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omments5.xml" ContentType="application/vnd.openxmlformats-officedocument.spreadsheetml.comment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6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omments7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8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comments9.xml" ContentType="application/vnd.openxmlformats-officedocument.spreadsheetml.comments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15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102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5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6\"/>
    </mc:Choice>
  </mc:AlternateContent>
  <bookViews>
    <workbookView xWindow="0" yWindow="0" windowWidth="21600" windowHeight="9735" tabRatio="655" activeTab="7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r:id="rId23"/>
    <sheet name="Ventas por Grupo Cliente 2016" sheetId="16" r:id="rId24"/>
    <sheet name="Promedio Fact x día trabajo1" sheetId="18" r:id="rId25"/>
    <sheet name="Comparación Vtas mes 2015-2016" sheetId="13" r:id="rId26"/>
    <sheet name="Comparación Acum. Vtas 2012-13" sheetId="14" r:id="rId27"/>
    <sheet name="Evolución del personal 2011" sheetId="19" r:id="rId28"/>
    <sheet name="Clasificación del personal" sheetId="20" r:id="rId29"/>
    <sheet name="Resumen evaluación aprobados" sheetId="21" r:id="rId30"/>
    <sheet name="Presupuesto 2016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'Comparación Acum. Vtas 2012-13'!$B$2:$O$50</definedName>
    <definedName name="_xlnm.Print_Area" localSheetId="25">'Comparación Vtas mes 2015-2016'!$A$2:$N$49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trabajo1'!$A$2:$N$72</definedName>
    <definedName name="_xlnm.Print_Area" localSheetId="23">'Ventas por Grupo Cliente 2016'!$A$1:$O$56</definedName>
  </definedNames>
  <calcPr calcId="152511"/>
</workbook>
</file>

<file path=xl/calcChain.xml><?xml version="1.0" encoding="utf-8"?>
<calcChain xmlns="http://schemas.openxmlformats.org/spreadsheetml/2006/main">
  <c r="E141" i="4" l="1"/>
  <c r="C141" i="4"/>
  <c r="N141" i="4"/>
  <c r="M141" i="4"/>
  <c r="L141" i="4"/>
  <c r="K141" i="4"/>
  <c r="J141" i="4"/>
  <c r="I141" i="4"/>
  <c r="H141" i="4"/>
  <c r="G139" i="4"/>
  <c r="G141" i="4" s="1"/>
  <c r="F139" i="4"/>
  <c r="F141" i="4" s="1"/>
  <c r="D139" i="4"/>
  <c r="D141" i="4" s="1"/>
  <c r="C139" i="4"/>
  <c r="N132" i="5"/>
  <c r="M132" i="5"/>
  <c r="L132" i="5"/>
  <c r="K132" i="5"/>
  <c r="J132" i="5"/>
  <c r="I132" i="5"/>
  <c r="H132" i="5"/>
  <c r="G132" i="5"/>
  <c r="F132" i="5"/>
  <c r="E132" i="5"/>
  <c r="D132" i="5"/>
  <c r="C132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N96" i="5"/>
  <c r="M96" i="5"/>
  <c r="L96" i="5"/>
  <c r="K96" i="5"/>
  <c r="J96" i="5"/>
  <c r="I96" i="5"/>
  <c r="H96" i="5"/>
  <c r="G96" i="5"/>
  <c r="F96" i="5"/>
  <c r="E96" i="5"/>
  <c r="D96" i="5"/>
  <c r="C96" i="5"/>
  <c r="N115" i="1"/>
  <c r="K115" i="1"/>
  <c r="K117" i="1"/>
  <c r="N117" i="1"/>
  <c r="H115" i="1"/>
  <c r="H117" i="1" s="1"/>
  <c r="E115" i="1"/>
  <c r="E117" i="1" s="1"/>
  <c r="N27" i="1"/>
  <c r="M27" i="1"/>
  <c r="L27" i="1"/>
  <c r="K27" i="1"/>
  <c r="J27" i="1"/>
  <c r="I27" i="1"/>
  <c r="H27" i="1"/>
  <c r="G27" i="1"/>
  <c r="F27" i="1"/>
  <c r="E27" i="1"/>
  <c r="G104" i="6" l="1"/>
  <c r="F104" i="6"/>
  <c r="D104" i="6"/>
  <c r="C104" i="6"/>
  <c r="N17" i="5" l="1"/>
  <c r="M17" i="5"/>
  <c r="H60" i="20" l="1"/>
  <c r="H63" i="20"/>
  <c r="D127" i="4"/>
  <c r="E125" i="4"/>
  <c r="E127" i="4" s="1"/>
  <c r="D125" i="4"/>
  <c r="C125" i="4"/>
  <c r="C127" i="4" s="1"/>
  <c r="C110" i="4"/>
  <c r="C112" i="4" s="1"/>
  <c r="C86" i="1"/>
  <c r="C76" i="1"/>
  <c r="C47" i="4" l="1"/>
  <c r="J65" i="20"/>
  <c r="I65" i="20"/>
  <c r="I64" i="20"/>
  <c r="H65" i="20"/>
  <c r="H64" i="20"/>
  <c r="G64" i="20"/>
  <c r="G60" i="20"/>
  <c r="G65" i="20"/>
  <c r="F65" i="20"/>
  <c r="J60" i="20"/>
  <c r="I60" i="20"/>
  <c r="D26" i="7"/>
  <c r="N28" i="1" l="1"/>
  <c r="M28" i="1"/>
  <c r="L28" i="1"/>
  <c r="K28" i="1"/>
  <c r="J28" i="1"/>
  <c r="I28" i="1"/>
  <c r="H28" i="1"/>
  <c r="G28" i="1"/>
  <c r="F28" i="1"/>
  <c r="E28" i="1"/>
  <c r="D28" i="1"/>
  <c r="C28" i="1"/>
  <c r="E29" i="1"/>
  <c r="D27" i="1"/>
  <c r="C27" i="1"/>
  <c r="N29" i="1"/>
  <c r="M29" i="1"/>
  <c r="K29" i="1"/>
  <c r="D29" i="1" l="1"/>
  <c r="J29" i="1"/>
  <c r="N30" i="1"/>
  <c r="N32" i="1" s="1"/>
  <c r="E30" i="1"/>
  <c r="E32" i="1" s="1"/>
  <c r="K30" i="1"/>
  <c r="K32" i="1" s="1"/>
  <c r="F29" i="1"/>
  <c r="L29" i="1"/>
  <c r="C29" i="1"/>
  <c r="I29" i="1"/>
  <c r="F36" i="6"/>
  <c r="G36" i="6"/>
  <c r="I36" i="6"/>
  <c r="J36" i="6"/>
  <c r="K36" i="6"/>
  <c r="L36" i="6"/>
  <c r="M36" i="6"/>
  <c r="N36" i="6"/>
  <c r="C36" i="6"/>
  <c r="D36" i="6"/>
  <c r="D34" i="6"/>
  <c r="E34" i="6"/>
  <c r="F34" i="6"/>
  <c r="G34" i="6"/>
  <c r="I34" i="6"/>
  <c r="J34" i="6"/>
  <c r="K34" i="6"/>
  <c r="L34" i="6"/>
  <c r="M34" i="6"/>
  <c r="N34" i="6"/>
  <c r="C34" i="6"/>
  <c r="F26" i="6"/>
  <c r="G26" i="6"/>
  <c r="I26" i="6"/>
  <c r="J26" i="6"/>
  <c r="K26" i="6"/>
  <c r="L26" i="6"/>
  <c r="M26" i="6"/>
  <c r="N26" i="6"/>
  <c r="D24" i="6"/>
  <c r="D26" i="6" s="1"/>
  <c r="E24" i="6"/>
  <c r="F24" i="6"/>
  <c r="G24" i="6"/>
  <c r="I24" i="6"/>
  <c r="J24" i="6"/>
  <c r="K24" i="6"/>
  <c r="L24" i="6"/>
  <c r="M24" i="6"/>
  <c r="N24" i="6"/>
  <c r="C24" i="6"/>
  <c r="C26" i="6" s="1"/>
  <c r="F64" i="20" l="1"/>
  <c r="F63" i="20"/>
  <c r="J64" i="20"/>
  <c r="E65" i="20"/>
  <c r="E64" i="20"/>
  <c r="G63" i="20"/>
  <c r="I63" i="20"/>
  <c r="E63" i="20"/>
  <c r="K60" i="20"/>
  <c r="F60" i="20"/>
  <c r="E60" i="20"/>
  <c r="L58" i="20"/>
  <c r="M58" i="20"/>
  <c r="N58" i="20"/>
  <c r="O58" i="20"/>
  <c r="P58" i="20"/>
  <c r="K59" i="20"/>
  <c r="L59" i="20"/>
  <c r="M59" i="20"/>
  <c r="N59" i="20"/>
  <c r="O59" i="20"/>
  <c r="P59" i="20"/>
  <c r="J59" i="20"/>
  <c r="F59" i="20"/>
  <c r="G59" i="20"/>
  <c r="H59" i="20"/>
  <c r="I59" i="20"/>
  <c r="E59" i="20"/>
  <c r="E58" i="20"/>
  <c r="AA110" i="31" l="1"/>
  <c r="Y110" i="31"/>
  <c r="W110" i="31"/>
  <c r="U110" i="31"/>
  <c r="S110" i="31"/>
  <c r="Q110" i="31"/>
  <c r="O110" i="31"/>
  <c r="M110" i="31"/>
  <c r="K110" i="31"/>
  <c r="I110" i="31"/>
  <c r="G110" i="31"/>
  <c r="E110" i="31"/>
  <c r="AA118" i="31"/>
  <c r="Y118" i="31"/>
  <c r="W118" i="31"/>
  <c r="U118" i="31"/>
  <c r="S118" i="31"/>
  <c r="Q118" i="31"/>
  <c r="O118" i="31"/>
  <c r="M118" i="31"/>
  <c r="K118" i="31"/>
  <c r="I118" i="31"/>
  <c r="G118" i="31"/>
  <c r="E118" i="31"/>
  <c r="AA117" i="31"/>
  <c r="Y117" i="31"/>
  <c r="W117" i="31"/>
  <c r="U117" i="31"/>
  <c r="S117" i="31"/>
  <c r="Q117" i="31"/>
  <c r="O117" i="31"/>
  <c r="M117" i="31"/>
  <c r="K117" i="31"/>
  <c r="I117" i="31"/>
  <c r="G117" i="31"/>
  <c r="E117" i="31"/>
  <c r="AA116" i="31"/>
  <c r="Y116" i="31"/>
  <c r="W116" i="31"/>
  <c r="U116" i="31"/>
  <c r="S116" i="31"/>
  <c r="Q116" i="31"/>
  <c r="O116" i="31"/>
  <c r="M116" i="31"/>
  <c r="K116" i="31"/>
  <c r="I116" i="31"/>
  <c r="G116" i="31"/>
  <c r="E116" i="31"/>
  <c r="AA115" i="31"/>
  <c r="Y115" i="31"/>
  <c r="W115" i="31"/>
  <c r="U115" i="31"/>
  <c r="S115" i="31"/>
  <c r="Q115" i="31"/>
  <c r="O115" i="31"/>
  <c r="M115" i="31"/>
  <c r="K115" i="31"/>
  <c r="I115" i="31"/>
  <c r="G115" i="31"/>
  <c r="E115" i="31"/>
  <c r="E35" i="29"/>
  <c r="C19" i="7"/>
  <c r="AA114" i="31"/>
  <c r="Y114" i="31"/>
  <c r="W114" i="31"/>
  <c r="U114" i="31"/>
  <c r="S114" i="31"/>
  <c r="Q114" i="31"/>
  <c r="O114" i="31"/>
  <c r="M114" i="31"/>
  <c r="K114" i="31"/>
  <c r="I114" i="31"/>
  <c r="G114" i="31"/>
  <c r="E114" i="31"/>
  <c r="AA113" i="31"/>
  <c r="Y113" i="31"/>
  <c r="W113" i="31"/>
  <c r="U113" i="31"/>
  <c r="S113" i="31"/>
  <c r="Q113" i="31"/>
  <c r="O113" i="31"/>
  <c r="M113" i="31"/>
  <c r="K113" i="31"/>
  <c r="I113" i="31"/>
  <c r="G113" i="31"/>
  <c r="E113" i="31"/>
  <c r="AA112" i="31"/>
  <c r="Y112" i="31"/>
  <c r="W112" i="31"/>
  <c r="U112" i="31"/>
  <c r="S112" i="31"/>
  <c r="Q112" i="31"/>
  <c r="O112" i="31"/>
  <c r="M112" i="31"/>
  <c r="K112" i="31"/>
  <c r="I112" i="31"/>
  <c r="G112" i="31"/>
  <c r="E112" i="31"/>
  <c r="AA111" i="31"/>
  <c r="Y111" i="31"/>
  <c r="W111" i="31"/>
  <c r="U111" i="31"/>
  <c r="S111" i="31"/>
  <c r="Q111" i="31"/>
  <c r="O111" i="31"/>
  <c r="M111" i="31"/>
  <c r="K111" i="31"/>
  <c r="I111" i="31"/>
  <c r="G111" i="31"/>
  <c r="E111" i="31"/>
  <c r="N32" i="6"/>
  <c r="M32" i="6"/>
  <c r="L32" i="6"/>
  <c r="K32" i="6"/>
  <c r="J32" i="6"/>
  <c r="I32" i="6"/>
  <c r="H32" i="6"/>
  <c r="H34" i="6" s="1"/>
  <c r="H36" i="6" s="1"/>
  <c r="S21" i="31" l="1"/>
  <c r="F104" i="31"/>
  <c r="H104" i="31"/>
  <c r="J104" i="31"/>
  <c r="L104" i="31"/>
  <c r="N104" i="31"/>
  <c r="P104" i="31"/>
  <c r="R104" i="31"/>
  <c r="T104" i="31"/>
  <c r="V104" i="31"/>
  <c r="X104" i="31"/>
  <c r="Z104" i="31"/>
  <c r="AB104" i="31"/>
  <c r="F103" i="31"/>
  <c r="H103" i="31"/>
  <c r="J103" i="31"/>
  <c r="L103" i="31"/>
  <c r="N103" i="31"/>
  <c r="P103" i="31"/>
  <c r="R103" i="31"/>
  <c r="T103" i="31"/>
  <c r="V103" i="31"/>
  <c r="X103" i="31"/>
  <c r="Z103" i="31"/>
  <c r="AB103" i="31"/>
  <c r="F102" i="31"/>
  <c r="H102" i="31"/>
  <c r="J102" i="31"/>
  <c r="L102" i="31"/>
  <c r="N102" i="31"/>
  <c r="P102" i="31"/>
  <c r="R102" i="31"/>
  <c r="T102" i="31"/>
  <c r="V102" i="31"/>
  <c r="X102" i="31"/>
  <c r="Z102" i="31"/>
  <c r="AB102" i="31"/>
  <c r="F101" i="31"/>
  <c r="H101" i="31"/>
  <c r="J101" i="31"/>
  <c r="L101" i="31"/>
  <c r="N101" i="31"/>
  <c r="P101" i="31"/>
  <c r="R101" i="31"/>
  <c r="T101" i="31"/>
  <c r="V101" i="31"/>
  <c r="X101" i="31"/>
  <c r="Z101" i="31"/>
  <c r="AB101" i="31"/>
  <c r="AA85" i="31"/>
  <c r="Y85" i="31"/>
  <c r="W85" i="31"/>
  <c r="U85" i="31"/>
  <c r="S85" i="31"/>
  <c r="Q85" i="31"/>
  <c r="O85" i="31"/>
  <c r="M85" i="31"/>
  <c r="K85" i="31"/>
  <c r="I85" i="31"/>
  <c r="G85" i="31"/>
  <c r="E85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E70" i="31"/>
  <c r="G70" i="31"/>
  <c r="I70" i="31"/>
  <c r="K70" i="31"/>
  <c r="M70" i="31"/>
  <c r="O70" i="31"/>
  <c r="Q70" i="31"/>
  <c r="S70" i="31"/>
  <c r="U70" i="31"/>
  <c r="W70" i="31"/>
  <c r="Y70" i="31"/>
  <c r="AA70" i="31"/>
  <c r="AA69" i="31"/>
  <c r="Y69" i="31"/>
  <c r="W69" i="31"/>
  <c r="U69" i="31"/>
  <c r="S69" i="31"/>
  <c r="Q69" i="31"/>
  <c r="O69" i="31"/>
  <c r="M69" i="31"/>
  <c r="K69" i="31"/>
  <c r="I69" i="31"/>
  <c r="G69" i="31"/>
  <c r="E69" i="31"/>
  <c r="E36" i="31"/>
  <c r="G36" i="31"/>
  <c r="I36" i="31"/>
  <c r="K36" i="31"/>
  <c r="M36" i="31"/>
  <c r="O36" i="31"/>
  <c r="Q36" i="31"/>
  <c r="S36" i="31"/>
  <c r="U36" i="31"/>
  <c r="W36" i="31"/>
  <c r="Y36" i="31"/>
  <c r="AA36" i="31"/>
  <c r="AA35" i="31"/>
  <c r="Y35" i="31"/>
  <c r="W35" i="31"/>
  <c r="U35" i="31"/>
  <c r="S35" i="31"/>
  <c r="Q35" i="31"/>
  <c r="O35" i="31"/>
  <c r="M35" i="31"/>
  <c r="K35" i="31"/>
  <c r="I35" i="31"/>
  <c r="G35" i="31"/>
  <c r="E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1" i="31"/>
  <c r="Y1" i="31"/>
  <c r="W1" i="31"/>
  <c r="U1" i="31"/>
  <c r="S1" i="31"/>
  <c r="Q1" i="31"/>
  <c r="O1" i="31"/>
  <c r="M1" i="31"/>
  <c r="K1" i="31"/>
  <c r="I1" i="31"/>
  <c r="G1" i="31"/>
  <c r="E1" i="31"/>
  <c r="B39" i="18" l="1"/>
  <c r="N8" i="18"/>
  <c r="B33" i="18" s="1"/>
  <c r="N9" i="18"/>
  <c r="B31" i="18" s="1"/>
  <c r="N10" i="18"/>
  <c r="B29" i="18" s="1"/>
  <c r="N11" i="18"/>
  <c r="M11" i="16"/>
  <c r="L11" i="16"/>
  <c r="K11" i="16"/>
  <c r="J11" i="16"/>
  <c r="I11" i="16"/>
  <c r="H11" i="16"/>
  <c r="G11" i="16"/>
  <c r="F11" i="16"/>
  <c r="E11" i="16"/>
  <c r="D11" i="16"/>
  <c r="D9" i="16"/>
  <c r="B9" i="16"/>
  <c r="B10" i="16"/>
  <c r="B12" i="16"/>
  <c r="B11" i="16"/>
  <c r="E10" i="16"/>
  <c r="N25" i="29"/>
  <c r="K22" i="6" l="1"/>
  <c r="J155" i="7" l="1"/>
  <c r="F155" i="7"/>
  <c r="C11" i="16"/>
  <c r="B7" i="16"/>
  <c r="AA145" i="7"/>
  <c r="AB145" i="7"/>
  <c r="AU262" i="7" l="1"/>
  <c r="AU261" i="7"/>
  <c r="AU260" i="7"/>
  <c r="AT262" i="7"/>
  <c r="AT261" i="7"/>
  <c r="AT260" i="7"/>
  <c r="AQ262" i="7"/>
  <c r="AQ261" i="7"/>
  <c r="AQ260" i="7"/>
  <c r="AP262" i="7"/>
  <c r="AP261" i="7"/>
  <c r="AP260" i="7"/>
  <c r="AM262" i="7"/>
  <c r="AM261" i="7"/>
  <c r="AM260" i="7"/>
  <c r="AL262" i="7"/>
  <c r="AL261" i="7"/>
  <c r="AL260" i="7"/>
  <c r="AI262" i="7"/>
  <c r="AI260" i="7"/>
  <c r="AH262" i="7"/>
  <c r="AH261" i="7"/>
  <c r="AH260" i="7"/>
  <c r="AE262" i="7"/>
  <c r="AE260" i="7"/>
  <c r="AD262" i="7"/>
  <c r="AD261" i="7"/>
  <c r="AD260" i="7"/>
  <c r="AA262" i="7"/>
  <c r="AA260" i="7"/>
  <c r="Z262" i="7"/>
  <c r="Z261" i="7"/>
  <c r="Z260" i="7"/>
  <c r="W262" i="7"/>
  <c r="W260" i="7"/>
  <c r="V262" i="7"/>
  <c r="V261" i="7"/>
  <c r="V260" i="7"/>
  <c r="S48" i="37" l="1"/>
  <c r="S262" i="7"/>
  <c r="S260" i="7"/>
  <c r="O262" i="7"/>
  <c r="O260" i="7"/>
  <c r="K262" i="7"/>
  <c r="K261" i="7"/>
  <c r="K260" i="7"/>
  <c r="G261" i="7"/>
  <c r="G260" i="7"/>
  <c r="C260" i="7"/>
  <c r="C261" i="7"/>
  <c r="P30" i="37"/>
  <c r="Q29" i="37"/>
  <c r="K25" i="37" l="1"/>
  <c r="J48" i="37"/>
  <c r="I33" i="6" l="1"/>
  <c r="J33" i="6"/>
  <c r="K33" i="6"/>
  <c r="L33" i="6"/>
  <c r="M33" i="6"/>
  <c r="N33" i="6"/>
  <c r="K63" i="20" l="1"/>
  <c r="K58" i="20"/>
  <c r="J63" i="20"/>
  <c r="J58" i="20"/>
  <c r="N155" i="7"/>
  <c r="D51" i="6" l="1"/>
  <c r="E51" i="6"/>
  <c r="F51" i="6"/>
  <c r="G51" i="6"/>
  <c r="C51" i="6"/>
  <c r="D160" i="6" l="1"/>
  <c r="E160" i="6"/>
  <c r="F160" i="6"/>
  <c r="G160" i="6"/>
  <c r="H160" i="6"/>
  <c r="I160" i="6"/>
  <c r="J160" i="6"/>
  <c r="K160" i="6"/>
  <c r="L160" i="6"/>
  <c r="M160" i="6"/>
  <c r="N160" i="6"/>
  <c r="C160" i="6"/>
  <c r="C52" i="6"/>
  <c r="C54" i="6" s="1"/>
  <c r="D52" i="6"/>
  <c r="D54" i="6" s="1"/>
  <c r="E52" i="6"/>
  <c r="F52" i="6"/>
  <c r="F54" i="6" s="1"/>
  <c r="G52" i="6"/>
  <c r="G54" i="6" s="1"/>
  <c r="H52" i="6"/>
  <c r="H54" i="6" s="1"/>
  <c r="E54" i="6"/>
  <c r="I54" i="6"/>
  <c r="J54" i="6"/>
  <c r="K54" i="6"/>
  <c r="L54" i="6"/>
  <c r="M54" i="6"/>
  <c r="N54" i="6"/>
  <c r="H173" i="6" l="1"/>
  <c r="I173" i="6"/>
  <c r="J173" i="6"/>
  <c r="K173" i="6"/>
  <c r="L173" i="6"/>
  <c r="M173" i="6"/>
  <c r="N173" i="6"/>
  <c r="D173" i="6"/>
  <c r="E173" i="6"/>
  <c r="F173" i="6"/>
  <c r="G173" i="6"/>
  <c r="C173" i="6"/>
  <c r="N175" i="6"/>
  <c r="K175" i="6"/>
  <c r="H175" i="6"/>
  <c r="D102" i="6"/>
  <c r="E102" i="6"/>
  <c r="E175" i="6" s="1"/>
  <c r="F102" i="6"/>
  <c r="G102" i="6"/>
  <c r="H102" i="6"/>
  <c r="I102" i="6"/>
  <c r="J102" i="6"/>
  <c r="K102" i="6"/>
  <c r="L102" i="6"/>
  <c r="M102" i="6"/>
  <c r="N102" i="6"/>
  <c r="C102" i="6"/>
  <c r="C149" i="6" l="1"/>
  <c r="C137" i="6"/>
  <c r="G124" i="6"/>
  <c r="F124" i="6"/>
  <c r="E124" i="6"/>
  <c r="D124" i="6"/>
  <c r="C124" i="6"/>
  <c r="N124" i="6"/>
  <c r="M124" i="6"/>
  <c r="L124" i="6"/>
  <c r="K124" i="6"/>
  <c r="J124" i="6"/>
  <c r="I124" i="6"/>
  <c r="H12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F58" i="20" l="1"/>
  <c r="G58" i="20"/>
  <c r="H58" i="20"/>
  <c r="I58" i="20"/>
  <c r="H155" i="7" l="1"/>
  <c r="H33" i="6" l="1"/>
  <c r="G32" i="6"/>
  <c r="F32" i="6"/>
  <c r="E32" i="6"/>
  <c r="D32" i="6"/>
  <c r="D22" i="6"/>
  <c r="G31" i="6"/>
  <c r="C32" i="6"/>
  <c r="E33" i="6" l="1"/>
  <c r="E36" i="6"/>
  <c r="G33" i="6"/>
  <c r="D33" i="6"/>
  <c r="F33" i="6"/>
  <c r="C33" i="6"/>
  <c r="AF9" i="29"/>
  <c r="E36" i="29" l="1"/>
  <c r="E9" i="29"/>
  <c r="K76" i="20" l="1"/>
  <c r="L76" i="20"/>
  <c r="M76" i="20"/>
  <c r="N76" i="20"/>
  <c r="O76" i="20"/>
  <c r="P76" i="20"/>
  <c r="F75" i="20"/>
  <c r="G75" i="20"/>
  <c r="H75" i="20"/>
  <c r="I75" i="20"/>
  <c r="J75" i="20"/>
  <c r="K75" i="20"/>
  <c r="L75" i="20"/>
  <c r="M75" i="20"/>
  <c r="N75" i="20"/>
  <c r="O75" i="20"/>
  <c r="P75" i="20"/>
  <c r="E75" i="20"/>
  <c r="E71" i="20"/>
  <c r="E70" i="20"/>
  <c r="K72" i="20"/>
  <c r="L72" i="20"/>
  <c r="M72" i="20"/>
  <c r="N72" i="20"/>
  <c r="O72" i="20"/>
  <c r="P72" i="20"/>
  <c r="J72" i="20"/>
  <c r="K71" i="20"/>
  <c r="L71" i="20"/>
  <c r="M71" i="20"/>
  <c r="N71" i="20"/>
  <c r="O71" i="20"/>
  <c r="P71" i="20"/>
  <c r="J71" i="20"/>
  <c r="K70" i="20"/>
  <c r="L70" i="20"/>
  <c r="M70" i="20"/>
  <c r="N70" i="20"/>
  <c r="O70" i="20"/>
  <c r="P70" i="20"/>
  <c r="J70" i="20"/>
  <c r="AB35" i="7" l="1"/>
  <c r="AB34" i="7"/>
  <c r="AA35" i="7"/>
  <c r="X155" i="7"/>
  <c r="AG4" i="29" l="1"/>
  <c r="T25" i="29" l="1"/>
  <c r="T23" i="29"/>
  <c r="AB12" i="7" l="1"/>
  <c r="L155" i="7" l="1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76" i="20" l="1"/>
  <c r="I76" i="20"/>
  <c r="H76" i="20"/>
  <c r="G76" i="20"/>
  <c r="F76" i="20"/>
  <c r="I72" i="20"/>
  <c r="I71" i="20"/>
  <c r="I70" i="20"/>
  <c r="H72" i="20"/>
  <c r="H71" i="20"/>
  <c r="H70" i="20"/>
  <c r="G72" i="20"/>
  <c r="G71" i="20"/>
  <c r="G70" i="20"/>
  <c r="F72" i="20"/>
  <c r="F71" i="20"/>
  <c r="F70" i="20"/>
  <c r="E76" i="20"/>
  <c r="E72" i="20"/>
  <c r="E62" i="20"/>
  <c r="T29" i="37"/>
  <c r="E9" i="37"/>
  <c r="E8" i="37"/>
  <c r="H9" i="37"/>
  <c r="H8" i="37"/>
  <c r="K9" i="37"/>
  <c r="K8" i="37"/>
  <c r="Q29" i="29"/>
  <c r="B25" i="18" l="1"/>
  <c r="N12" i="18"/>
  <c r="M12" i="16" l="1"/>
  <c r="L12" i="16"/>
  <c r="K12" i="16"/>
  <c r="J12" i="16"/>
  <c r="I12" i="16"/>
  <c r="H12" i="16"/>
  <c r="G12" i="16"/>
  <c r="F12" i="16"/>
  <c r="E12" i="16"/>
  <c r="D12" i="16"/>
  <c r="C12" i="16"/>
  <c r="M10" i="16"/>
  <c r="L10" i="16"/>
  <c r="K10" i="16"/>
  <c r="J10" i="16"/>
  <c r="I10" i="16"/>
  <c r="H10" i="16"/>
  <c r="G10" i="16"/>
  <c r="F10" i="16"/>
  <c r="D10" i="16"/>
  <c r="C10" i="16"/>
  <c r="M9" i="16"/>
  <c r="L9" i="16"/>
  <c r="K9" i="16"/>
  <c r="J9" i="16"/>
  <c r="I9" i="16"/>
  <c r="H9" i="16"/>
  <c r="G9" i="16"/>
  <c r="F9" i="16"/>
  <c r="E9" i="16"/>
  <c r="C9" i="16"/>
  <c r="B8" i="16"/>
  <c r="B14" i="16"/>
  <c r="B15" i="16"/>
  <c r="AA211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1" i="29"/>
  <c r="J51" i="29"/>
  <c r="M51" i="29"/>
  <c r="P51" i="29"/>
  <c r="S51" i="29"/>
  <c r="V51" i="29"/>
  <c r="Y51" i="29"/>
  <c r="AB51" i="29"/>
  <c r="AE51" i="29"/>
  <c r="AH51" i="29"/>
  <c r="AK51" i="29"/>
  <c r="AN51" i="29"/>
  <c r="AP51" i="29"/>
  <c r="AO16" i="37" l="1"/>
  <c r="AO51" i="29"/>
  <c r="AQ51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9" i="29" l="1"/>
  <c r="AB142" i="7" l="1"/>
  <c r="AA142" i="7"/>
  <c r="AB141" i="7"/>
  <c r="AA141" i="7"/>
  <c r="AB139" i="7"/>
  <c r="AA139" i="7"/>
  <c r="AB126" i="7"/>
  <c r="AA126" i="7"/>
  <c r="AB109" i="7"/>
  <c r="AA109" i="7"/>
  <c r="V155" i="7" l="1"/>
  <c r="K74" i="20" l="1"/>
  <c r="L74" i="20"/>
  <c r="M74" i="20"/>
  <c r="N74" i="20"/>
  <c r="O74" i="20"/>
  <c r="P74" i="20"/>
  <c r="K62" i="20"/>
  <c r="L62" i="20"/>
  <c r="M62" i="20"/>
  <c r="N62" i="20"/>
  <c r="O62" i="20"/>
  <c r="P62" i="20"/>
  <c r="P155" i="7" l="1"/>
  <c r="P162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N7" i="18" s="1"/>
  <c r="B35" i="18" s="1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Z29" i="37" l="1"/>
  <c r="AC6" i="29"/>
  <c r="W6" i="29"/>
  <c r="T6" i="29"/>
  <c r="T40" i="29"/>
  <c r="N35" i="29"/>
  <c r="AO10" i="29"/>
  <c r="AA169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N101" i="1" l="1"/>
  <c r="M101" i="1"/>
  <c r="L101" i="1"/>
  <c r="K101" i="1"/>
  <c r="J101" i="1"/>
  <c r="I101" i="1"/>
  <c r="H101" i="1"/>
  <c r="G101" i="1"/>
  <c r="F101" i="1"/>
  <c r="E101" i="1"/>
  <c r="D101" i="1"/>
  <c r="C101" i="1"/>
  <c r="N102" i="1" l="1"/>
  <c r="S45" i="3" s="1"/>
  <c r="F102" i="1"/>
  <c r="F104" i="1" s="1"/>
  <c r="J102" i="1"/>
  <c r="J104" i="1" s="1"/>
  <c r="S46" i="3"/>
  <c r="S47" i="3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N104" i="1" l="1"/>
  <c r="O45" i="3"/>
  <c r="W26" i="7"/>
  <c r="K45" i="3"/>
  <c r="M64" i="12"/>
  <c r="M65" i="12"/>
  <c r="M66" i="12"/>
  <c r="M67" i="12"/>
  <c r="AA138" i="7" l="1"/>
  <c r="AB138" i="7"/>
  <c r="AB135" i="7"/>
  <c r="AA135" i="7"/>
  <c r="AA137" i="7"/>
  <c r="AB137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4" i="29"/>
  <c r="AO26" i="29"/>
  <c r="AO27" i="29"/>
  <c r="AO30" i="29"/>
  <c r="AO31" i="29"/>
  <c r="AO22" i="29"/>
  <c r="AO18" i="29"/>
  <c r="AO19" i="29"/>
  <c r="AO20" i="29"/>
  <c r="AO17" i="29"/>
  <c r="AO14" i="29"/>
  <c r="AO15" i="29"/>
  <c r="AO13" i="29"/>
  <c r="AO11" i="29"/>
  <c r="AO5" i="29"/>
  <c r="AO4" i="29"/>
  <c r="AU263" i="7" l="1"/>
  <c r="AT263" i="7"/>
  <c r="AQ263" i="7"/>
  <c r="AP263" i="7"/>
  <c r="AF33" i="37" l="1"/>
  <c r="AM263" i="7" l="1"/>
  <c r="AL263" i="7"/>
  <c r="AD263" i="7"/>
  <c r="Z263" i="7"/>
  <c r="V263" i="7" l="1"/>
  <c r="N8" i="29"/>
  <c r="R23" i="7" l="1"/>
  <c r="T23" i="7"/>
  <c r="V23" i="7"/>
  <c r="X23" i="7"/>
  <c r="Z23" i="7"/>
  <c r="R24" i="7"/>
  <c r="T24" i="7"/>
  <c r="X24" i="7"/>
  <c r="Z155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5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3" i="7"/>
  <c r="Z223" i="7"/>
  <c r="Z225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21" i="10" s="1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5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D18" i="16" s="1"/>
  <c r="C79" i="11"/>
  <c r="T79" i="11"/>
  <c r="C16" i="16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1" i="7"/>
  <c r="G10" i="38" s="1"/>
  <c r="AC234" i="7"/>
  <c r="G11" i="38" s="1"/>
  <c r="AC230" i="7"/>
  <c r="G9" i="38" s="1"/>
  <c r="N7" i="39"/>
  <c r="N9" i="39"/>
  <c r="N11" i="39"/>
  <c r="N13" i="39"/>
  <c r="N15" i="39"/>
  <c r="N17" i="39"/>
  <c r="M19" i="39"/>
  <c r="O21" i="39"/>
  <c r="AA68" i="31"/>
  <c r="Y68" i="31"/>
  <c r="W68" i="31"/>
  <c r="U68" i="31"/>
  <c r="S68" i="31"/>
  <c r="Q68" i="31"/>
  <c r="O68" i="31"/>
  <c r="M68" i="31"/>
  <c r="K68" i="31"/>
  <c r="I68" i="31"/>
  <c r="G68" i="31"/>
  <c r="E68" i="31"/>
  <c r="AA67" i="31"/>
  <c r="Y67" i="31"/>
  <c r="W67" i="31"/>
  <c r="U67" i="31"/>
  <c r="S67" i="31"/>
  <c r="Q67" i="31"/>
  <c r="O67" i="31"/>
  <c r="M67" i="31"/>
  <c r="K67" i="31"/>
  <c r="I67" i="31"/>
  <c r="G67" i="31"/>
  <c r="E67" i="31"/>
  <c r="AA66" i="31"/>
  <c r="Y66" i="31"/>
  <c r="W66" i="31"/>
  <c r="U66" i="31"/>
  <c r="S66" i="31"/>
  <c r="Q66" i="31"/>
  <c r="O66" i="31"/>
  <c r="M66" i="31"/>
  <c r="K66" i="31"/>
  <c r="I66" i="31"/>
  <c r="G66" i="31"/>
  <c r="E66" i="31"/>
  <c r="E33" i="31"/>
  <c r="G33" i="31"/>
  <c r="I33" i="31"/>
  <c r="K33" i="31"/>
  <c r="M33" i="31"/>
  <c r="O33" i="31"/>
  <c r="Q33" i="31"/>
  <c r="S33" i="31"/>
  <c r="U33" i="31"/>
  <c r="W33" i="31"/>
  <c r="Y33" i="31"/>
  <c r="AA33" i="31"/>
  <c r="E32" i="31"/>
  <c r="G32" i="31"/>
  <c r="I32" i="31"/>
  <c r="K32" i="31"/>
  <c r="M32" i="31"/>
  <c r="O32" i="31"/>
  <c r="Q32" i="31"/>
  <c r="S32" i="31"/>
  <c r="U32" i="31"/>
  <c r="W32" i="31"/>
  <c r="Y32" i="31"/>
  <c r="AA32" i="31"/>
  <c r="AB94" i="31"/>
  <c r="Z94" i="31"/>
  <c r="X94" i="31"/>
  <c r="V94" i="31"/>
  <c r="T94" i="31"/>
  <c r="R94" i="31"/>
  <c r="P94" i="31"/>
  <c r="N94" i="31"/>
  <c r="L94" i="31"/>
  <c r="J94" i="31"/>
  <c r="H94" i="31"/>
  <c r="F94" i="31"/>
  <c r="AA84" i="31"/>
  <c r="Y84" i="31"/>
  <c r="W84" i="31"/>
  <c r="U84" i="31"/>
  <c r="S84" i="31"/>
  <c r="Q84" i="31"/>
  <c r="O84" i="31"/>
  <c r="M84" i="31"/>
  <c r="K84" i="31"/>
  <c r="I84" i="31"/>
  <c r="G84" i="31"/>
  <c r="E84" i="31"/>
  <c r="AA83" i="31"/>
  <c r="Y83" i="31"/>
  <c r="W83" i="31"/>
  <c r="U83" i="31"/>
  <c r="S83" i="31"/>
  <c r="Q83" i="31"/>
  <c r="O83" i="31"/>
  <c r="M83" i="31"/>
  <c r="K83" i="31"/>
  <c r="I83" i="31"/>
  <c r="G83" i="31"/>
  <c r="E83" i="31"/>
  <c r="AA82" i="31"/>
  <c r="Y82" i="31"/>
  <c r="W82" i="31"/>
  <c r="U82" i="31"/>
  <c r="S82" i="31"/>
  <c r="Q82" i="31"/>
  <c r="O82" i="31"/>
  <c r="M82" i="31"/>
  <c r="K82" i="31"/>
  <c r="I82" i="31"/>
  <c r="G82" i="31"/>
  <c r="E82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64" i="31"/>
  <c r="Y64" i="31"/>
  <c r="W64" i="31"/>
  <c r="U64" i="31"/>
  <c r="S64" i="31"/>
  <c r="Q64" i="31"/>
  <c r="O64" i="31"/>
  <c r="M64" i="31"/>
  <c r="K64" i="31"/>
  <c r="I64" i="31"/>
  <c r="G64" i="31"/>
  <c r="AA63" i="31"/>
  <c r="Y63" i="31"/>
  <c r="W63" i="31"/>
  <c r="U63" i="31"/>
  <c r="S63" i="31"/>
  <c r="Q63" i="31"/>
  <c r="O63" i="31"/>
  <c r="M63" i="31"/>
  <c r="K63" i="31"/>
  <c r="I63" i="31"/>
  <c r="G63" i="31"/>
  <c r="E63" i="31"/>
  <c r="AA62" i="31"/>
  <c r="Y62" i="31"/>
  <c r="W62" i="31"/>
  <c r="U62" i="31"/>
  <c r="S62" i="31"/>
  <c r="Q62" i="31"/>
  <c r="O62" i="31"/>
  <c r="M62" i="31"/>
  <c r="K62" i="31"/>
  <c r="I62" i="31"/>
  <c r="G62" i="31"/>
  <c r="AA61" i="31"/>
  <c r="Y61" i="31"/>
  <c r="W61" i="31"/>
  <c r="U61" i="31"/>
  <c r="S61" i="31"/>
  <c r="Q61" i="31"/>
  <c r="O61" i="31"/>
  <c r="M61" i="31"/>
  <c r="K61" i="31"/>
  <c r="I61" i="31"/>
  <c r="G61" i="31"/>
  <c r="E61" i="31"/>
  <c r="AA59" i="31"/>
  <c r="Y59" i="31"/>
  <c r="W59" i="31"/>
  <c r="U59" i="31"/>
  <c r="S59" i="31"/>
  <c r="Q59" i="31"/>
  <c r="O59" i="31"/>
  <c r="M59" i="31"/>
  <c r="K59" i="31"/>
  <c r="I59" i="31"/>
  <c r="G59" i="31"/>
  <c r="E59" i="31"/>
  <c r="Y55" i="31"/>
  <c r="W55" i="31"/>
  <c r="U55" i="31"/>
  <c r="Q55" i="31"/>
  <c r="O55" i="31"/>
  <c r="M55" i="31"/>
  <c r="K55" i="31"/>
  <c r="I55" i="31"/>
  <c r="G55" i="31"/>
  <c r="E55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25" i="31"/>
  <c r="Y25" i="31"/>
  <c r="W25" i="31"/>
  <c r="U25" i="31"/>
  <c r="S25" i="31"/>
  <c r="Q25" i="31"/>
  <c r="O25" i="31"/>
  <c r="M25" i="31"/>
  <c r="K25" i="31"/>
  <c r="I25" i="31"/>
  <c r="G25" i="31"/>
  <c r="E25" i="31"/>
  <c r="AA24" i="31"/>
  <c r="Y24" i="31"/>
  <c r="W24" i="31"/>
  <c r="U24" i="31"/>
  <c r="S24" i="31"/>
  <c r="Q24" i="31"/>
  <c r="O24" i="31"/>
  <c r="M24" i="31"/>
  <c r="K24" i="31"/>
  <c r="I24" i="31"/>
  <c r="G24" i="31"/>
  <c r="E24" i="31"/>
  <c r="AA11" i="31"/>
  <c r="Y11" i="31"/>
  <c r="W11" i="31"/>
  <c r="U11" i="31"/>
  <c r="S11" i="31"/>
  <c r="Q11" i="31"/>
  <c r="O11" i="31"/>
  <c r="M11" i="31"/>
  <c r="K11" i="31"/>
  <c r="I11" i="31"/>
  <c r="G11" i="31"/>
  <c r="E11" i="31"/>
  <c r="AA9" i="31"/>
  <c r="Y9" i="31"/>
  <c r="W9" i="31"/>
  <c r="U9" i="31"/>
  <c r="S9" i="31"/>
  <c r="Q9" i="31"/>
  <c r="O9" i="31"/>
  <c r="M9" i="31"/>
  <c r="K9" i="31"/>
  <c r="I9" i="31"/>
  <c r="G9" i="31"/>
  <c r="E9" i="31"/>
  <c r="AC1" i="31"/>
  <c r="L97" i="31" l="1"/>
  <c r="T97" i="31"/>
  <c r="AB97" i="31"/>
  <c r="J97" i="31"/>
  <c r="R97" i="31"/>
  <c r="Z97" i="31"/>
  <c r="H97" i="31"/>
  <c r="P97" i="31"/>
  <c r="X97" i="31"/>
  <c r="F97" i="31"/>
  <c r="N97" i="31"/>
  <c r="V97" i="31"/>
  <c r="F87" i="31"/>
  <c r="N87" i="31"/>
  <c r="V87" i="31"/>
  <c r="H87" i="31"/>
  <c r="P87" i="31"/>
  <c r="X87" i="31"/>
  <c r="F86" i="31"/>
  <c r="J87" i="31"/>
  <c r="R87" i="31"/>
  <c r="Z87" i="31"/>
  <c r="L87" i="31"/>
  <c r="T87" i="31"/>
  <c r="AB87" i="31"/>
  <c r="AB86" i="31"/>
  <c r="E75" i="31"/>
  <c r="I75" i="31"/>
  <c r="M75" i="31"/>
  <c r="Q75" i="31"/>
  <c r="U75" i="31"/>
  <c r="Y75" i="31"/>
  <c r="K75" i="31"/>
  <c r="S75" i="31"/>
  <c r="AA75" i="31"/>
  <c r="G75" i="31"/>
  <c r="O75" i="31"/>
  <c r="W75" i="31"/>
  <c r="E54" i="31"/>
  <c r="I54" i="31"/>
  <c r="M54" i="31"/>
  <c r="Q54" i="31"/>
  <c r="U54" i="31"/>
  <c r="Y54" i="31"/>
  <c r="K54" i="31"/>
  <c r="S54" i="31"/>
  <c r="AA54" i="31"/>
  <c r="G54" i="31"/>
  <c r="O54" i="31"/>
  <c r="W54" i="31"/>
  <c r="E53" i="31"/>
  <c r="I53" i="31"/>
  <c r="M53" i="31"/>
  <c r="Q53" i="31"/>
  <c r="U53" i="31"/>
  <c r="Y53" i="31"/>
  <c r="K53" i="31"/>
  <c r="S53" i="31"/>
  <c r="AA53" i="31"/>
  <c r="G53" i="31"/>
  <c r="O53" i="31"/>
  <c r="W53" i="31"/>
  <c r="G47" i="31"/>
  <c r="K47" i="31"/>
  <c r="O47" i="31"/>
  <c r="S47" i="31"/>
  <c r="W47" i="31"/>
  <c r="AA47" i="31"/>
  <c r="E47" i="31"/>
  <c r="M47" i="31"/>
  <c r="U47" i="31"/>
  <c r="I47" i="31"/>
  <c r="Q47" i="31"/>
  <c r="Y47" i="31"/>
  <c r="G21" i="31"/>
  <c r="K21" i="31"/>
  <c r="O21" i="31"/>
  <c r="W21" i="31"/>
  <c r="AA21" i="31"/>
  <c r="I21" i="31"/>
  <c r="Q21" i="31"/>
  <c r="Y21" i="31"/>
  <c r="E21" i="31"/>
  <c r="M21" i="31"/>
  <c r="U21" i="31"/>
  <c r="C18" i="16"/>
  <c r="AB236" i="7"/>
  <c r="AC232" i="7"/>
  <c r="G12" i="38" s="1"/>
  <c r="AC229" i="7"/>
  <c r="G8" i="38" s="1"/>
  <c r="AC233" i="7"/>
  <c r="G13" i="38" s="1"/>
  <c r="J18" i="16"/>
  <c r="G18" i="16"/>
  <c r="E18" i="16"/>
  <c r="H18" i="16"/>
  <c r="I18" i="16"/>
  <c r="N17" i="16"/>
  <c r="N21" i="39"/>
  <c r="M4" i="31"/>
  <c r="E5" i="31"/>
  <c r="E7" i="31"/>
  <c r="U7" i="31"/>
  <c r="E4" i="31"/>
  <c r="U4" i="31"/>
  <c r="M5" i="31"/>
  <c r="M7" i="31"/>
  <c r="U5" i="31"/>
  <c r="AA6" i="31"/>
  <c r="W6" i="31"/>
  <c r="S6" i="31"/>
  <c r="O6" i="31"/>
  <c r="K6" i="31"/>
  <c r="G6" i="31"/>
  <c r="AA8" i="31"/>
  <c r="W8" i="31"/>
  <c r="S8" i="31"/>
  <c r="O8" i="31"/>
  <c r="K8" i="31"/>
  <c r="E8" i="31"/>
  <c r="E10" i="31"/>
  <c r="I10" i="31"/>
  <c r="M10" i="31"/>
  <c r="Q10" i="31"/>
  <c r="U10" i="31"/>
  <c r="Y10" i="31"/>
  <c r="Y18" i="31"/>
  <c r="U18" i="31"/>
  <c r="Q18" i="31"/>
  <c r="M18" i="31"/>
  <c r="I18" i="31"/>
  <c r="G18" i="31"/>
  <c r="Y41" i="31"/>
  <c r="U41" i="31"/>
  <c r="Q41" i="31"/>
  <c r="M41" i="31"/>
  <c r="I41" i="31"/>
  <c r="E41" i="31"/>
  <c r="Y46" i="31"/>
  <c r="U46" i="31"/>
  <c r="Q46" i="31"/>
  <c r="M46" i="31"/>
  <c r="I46" i="31"/>
  <c r="E46" i="31"/>
  <c r="Y49" i="31"/>
  <c r="U49" i="31"/>
  <c r="Q49" i="31"/>
  <c r="M49" i="31"/>
  <c r="I49" i="31"/>
  <c r="G49" i="31"/>
  <c r="Y57" i="31"/>
  <c r="U57" i="31"/>
  <c r="Q57" i="31"/>
  <c r="M57" i="31"/>
  <c r="I57" i="31"/>
  <c r="E57" i="31"/>
  <c r="I4" i="31"/>
  <c r="Q4" i="31"/>
  <c r="Y4" i="31"/>
  <c r="I5" i="31"/>
  <c r="Q5" i="31"/>
  <c r="Y5" i="31"/>
  <c r="I7" i="31"/>
  <c r="Q7" i="31"/>
  <c r="Y7" i="31"/>
  <c r="Y6" i="31"/>
  <c r="U6" i="31"/>
  <c r="Q6" i="31"/>
  <c r="M6" i="31"/>
  <c r="I6" i="31"/>
  <c r="E6" i="31"/>
  <c r="Y8" i="31"/>
  <c r="U8" i="31"/>
  <c r="Q8" i="31"/>
  <c r="M8" i="31"/>
  <c r="G8" i="31"/>
  <c r="I8" i="31"/>
  <c r="G10" i="31"/>
  <c r="K10" i="31"/>
  <c r="O10" i="31"/>
  <c r="S10" i="31"/>
  <c r="W10" i="31"/>
  <c r="AA10" i="31"/>
  <c r="AA18" i="31"/>
  <c r="W18" i="31"/>
  <c r="S18" i="31"/>
  <c r="O18" i="31"/>
  <c r="K18" i="31"/>
  <c r="E18" i="31"/>
  <c r="AA41" i="31"/>
  <c r="W41" i="31"/>
  <c r="S41" i="31"/>
  <c r="O41" i="31"/>
  <c r="K41" i="31"/>
  <c r="G41" i="31"/>
  <c r="AA46" i="31"/>
  <c r="W46" i="31"/>
  <c r="S46" i="31"/>
  <c r="O46" i="31"/>
  <c r="K46" i="31"/>
  <c r="G46" i="31"/>
  <c r="AA49" i="31"/>
  <c r="W49" i="31"/>
  <c r="S49" i="31"/>
  <c r="O49" i="31"/>
  <c r="K49" i="31"/>
  <c r="E49" i="31"/>
  <c r="AA57" i="31"/>
  <c r="W57" i="31"/>
  <c r="S57" i="31"/>
  <c r="O57" i="31"/>
  <c r="K57" i="31"/>
  <c r="G57" i="31"/>
  <c r="Z100" i="31"/>
  <c r="V100" i="31"/>
  <c r="R100" i="31"/>
  <c r="N100" i="31"/>
  <c r="J100" i="31"/>
  <c r="F100" i="31"/>
  <c r="Z99" i="31"/>
  <c r="V99" i="31"/>
  <c r="R99" i="31"/>
  <c r="N99" i="31"/>
  <c r="J99" i="31"/>
  <c r="F99" i="31"/>
  <c r="Z98" i="31"/>
  <c r="V98" i="31"/>
  <c r="R98" i="31"/>
  <c r="N98" i="31"/>
  <c r="J98" i="31"/>
  <c r="F98" i="31"/>
  <c r="Z96" i="31"/>
  <c r="V96" i="31"/>
  <c r="R96" i="31"/>
  <c r="N96" i="31"/>
  <c r="J96" i="31"/>
  <c r="F96" i="31"/>
  <c r="Z95" i="31"/>
  <c r="V95" i="31"/>
  <c r="R95" i="31"/>
  <c r="N95" i="31"/>
  <c r="J95" i="31"/>
  <c r="F95" i="31"/>
  <c r="Y93" i="31"/>
  <c r="U93" i="31"/>
  <c r="Q93" i="31"/>
  <c r="M93" i="31"/>
  <c r="I93" i="31"/>
  <c r="F93" i="31"/>
  <c r="AA92" i="31"/>
  <c r="W92" i="31"/>
  <c r="S92" i="31"/>
  <c r="O92" i="31"/>
  <c r="K92" i="31"/>
  <c r="G92" i="31"/>
  <c r="E92" i="31"/>
  <c r="Z91" i="31"/>
  <c r="V91" i="31"/>
  <c r="R91" i="31"/>
  <c r="N91" i="31"/>
  <c r="J91" i="31"/>
  <c r="F91" i="31"/>
  <c r="Y74" i="31"/>
  <c r="U74" i="31"/>
  <c r="Q74" i="31"/>
  <c r="M74" i="31"/>
  <c r="I74" i="31"/>
  <c r="E74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65" i="31"/>
  <c r="U65" i="31"/>
  <c r="Q65" i="31"/>
  <c r="M65" i="31"/>
  <c r="I65" i="31"/>
  <c r="E65" i="31"/>
  <c r="E64" i="31"/>
  <c r="E62" i="31"/>
  <c r="Y60" i="31"/>
  <c r="U60" i="31"/>
  <c r="Q60" i="31"/>
  <c r="M60" i="31"/>
  <c r="I60" i="31"/>
  <c r="E60" i="31"/>
  <c r="Y58" i="31"/>
  <c r="U58" i="31"/>
  <c r="Q58" i="31"/>
  <c r="M58" i="31"/>
  <c r="I58" i="31"/>
  <c r="E58" i="31"/>
  <c r="Y56" i="31"/>
  <c r="U56" i="31"/>
  <c r="Q56" i="31"/>
  <c r="M56" i="31"/>
  <c r="I56" i="31"/>
  <c r="E56" i="31"/>
  <c r="Y52" i="31"/>
  <c r="U52" i="31"/>
  <c r="Q52" i="31"/>
  <c r="M52" i="31"/>
  <c r="I52" i="31"/>
  <c r="E52" i="31"/>
  <c r="Y51" i="31"/>
  <c r="U51" i="31"/>
  <c r="Q51" i="31"/>
  <c r="M51" i="31"/>
  <c r="I51" i="31"/>
  <c r="E51" i="31"/>
  <c r="Y50" i="31"/>
  <c r="U50" i="31"/>
  <c r="Q50" i="31"/>
  <c r="M50" i="31"/>
  <c r="I50" i="31"/>
  <c r="E50" i="31"/>
  <c r="Y48" i="31"/>
  <c r="U48" i="31"/>
  <c r="Q48" i="31"/>
  <c r="M48" i="31"/>
  <c r="I48" i="31"/>
  <c r="E48" i="31"/>
  <c r="Y45" i="31"/>
  <c r="U45" i="31"/>
  <c r="Q45" i="31"/>
  <c r="M45" i="31"/>
  <c r="I45" i="31"/>
  <c r="E45" i="31"/>
  <c r="Y44" i="31"/>
  <c r="U44" i="31"/>
  <c r="Q44" i="31"/>
  <c r="M44" i="31"/>
  <c r="I44" i="31"/>
  <c r="E44" i="31"/>
  <c r="Y43" i="31"/>
  <c r="U43" i="31"/>
  <c r="Q43" i="31"/>
  <c r="M43" i="31"/>
  <c r="I43" i="31"/>
  <c r="E43" i="31"/>
  <c r="Y42" i="31"/>
  <c r="U42" i="31"/>
  <c r="Q42" i="31"/>
  <c r="M42" i="31"/>
  <c r="I42" i="31"/>
  <c r="E42" i="31"/>
  <c r="Y40" i="31"/>
  <c r="U40" i="31"/>
  <c r="Q40" i="31"/>
  <c r="M40" i="31"/>
  <c r="I40" i="31"/>
  <c r="E40" i="31"/>
  <c r="Y39" i="31"/>
  <c r="U39" i="31"/>
  <c r="Q39" i="31"/>
  <c r="M39" i="31"/>
  <c r="I39" i="31"/>
  <c r="E39" i="31"/>
  <c r="Y38" i="31"/>
  <c r="U38" i="31"/>
  <c r="Q38" i="31"/>
  <c r="M38" i="31"/>
  <c r="I38" i="31"/>
  <c r="E38" i="31"/>
  <c r="Y37" i="31"/>
  <c r="AB100" i="31"/>
  <c r="X100" i="31"/>
  <c r="T100" i="31"/>
  <c r="P100" i="31"/>
  <c r="L100" i="31"/>
  <c r="H100" i="31"/>
  <c r="AB99" i="31"/>
  <c r="X99" i="31"/>
  <c r="T99" i="31"/>
  <c r="P99" i="31"/>
  <c r="L99" i="31"/>
  <c r="H99" i="31"/>
  <c r="AB98" i="31"/>
  <c r="X98" i="31"/>
  <c r="T98" i="31"/>
  <c r="P98" i="31"/>
  <c r="L98" i="31"/>
  <c r="H98" i="31"/>
  <c r="AB96" i="31"/>
  <c r="X96" i="31"/>
  <c r="T96" i="31"/>
  <c r="P96" i="31"/>
  <c r="L96" i="31"/>
  <c r="H96" i="31"/>
  <c r="AB95" i="31"/>
  <c r="X95" i="31"/>
  <c r="T95" i="31"/>
  <c r="P95" i="31"/>
  <c r="L95" i="31"/>
  <c r="H95" i="31"/>
  <c r="AA93" i="31"/>
  <c r="W93" i="31"/>
  <c r="S93" i="31"/>
  <c r="O93" i="31"/>
  <c r="K93" i="31"/>
  <c r="G93" i="31"/>
  <c r="E93" i="31"/>
  <c r="Y92" i="31"/>
  <c r="U92" i="31"/>
  <c r="Q92" i="31"/>
  <c r="M92" i="31"/>
  <c r="I92" i="31"/>
  <c r="F92" i="31"/>
  <c r="AB91" i="31"/>
  <c r="X91" i="31"/>
  <c r="T91" i="31"/>
  <c r="P91" i="31"/>
  <c r="L91" i="31"/>
  <c r="H91" i="31"/>
  <c r="Z89" i="31"/>
  <c r="V89" i="31"/>
  <c r="R89" i="31"/>
  <c r="N89" i="31"/>
  <c r="J89" i="31"/>
  <c r="F89" i="31"/>
  <c r="Z86" i="31"/>
  <c r="V86" i="31"/>
  <c r="R86" i="31"/>
  <c r="N86" i="31"/>
  <c r="J86" i="31"/>
  <c r="AA74" i="31"/>
  <c r="W74" i="31"/>
  <c r="S74" i="31"/>
  <c r="O74" i="31"/>
  <c r="K74" i="31"/>
  <c r="G74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65" i="31"/>
  <c r="W65" i="31"/>
  <c r="S65" i="31"/>
  <c r="O65" i="31"/>
  <c r="K65" i="31"/>
  <c r="G65" i="31"/>
  <c r="AA60" i="31"/>
  <c r="W60" i="31"/>
  <c r="S60" i="31"/>
  <c r="O60" i="31"/>
  <c r="K60" i="31"/>
  <c r="G60" i="31"/>
  <c r="AA58" i="31"/>
  <c r="W58" i="31"/>
  <c r="S58" i="31"/>
  <c r="O58" i="31"/>
  <c r="K58" i="31"/>
  <c r="G58" i="31"/>
  <c r="AA56" i="31"/>
  <c r="W56" i="31"/>
  <c r="S56" i="31"/>
  <c r="O56" i="31"/>
  <c r="K56" i="31"/>
  <c r="G56" i="31"/>
  <c r="AA52" i="31"/>
  <c r="W52" i="31"/>
  <c r="S52" i="31"/>
  <c r="O52" i="31"/>
  <c r="K52" i="31"/>
  <c r="G52" i="31"/>
  <c r="AA51" i="31"/>
  <c r="W51" i="31"/>
  <c r="S51" i="31"/>
  <c r="O51" i="31"/>
  <c r="K51" i="31"/>
  <c r="G51" i="31"/>
  <c r="AA50" i="31"/>
  <c r="W50" i="31"/>
  <c r="S50" i="31"/>
  <c r="G4" i="31"/>
  <c r="K4" i="31"/>
  <c r="O4" i="31"/>
  <c r="S4" i="31"/>
  <c r="W4" i="31"/>
  <c r="AA4" i="31"/>
  <c r="G5" i="31"/>
  <c r="K5" i="31"/>
  <c r="O5" i="31"/>
  <c r="S5" i="31"/>
  <c r="W5" i="31"/>
  <c r="AA5" i="31"/>
  <c r="G7" i="31"/>
  <c r="K7" i="31"/>
  <c r="O7" i="31"/>
  <c r="S7" i="31"/>
  <c r="W7" i="31"/>
  <c r="AA7" i="31"/>
  <c r="G12" i="31"/>
  <c r="K12" i="31"/>
  <c r="O12" i="31"/>
  <c r="S12" i="31"/>
  <c r="W12" i="31"/>
  <c r="AA12" i="31"/>
  <c r="G13" i="31"/>
  <c r="K13" i="31"/>
  <c r="O13" i="31"/>
  <c r="S13" i="31"/>
  <c r="W13" i="31"/>
  <c r="AA13" i="31"/>
  <c r="G14" i="31"/>
  <c r="K14" i="31"/>
  <c r="O14" i="31"/>
  <c r="S14" i="31"/>
  <c r="W14" i="31"/>
  <c r="AA14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37" i="31"/>
  <c r="K37" i="31"/>
  <c r="O37" i="31"/>
  <c r="S37" i="31"/>
  <c r="W37" i="31"/>
  <c r="G38" i="31"/>
  <c r="O38" i="31"/>
  <c r="W38" i="31"/>
  <c r="G39" i="31"/>
  <c r="O39" i="31"/>
  <c r="W39" i="31"/>
  <c r="G40" i="31"/>
  <c r="O40" i="31"/>
  <c r="W40" i="31"/>
  <c r="G42" i="31"/>
  <c r="O42" i="31"/>
  <c r="W42" i="31"/>
  <c r="G43" i="31"/>
  <c r="O43" i="31"/>
  <c r="W43" i="31"/>
  <c r="G44" i="31"/>
  <c r="O44" i="31"/>
  <c r="W44" i="31"/>
  <c r="G45" i="31"/>
  <c r="O45" i="31"/>
  <c r="W45" i="31"/>
  <c r="G48" i="31"/>
  <c r="O48" i="31"/>
  <c r="W48" i="31"/>
  <c r="G50" i="31"/>
  <c r="O50" i="31"/>
  <c r="Z88" i="31"/>
  <c r="Z90" i="31"/>
  <c r="E12" i="31"/>
  <c r="I12" i="31"/>
  <c r="M12" i="31"/>
  <c r="Q12" i="31"/>
  <c r="U12" i="31"/>
  <c r="Y12" i="31"/>
  <c r="E13" i="31"/>
  <c r="I13" i="31"/>
  <c r="M13" i="31"/>
  <c r="Q13" i="31"/>
  <c r="U13" i="31"/>
  <c r="Y13" i="31"/>
  <c r="E14" i="31"/>
  <c r="I14" i="31"/>
  <c r="M14" i="31"/>
  <c r="Q14" i="31"/>
  <c r="U14" i="31"/>
  <c r="Y14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37" i="31"/>
  <c r="I37" i="31"/>
  <c r="M37" i="31"/>
  <c r="Q37" i="31"/>
  <c r="U37" i="31"/>
  <c r="AA37" i="31"/>
  <c r="K38" i="31"/>
  <c r="S38" i="31"/>
  <c r="AA38" i="31"/>
  <c r="K39" i="31"/>
  <c r="S39" i="31"/>
  <c r="AA39" i="31"/>
  <c r="K40" i="31"/>
  <c r="S40" i="31"/>
  <c r="AA40" i="31"/>
  <c r="K42" i="31"/>
  <c r="S42" i="31"/>
  <c r="AA42" i="31"/>
  <c r="K43" i="31"/>
  <c r="S43" i="31"/>
  <c r="AA43" i="31"/>
  <c r="K44" i="31"/>
  <c r="S44" i="31"/>
  <c r="AA44" i="31"/>
  <c r="K45" i="31"/>
  <c r="S45" i="31"/>
  <c r="AA45" i="31"/>
  <c r="K48" i="31"/>
  <c r="S48" i="31"/>
  <c r="AA48" i="31"/>
  <c r="K50" i="31"/>
  <c r="AB89" i="31"/>
  <c r="H88" i="31"/>
  <c r="L88" i="31"/>
  <c r="P88" i="31"/>
  <c r="T88" i="31"/>
  <c r="X88" i="31"/>
  <c r="AB88" i="31"/>
  <c r="H90" i="31"/>
  <c r="L90" i="31"/>
  <c r="P90" i="31"/>
  <c r="T90" i="31"/>
  <c r="X90" i="31"/>
  <c r="AB90" i="31"/>
  <c r="H86" i="31"/>
  <c r="L86" i="31"/>
  <c r="P86" i="31"/>
  <c r="T86" i="31"/>
  <c r="X86" i="31"/>
  <c r="F88" i="31"/>
  <c r="J88" i="31"/>
  <c r="N88" i="31"/>
  <c r="R88" i="31"/>
  <c r="V88" i="31"/>
  <c r="H89" i="31"/>
  <c r="L89" i="31"/>
  <c r="P89" i="31"/>
  <c r="T89" i="31"/>
  <c r="X89" i="31"/>
  <c r="F90" i="31"/>
  <c r="J90" i="31"/>
  <c r="N90" i="31"/>
  <c r="R90" i="31"/>
  <c r="V90" i="31"/>
  <c r="M27" i="38" l="1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6" i="40" s="1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4" i="20"/>
  <c r="I74" i="20"/>
  <c r="H74" i="20"/>
  <c r="G74" i="20"/>
  <c r="F74" i="20"/>
  <c r="E74" i="20"/>
  <c r="F62" i="20"/>
  <c r="G62" i="20"/>
  <c r="H62" i="20"/>
  <c r="I62" i="20"/>
  <c r="J62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E19" i="40" l="1"/>
  <c r="D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C10" i="7" s="1"/>
  <c r="AA9" i="7"/>
  <c r="AC9" i="7" s="1"/>
  <c r="AN47" i="37"/>
  <c r="AN42" i="37"/>
  <c r="AM4" i="37"/>
  <c r="AN4" i="37" s="1"/>
  <c r="AK42" i="37"/>
  <c r="AJ4" i="37"/>
  <c r="AL40" i="29"/>
  <c r="AL25" i="29"/>
  <c r="AL21" i="29" s="1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Z6" i="29"/>
  <c r="AA4" i="29"/>
  <c r="Y42" i="37"/>
  <c r="X4" i="37"/>
  <c r="Y4" i="37" s="1"/>
  <c r="W40" i="29"/>
  <c r="W29" i="29"/>
  <c r="W28" i="29"/>
  <c r="W25" i="29"/>
  <c r="W23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Q6" i="29"/>
  <c r="P42" i="37"/>
  <c r="O4" i="37"/>
  <c r="O3" i="37" s="1"/>
  <c r="O4" i="29"/>
  <c r="N40" i="29"/>
  <c r="N28" i="29"/>
  <c r="N23" i="29"/>
  <c r="N9" i="29"/>
  <c r="N6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K6" i="29"/>
  <c r="H40" i="29"/>
  <c r="H29" i="29"/>
  <c r="H28" i="29"/>
  <c r="H25" i="29"/>
  <c r="H23" i="29"/>
  <c r="H9" i="29"/>
  <c r="H8" i="29"/>
  <c r="H6" i="29"/>
  <c r="G47" i="37"/>
  <c r="F4" i="29"/>
  <c r="E40" i="29"/>
  <c r="E29" i="29"/>
  <c r="E28" i="29"/>
  <c r="E25" i="29"/>
  <c r="E23" i="29"/>
  <c r="E8" i="29"/>
  <c r="E6" i="29"/>
  <c r="AU248" i="7"/>
  <c r="AU249" i="7"/>
  <c r="AU250" i="7"/>
  <c r="AU251" i="7"/>
  <c r="AU252" i="7"/>
  <c r="AT252" i="7"/>
  <c r="AT251" i="7"/>
  <c r="AT250" i="7"/>
  <c r="AT249" i="7"/>
  <c r="AT248" i="7"/>
  <c r="AU240" i="7"/>
  <c r="AU241" i="7"/>
  <c r="AU242" i="7"/>
  <c r="AU244" i="7"/>
  <c r="AW244" i="7" s="1"/>
  <c r="AT244" i="7"/>
  <c r="AT242" i="7"/>
  <c r="AT241" i="7"/>
  <c r="AT240" i="7"/>
  <c r="AQ248" i="7"/>
  <c r="AQ249" i="7"/>
  <c r="AQ250" i="7"/>
  <c r="AQ251" i="7"/>
  <c r="AQ252" i="7"/>
  <c r="AP252" i="7"/>
  <c r="AP251" i="7"/>
  <c r="AP250" i="7"/>
  <c r="AP249" i="7"/>
  <c r="AP248" i="7"/>
  <c r="AQ240" i="7"/>
  <c r="AQ241" i="7"/>
  <c r="AQ242" i="7"/>
  <c r="AQ244" i="7"/>
  <c r="AS244" i="7" s="1"/>
  <c r="AP244" i="7"/>
  <c r="AP242" i="7"/>
  <c r="AP241" i="7"/>
  <c r="AP240" i="7"/>
  <c r="AM248" i="7"/>
  <c r="AM249" i="7"/>
  <c r="AM250" i="7"/>
  <c r="AM251" i="7"/>
  <c r="AM252" i="7"/>
  <c r="AL252" i="7"/>
  <c r="AL251" i="7"/>
  <c r="AL250" i="7"/>
  <c r="AL249" i="7"/>
  <c r="AL248" i="7"/>
  <c r="AM240" i="7"/>
  <c r="AM241" i="7"/>
  <c r="AM242" i="7"/>
  <c r="AM244" i="7"/>
  <c r="AO244" i="7" s="1"/>
  <c r="AL244" i="7"/>
  <c r="AL242" i="7"/>
  <c r="AL241" i="7"/>
  <c r="AL240" i="7"/>
  <c r="AI248" i="7"/>
  <c r="AI249" i="7"/>
  <c r="AI250" i="7"/>
  <c r="AI251" i="7"/>
  <c r="AI252" i="7"/>
  <c r="AI240" i="7"/>
  <c r="AI241" i="7"/>
  <c r="AI242" i="7"/>
  <c r="AI244" i="7"/>
  <c r="AK244" i="7" s="1"/>
  <c r="AH252" i="7"/>
  <c r="AH251" i="7"/>
  <c r="AH250" i="7"/>
  <c r="AH249" i="7"/>
  <c r="AH248" i="7"/>
  <c r="AH244" i="7"/>
  <c r="AH242" i="7"/>
  <c r="AH241" i="7"/>
  <c r="AH240" i="7"/>
  <c r="AE248" i="7"/>
  <c r="AE249" i="7"/>
  <c r="AE250" i="7"/>
  <c r="AE251" i="7"/>
  <c r="AE252" i="7"/>
  <c r="AE240" i="7"/>
  <c r="AE241" i="7"/>
  <c r="AE242" i="7"/>
  <c r="AE244" i="7"/>
  <c r="AG244" i="7" s="1"/>
  <c r="AD252" i="7"/>
  <c r="AD251" i="7"/>
  <c r="AD250" i="7"/>
  <c r="AD249" i="7"/>
  <c r="AD248" i="7"/>
  <c r="AD244" i="7"/>
  <c r="AD242" i="7"/>
  <c r="AD241" i="7"/>
  <c r="AD240" i="7"/>
  <c r="AA248" i="7"/>
  <c r="AA249" i="7"/>
  <c r="AA250" i="7"/>
  <c r="AA251" i="7"/>
  <c r="AA252" i="7"/>
  <c r="Z252" i="7"/>
  <c r="Z251" i="7"/>
  <c r="Z250" i="7"/>
  <c r="Z249" i="7"/>
  <c r="Z248" i="7"/>
  <c r="AA240" i="7"/>
  <c r="AA241" i="7"/>
  <c r="AA242" i="7"/>
  <c r="AA244" i="7"/>
  <c r="AC244" i="7" s="1"/>
  <c r="Z244" i="7"/>
  <c r="Z242" i="7"/>
  <c r="Z241" i="7"/>
  <c r="Z240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O43" i="37"/>
  <c r="N43" i="37"/>
  <c r="L43" i="37"/>
  <c r="K43" i="37"/>
  <c r="I43" i="37"/>
  <c r="H43" i="37"/>
  <c r="F43" i="37"/>
  <c r="E43" i="37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O41" i="37"/>
  <c r="L41" i="37"/>
  <c r="K41" i="37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O32" i="37" s="1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O12" i="37" s="1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Q6" i="37"/>
  <c r="S6" i="37" s="1"/>
  <c r="N6" i="37"/>
  <c r="P6" i="37" s="1"/>
  <c r="K6" i="37"/>
  <c r="M6" i="37" s="1"/>
  <c r="H6" i="37"/>
  <c r="J6" i="37" s="1"/>
  <c r="E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1" i="6"/>
  <c r="M41" i="6"/>
  <c r="L41" i="6"/>
  <c r="K41" i="6"/>
  <c r="J41" i="6"/>
  <c r="I41" i="6"/>
  <c r="H41" i="6"/>
  <c r="G41" i="6"/>
  <c r="F41" i="6"/>
  <c r="E41" i="6"/>
  <c r="D41" i="6"/>
  <c r="C41" i="6"/>
  <c r="N22" i="6"/>
  <c r="M22" i="6"/>
  <c r="L22" i="6"/>
  <c r="J22" i="6"/>
  <c r="I22" i="6"/>
  <c r="H22" i="6"/>
  <c r="H24" i="6" s="1"/>
  <c r="H26" i="6" s="1"/>
  <c r="G22" i="6"/>
  <c r="F22" i="6"/>
  <c r="E22" i="6"/>
  <c r="C22" i="6"/>
  <c r="S35" i="36"/>
  <c r="R35" i="36"/>
  <c r="Q35" i="36"/>
  <c r="P35" i="36"/>
  <c r="O35" i="36"/>
  <c r="N35" i="36"/>
  <c r="M35" i="36"/>
  <c r="G14" i="6"/>
  <c r="L35" i="36" s="1"/>
  <c r="K35" i="36"/>
  <c r="J35" i="36"/>
  <c r="I35" i="36"/>
  <c r="H35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N66" i="5"/>
  <c r="S30" i="36" s="1"/>
  <c r="M66" i="5"/>
  <c r="R30" i="36" s="1"/>
  <c r="L66" i="5"/>
  <c r="Q30" i="36" s="1"/>
  <c r="K66" i="5"/>
  <c r="P30" i="36" s="1"/>
  <c r="J66" i="5"/>
  <c r="O30" i="36" s="1"/>
  <c r="I66" i="5"/>
  <c r="N30" i="36" s="1"/>
  <c r="H66" i="5"/>
  <c r="M30" i="36" s="1"/>
  <c r="L30" i="36"/>
  <c r="K30" i="36"/>
  <c r="J30" i="36"/>
  <c r="I30" i="36"/>
  <c r="H30" i="36"/>
  <c r="N56" i="5"/>
  <c r="S29" i="36" s="1"/>
  <c r="M56" i="5"/>
  <c r="R29" i="36" s="1"/>
  <c r="L56" i="5"/>
  <c r="Q29" i="36" s="1"/>
  <c r="K56" i="5"/>
  <c r="P29" i="36" s="1"/>
  <c r="J56" i="5"/>
  <c r="O29" i="36" s="1"/>
  <c r="I56" i="5"/>
  <c r="N29" i="36" s="1"/>
  <c r="H56" i="5"/>
  <c r="M29" i="36" s="1"/>
  <c r="L29" i="36"/>
  <c r="K29" i="36"/>
  <c r="J29" i="36"/>
  <c r="I29" i="36"/>
  <c r="H29" i="36"/>
  <c r="N46" i="5"/>
  <c r="S27" i="36" s="1"/>
  <c r="M46" i="5"/>
  <c r="R27" i="36" s="1"/>
  <c r="L46" i="5"/>
  <c r="Q27" i="36" s="1"/>
  <c r="K46" i="5"/>
  <c r="P27" i="36" s="1"/>
  <c r="J46" i="5"/>
  <c r="O27" i="36" s="1"/>
  <c r="I46" i="5"/>
  <c r="N27" i="36" s="1"/>
  <c r="H46" i="5"/>
  <c r="M27" i="36" s="1"/>
  <c r="L27" i="36"/>
  <c r="K27" i="36"/>
  <c r="J27" i="36"/>
  <c r="I27" i="36"/>
  <c r="H27" i="36"/>
  <c r="N33" i="5"/>
  <c r="S13" i="36" s="1"/>
  <c r="M33" i="5"/>
  <c r="R13" i="36" s="1"/>
  <c r="L33" i="5"/>
  <c r="Q13" i="36" s="1"/>
  <c r="K33" i="5"/>
  <c r="P13" i="36" s="1"/>
  <c r="J33" i="5"/>
  <c r="O13" i="36" s="1"/>
  <c r="I33" i="5"/>
  <c r="N13" i="36" s="1"/>
  <c r="H33" i="5"/>
  <c r="M13" i="36" s="1"/>
  <c r="L13" i="36"/>
  <c r="K13" i="36"/>
  <c r="J13" i="36"/>
  <c r="I13" i="36"/>
  <c r="H13" i="36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N21" i="34" s="1"/>
  <c r="N23" i="34" s="1"/>
  <c r="M17" i="34"/>
  <c r="L20" i="5"/>
  <c r="L19" i="5"/>
  <c r="L18" i="5"/>
  <c r="N21" i="5" s="1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E21" i="5" s="1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S44" i="36"/>
  <c r="S43" i="36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49" i="1"/>
  <c r="M49" i="1"/>
  <c r="L49" i="1"/>
  <c r="K49" i="1"/>
  <c r="J49" i="1"/>
  <c r="I49" i="1"/>
  <c r="H49" i="1"/>
  <c r="G49" i="1"/>
  <c r="F49" i="1"/>
  <c r="E49" i="1"/>
  <c r="D49" i="1"/>
  <c r="C49" i="1"/>
  <c r="N41" i="1"/>
  <c r="M41" i="1"/>
  <c r="L41" i="1"/>
  <c r="K41" i="1"/>
  <c r="J41" i="1"/>
  <c r="I41" i="1"/>
  <c r="F41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E19" i="4"/>
  <c r="J19" i="36" s="1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8" i="13"/>
  <c r="L8" i="13"/>
  <c r="K8" i="13"/>
  <c r="J8" i="13"/>
  <c r="I8" i="13"/>
  <c r="H8" i="13"/>
  <c r="G8" i="13"/>
  <c r="F8" i="13"/>
  <c r="E8" i="13"/>
  <c r="D8" i="13"/>
  <c r="C8" i="13"/>
  <c r="B8" i="13"/>
  <c r="M13" i="18"/>
  <c r="L13" i="18"/>
  <c r="K13" i="18"/>
  <c r="J13" i="18"/>
  <c r="I13" i="18"/>
  <c r="H13" i="18"/>
  <c r="G13" i="18"/>
  <c r="F13" i="18"/>
  <c r="E13" i="18"/>
  <c r="D13" i="18"/>
  <c r="C13" i="18"/>
  <c r="B13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2" i="7"/>
  <c r="W251" i="7"/>
  <c r="W250" i="7"/>
  <c r="W249" i="7"/>
  <c r="W248" i="7"/>
  <c r="W244" i="7"/>
  <c r="Y244" i="7" s="1"/>
  <c r="W242" i="7"/>
  <c r="W241" i="7"/>
  <c r="Y241" i="7" s="1"/>
  <c r="W240" i="7"/>
  <c r="V252" i="7"/>
  <c r="V251" i="7"/>
  <c r="V250" i="7"/>
  <c r="V249" i="7"/>
  <c r="V248" i="7"/>
  <c r="V244" i="7"/>
  <c r="X244" i="7" s="1"/>
  <c r="V242" i="7"/>
  <c r="V241" i="7"/>
  <c r="V240" i="7"/>
  <c r="S248" i="7"/>
  <c r="S249" i="7"/>
  <c r="S250" i="7"/>
  <c r="S251" i="7"/>
  <c r="S252" i="7"/>
  <c r="R252" i="7"/>
  <c r="R251" i="7"/>
  <c r="R250" i="7"/>
  <c r="R249" i="7"/>
  <c r="R248" i="7"/>
  <c r="S240" i="7"/>
  <c r="S241" i="7"/>
  <c r="S242" i="7"/>
  <c r="S244" i="7"/>
  <c r="R244" i="7"/>
  <c r="R242" i="7"/>
  <c r="R241" i="7"/>
  <c r="R240" i="7"/>
  <c r="O252" i="7"/>
  <c r="O251" i="7"/>
  <c r="O250" i="7"/>
  <c r="O249" i="7"/>
  <c r="O248" i="7"/>
  <c r="N252" i="7"/>
  <c r="N251" i="7"/>
  <c r="N250" i="7"/>
  <c r="N249" i="7"/>
  <c r="N248" i="7"/>
  <c r="O244" i="7"/>
  <c r="Q244" i="7" s="1"/>
  <c r="O242" i="7"/>
  <c r="O241" i="7"/>
  <c r="O240" i="7"/>
  <c r="N244" i="7"/>
  <c r="N242" i="7"/>
  <c r="N241" i="7"/>
  <c r="N240" i="7"/>
  <c r="AB211" i="7"/>
  <c r="AB210" i="7"/>
  <c r="AA210" i="7"/>
  <c r="AB207" i="7"/>
  <c r="AB203" i="7"/>
  <c r="AB199" i="7"/>
  <c r="AB195" i="7"/>
  <c r="AB191" i="7"/>
  <c r="AB187" i="7"/>
  <c r="AB183" i="7"/>
  <c r="AB179" i="7"/>
  <c r="AB175" i="7"/>
  <c r="AA207" i="7"/>
  <c r="AA203" i="7"/>
  <c r="AA199" i="7"/>
  <c r="AA195" i="7"/>
  <c r="AA191" i="7"/>
  <c r="AA187" i="7"/>
  <c r="AA183" i="7"/>
  <c r="AA179" i="7"/>
  <c r="AA175" i="7"/>
  <c r="AB171" i="7"/>
  <c r="AA171" i="7"/>
  <c r="AB209" i="7"/>
  <c r="AB205" i="7"/>
  <c r="AB201" i="7"/>
  <c r="AB197" i="7"/>
  <c r="AB193" i="7"/>
  <c r="AB189" i="7"/>
  <c r="AB185" i="7"/>
  <c r="AB181" i="7"/>
  <c r="AB177" i="7"/>
  <c r="AB173" i="7"/>
  <c r="AA209" i="7"/>
  <c r="AA205" i="7"/>
  <c r="AA201" i="7"/>
  <c r="AA197" i="7"/>
  <c r="AA193" i="7"/>
  <c r="AA189" i="7"/>
  <c r="AA185" i="7"/>
  <c r="AA181" i="7"/>
  <c r="AA177" i="7"/>
  <c r="AA173" i="7"/>
  <c r="AB169" i="7"/>
  <c r="AB160" i="7"/>
  <c r="AB159" i="7"/>
  <c r="AA160" i="7"/>
  <c r="AA15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6" i="7"/>
  <c r="AB147" i="7"/>
  <c r="AB148" i="7"/>
  <c r="AB149" i="7"/>
  <c r="AB150" i="7"/>
  <c r="AB151" i="7"/>
  <c r="AB152" i="7"/>
  <c r="AB153" i="7"/>
  <c r="AB154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6" i="7"/>
  <c r="AA147" i="7"/>
  <c r="AA148" i="7"/>
  <c r="AA149" i="7"/>
  <c r="AA150" i="7"/>
  <c r="AA151" i="7"/>
  <c r="AA152" i="7"/>
  <c r="AA153" i="7"/>
  <c r="AA154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K263" i="7"/>
  <c r="K252" i="7"/>
  <c r="K251" i="7"/>
  <c r="K250" i="7"/>
  <c r="K249" i="7"/>
  <c r="K248" i="7"/>
  <c r="J252" i="7"/>
  <c r="J251" i="7"/>
  <c r="J250" i="7"/>
  <c r="J249" i="7"/>
  <c r="J248" i="7"/>
  <c r="K244" i="7"/>
  <c r="K242" i="7"/>
  <c r="K241" i="7"/>
  <c r="K240" i="7"/>
  <c r="J244" i="7"/>
  <c r="J242" i="7"/>
  <c r="J241" i="7"/>
  <c r="J240" i="7"/>
  <c r="Z213" i="7"/>
  <c r="Z8" i="7" s="1"/>
  <c r="N68" i="33" s="1"/>
  <c r="N70" i="33" s="1"/>
  <c r="Y213" i="7"/>
  <c r="Y8" i="7" s="1"/>
  <c r="N68" i="4" s="1"/>
  <c r="S21" i="36" s="1"/>
  <c r="X213" i="7"/>
  <c r="X8" i="7" s="1"/>
  <c r="M68" i="33" s="1"/>
  <c r="M70" i="33" s="1"/>
  <c r="W213" i="7"/>
  <c r="W8" i="7" s="1"/>
  <c r="M68" i="4" s="1"/>
  <c r="R21" i="36" s="1"/>
  <c r="V213" i="7"/>
  <c r="V8" i="7" s="1"/>
  <c r="L68" i="33" s="1"/>
  <c r="L70" i="33" s="1"/>
  <c r="U213" i="7"/>
  <c r="U8" i="7" s="1"/>
  <c r="L68" i="4" s="1"/>
  <c r="Q21" i="36" s="1"/>
  <c r="T213" i="7"/>
  <c r="T8" i="7" s="1"/>
  <c r="K68" i="33" s="1"/>
  <c r="K70" i="33" s="1"/>
  <c r="S213" i="7"/>
  <c r="S8" i="7" s="1"/>
  <c r="K68" i="4" s="1"/>
  <c r="P21" i="36" s="1"/>
  <c r="R213" i="7"/>
  <c r="R8" i="7" s="1"/>
  <c r="J68" i="33" s="1"/>
  <c r="J70" i="33" s="1"/>
  <c r="Q213" i="7"/>
  <c r="Q8" i="7" s="1"/>
  <c r="J68" i="4" s="1"/>
  <c r="O21" i="36" s="1"/>
  <c r="Z212" i="7"/>
  <c r="Z7" i="7" s="1"/>
  <c r="N61" i="33" s="1"/>
  <c r="N63" i="33" s="1"/>
  <c r="Y212" i="7"/>
  <c r="Y7" i="7" s="1"/>
  <c r="N61" i="4" s="1"/>
  <c r="S20" i="36" s="1"/>
  <c r="X212" i="7"/>
  <c r="X7" i="7" s="1"/>
  <c r="M61" i="33" s="1"/>
  <c r="M63" i="33" s="1"/>
  <c r="W212" i="7"/>
  <c r="W7" i="7" s="1"/>
  <c r="M61" i="4" s="1"/>
  <c r="R20" i="36" s="1"/>
  <c r="V212" i="7"/>
  <c r="V7" i="7" s="1"/>
  <c r="L61" i="33" s="1"/>
  <c r="L63" i="33" s="1"/>
  <c r="U212" i="7"/>
  <c r="U7" i="7" s="1"/>
  <c r="L61" i="4" s="1"/>
  <c r="Q20" i="36" s="1"/>
  <c r="T212" i="7"/>
  <c r="T7" i="7" s="1"/>
  <c r="K61" i="33" s="1"/>
  <c r="K63" i="33" s="1"/>
  <c r="S212" i="7"/>
  <c r="S7" i="7" s="1"/>
  <c r="K61" i="4" s="1"/>
  <c r="P20" i="36" s="1"/>
  <c r="R212" i="7"/>
  <c r="R7" i="7" s="1"/>
  <c r="J61" i="33" s="1"/>
  <c r="J63" i="33" s="1"/>
  <c r="Q212" i="7"/>
  <c r="Q7" i="7" s="1"/>
  <c r="J61" i="4" s="1"/>
  <c r="O20" i="36" s="1"/>
  <c r="P213" i="7"/>
  <c r="P8" i="7" s="1"/>
  <c r="I68" i="33" s="1"/>
  <c r="I70" i="33" s="1"/>
  <c r="O213" i="7"/>
  <c r="O8" i="7" s="1"/>
  <c r="I68" i="4" s="1"/>
  <c r="N21" i="36" s="1"/>
  <c r="N213" i="7"/>
  <c r="N8" i="7" s="1"/>
  <c r="H68" i="33" s="1"/>
  <c r="H70" i="33" s="1"/>
  <c r="M213" i="7"/>
  <c r="M8" i="7" s="1"/>
  <c r="H68" i="4" s="1"/>
  <c r="M21" i="36" s="1"/>
  <c r="L213" i="7"/>
  <c r="L8" i="7" s="1"/>
  <c r="G68" i="33" s="1"/>
  <c r="G70" i="33" s="1"/>
  <c r="K213" i="7"/>
  <c r="K8" i="7" s="1"/>
  <c r="G68" i="4" s="1"/>
  <c r="L21" i="36" s="1"/>
  <c r="P212" i="7"/>
  <c r="P7" i="7" s="1"/>
  <c r="I61" i="33" s="1"/>
  <c r="I63" i="33" s="1"/>
  <c r="O212" i="7"/>
  <c r="O7" i="7" s="1"/>
  <c r="I61" i="4" s="1"/>
  <c r="N20" i="36" s="1"/>
  <c r="N212" i="7"/>
  <c r="N7" i="7" s="1"/>
  <c r="H61" i="33" s="1"/>
  <c r="H63" i="33" s="1"/>
  <c r="M212" i="7"/>
  <c r="M7" i="7" s="1"/>
  <c r="H61" i="4" s="1"/>
  <c r="M20" i="36" s="1"/>
  <c r="L212" i="7"/>
  <c r="L7" i="7" s="1"/>
  <c r="G61" i="33" s="1"/>
  <c r="G63" i="33" s="1"/>
  <c r="K212" i="7"/>
  <c r="K7" i="7" s="1"/>
  <c r="G61" i="4" s="1"/>
  <c r="L20" i="36" s="1"/>
  <c r="Y155" i="7"/>
  <c r="W155" i="7"/>
  <c r="U155" i="7"/>
  <c r="T155" i="7"/>
  <c r="S155" i="7"/>
  <c r="R155" i="7"/>
  <c r="Z26" i="7"/>
  <c r="Y26" i="7"/>
  <c r="X26" i="7"/>
  <c r="V26" i="7"/>
  <c r="U26" i="7"/>
  <c r="T26" i="7"/>
  <c r="S26" i="7"/>
  <c r="R26" i="7"/>
  <c r="Q26" i="7"/>
  <c r="O155" i="7"/>
  <c r="M155" i="7"/>
  <c r="K155" i="7"/>
  <c r="P26" i="7"/>
  <c r="O26" i="7"/>
  <c r="N26" i="7"/>
  <c r="M26" i="7"/>
  <c r="L26" i="7"/>
  <c r="K26" i="7"/>
  <c r="F252" i="7"/>
  <c r="F251" i="7"/>
  <c r="F250" i="7"/>
  <c r="F249" i="7"/>
  <c r="F248" i="7"/>
  <c r="G252" i="7"/>
  <c r="G251" i="7"/>
  <c r="G250" i="7"/>
  <c r="G249" i="7"/>
  <c r="G248" i="7"/>
  <c r="G242" i="7"/>
  <c r="G241" i="7"/>
  <c r="G240" i="7"/>
  <c r="F244" i="7"/>
  <c r="F242" i="7"/>
  <c r="F241" i="7"/>
  <c r="F240" i="7"/>
  <c r="J213" i="7"/>
  <c r="J8" i="7" s="1"/>
  <c r="F68" i="33" s="1"/>
  <c r="F70" i="33" s="1"/>
  <c r="I213" i="7"/>
  <c r="I8" i="7" s="1"/>
  <c r="F68" i="4" s="1"/>
  <c r="K21" i="36" s="1"/>
  <c r="J212" i="7"/>
  <c r="J7" i="7" s="1"/>
  <c r="F61" i="33" s="1"/>
  <c r="F63" i="33" s="1"/>
  <c r="I212" i="7"/>
  <c r="I7" i="7" s="1"/>
  <c r="F61" i="4" s="1"/>
  <c r="K20" i="36" s="1"/>
  <c r="I155" i="7"/>
  <c r="J26" i="7"/>
  <c r="I26" i="7"/>
  <c r="H213" i="7"/>
  <c r="H8" i="7" s="1"/>
  <c r="E68" i="33" s="1"/>
  <c r="E70" i="33" s="1"/>
  <c r="G213" i="7"/>
  <c r="G8" i="7" s="1"/>
  <c r="E68" i="4" s="1"/>
  <c r="J21" i="36" s="1"/>
  <c r="H212" i="7"/>
  <c r="H7" i="7" s="1"/>
  <c r="E61" i="33" s="1"/>
  <c r="E63" i="33" s="1"/>
  <c r="G212" i="7"/>
  <c r="G7" i="7" s="1"/>
  <c r="E61" i="4" s="1"/>
  <c r="J20" i="36" s="1"/>
  <c r="G155" i="7"/>
  <c r="H26" i="7"/>
  <c r="G26" i="7"/>
  <c r="C248" i="7"/>
  <c r="C249" i="7"/>
  <c r="C250" i="7"/>
  <c r="C251" i="7"/>
  <c r="C252" i="7"/>
  <c r="B252" i="7"/>
  <c r="B251" i="7"/>
  <c r="B250" i="7"/>
  <c r="B249" i="7"/>
  <c r="B248" i="7"/>
  <c r="C241" i="7"/>
  <c r="C242" i="7"/>
  <c r="B242" i="7"/>
  <c r="B241" i="7"/>
  <c r="C240" i="7"/>
  <c r="B240" i="7"/>
  <c r="E26" i="7"/>
  <c r="E212" i="7"/>
  <c r="E7" i="7" s="1"/>
  <c r="D61" i="4" s="1"/>
  <c r="I20" i="36" s="1"/>
  <c r="E213" i="7"/>
  <c r="E8" i="7" s="1"/>
  <c r="D68" i="4" s="1"/>
  <c r="I21" i="36" s="1"/>
  <c r="E155" i="7"/>
  <c r="C213" i="7"/>
  <c r="C8" i="7" s="1"/>
  <c r="C212" i="7"/>
  <c r="C155" i="7"/>
  <c r="C26" i="7"/>
  <c r="M6" i="9" s="1"/>
  <c r="B244" i="7"/>
  <c r="N14" i="18"/>
  <c r="B21" i="18" s="1"/>
  <c r="AH223" i="7"/>
  <c r="AH225" i="7" s="1"/>
  <c r="AH236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6" i="18"/>
  <c r="H16" i="18"/>
  <c r="G16" i="18"/>
  <c r="F16" i="18"/>
  <c r="E16" i="18"/>
  <c r="AH263" i="7"/>
  <c r="AB64" i="7"/>
  <c r="H21" i="5" l="1"/>
  <c r="K21" i="5"/>
  <c r="C34" i="9"/>
  <c r="C57" i="1"/>
  <c r="C59" i="1" s="1"/>
  <c r="I19" i="9"/>
  <c r="K19" i="9"/>
  <c r="C23" i="6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40"/>
  <c r="N13" i="18"/>
  <c r="B23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AF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J46" i="37" s="1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40" i="7"/>
  <c r="E3" i="37"/>
  <c r="K3" i="37"/>
  <c r="AN8" i="37"/>
  <c r="AL7" i="37"/>
  <c r="AN7" i="37" s="1"/>
  <c r="J9" i="37"/>
  <c r="AO9" i="37"/>
  <c r="AQ9" i="37" s="1"/>
  <c r="X241" i="7"/>
  <c r="J78" i="33"/>
  <c r="AO6" i="29"/>
  <c r="AO9" i="29"/>
  <c r="AO25" i="29"/>
  <c r="AO29" i="29"/>
  <c r="J21" i="34"/>
  <c r="J23" i="34" s="1"/>
  <c r="W3" i="37"/>
  <c r="F21" i="34"/>
  <c r="F23" i="34" s="1"/>
  <c r="C162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2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2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2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2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2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3" i="7" s="1"/>
  <c r="P32" i="37"/>
  <c r="J19" i="7"/>
  <c r="O253" i="7" s="1"/>
  <c r="S32" i="37"/>
  <c r="S253" i="7"/>
  <c r="V32" i="37"/>
  <c r="N19" i="7"/>
  <c r="W253" i="7" s="1"/>
  <c r="Y32" i="37"/>
  <c r="P19" i="7"/>
  <c r="AA253" i="7" s="1"/>
  <c r="AB32" i="37"/>
  <c r="R19" i="7"/>
  <c r="AE253" i="7" s="1"/>
  <c r="AE32" i="37"/>
  <c r="T19" i="7"/>
  <c r="AI253" i="7" s="1"/>
  <c r="AH32" i="37"/>
  <c r="V19" i="7"/>
  <c r="AM253" i="7" s="1"/>
  <c r="AK32" i="37"/>
  <c r="X19" i="7"/>
  <c r="AQ253" i="7" s="1"/>
  <c r="AN32" i="37"/>
  <c r="Z19" i="7"/>
  <c r="AU253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3" i="7"/>
  <c r="AK243" i="7" s="1"/>
  <c r="J18" i="38" s="1"/>
  <c r="AK241" i="7"/>
  <c r="E162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2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2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2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2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40" i="7"/>
  <c r="Y162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2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2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2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2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2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2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2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2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2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3" i="7"/>
  <c r="AC243" i="7" s="1"/>
  <c r="H18" i="38" s="1"/>
  <c r="AC241" i="7"/>
  <c r="AK242" i="7"/>
  <c r="AC242" i="7"/>
  <c r="AC18" i="7"/>
  <c r="AC14" i="7"/>
  <c r="AC12" i="7"/>
  <c r="AC6" i="7"/>
  <c r="W243" i="7"/>
  <c r="Y243" i="7" s="1"/>
  <c r="G18" i="38" s="1"/>
  <c r="AG242" i="7"/>
  <c r="AG240" i="7"/>
  <c r="AO242" i="7"/>
  <c r="AO240" i="7"/>
  <c r="AS242" i="7"/>
  <c r="AS240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3" i="7"/>
  <c r="AG243" i="7" s="1"/>
  <c r="I18" i="38" s="1"/>
  <c r="AG241" i="7"/>
  <c r="AQ243" i="7"/>
  <c r="AS243" i="7" s="1"/>
  <c r="L18" i="38" s="1"/>
  <c r="AS241" i="7"/>
  <c r="AW242" i="7"/>
  <c r="AW240" i="7"/>
  <c r="C68" i="4"/>
  <c r="H21" i="36" s="1"/>
  <c r="AA212" i="7"/>
  <c r="C7" i="7"/>
  <c r="F243" i="7"/>
  <c r="H243" i="7" s="1"/>
  <c r="AO241" i="7"/>
  <c r="AW241" i="7"/>
  <c r="AB155" i="7"/>
  <c r="V243" i="7"/>
  <c r="X243" i="7" s="1"/>
  <c r="G18" i="28" s="1"/>
  <c r="X240" i="7"/>
  <c r="X242" i="7"/>
  <c r="Y240" i="7"/>
  <c r="Y242" i="7"/>
  <c r="Q3" i="37"/>
  <c r="S3" i="37" s="1"/>
  <c r="AC3" i="37"/>
  <c r="AE3" i="37" s="1"/>
  <c r="AM243" i="7"/>
  <c r="AO243" i="7" s="1"/>
  <c r="K18" i="38" s="1"/>
  <c r="AU243" i="7"/>
  <c r="AW243" i="7" s="1"/>
  <c r="M18" i="38" s="1"/>
  <c r="J243" i="7"/>
  <c r="L243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E35" i="4"/>
  <c r="AA26" i="7"/>
  <c r="D35" i="4"/>
  <c r="C35" i="4"/>
  <c r="C45" i="4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40" i="7"/>
  <c r="Q242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G46" i="37" s="1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3" i="7"/>
  <c r="Q243" i="7" s="1"/>
  <c r="E18" i="38" s="1"/>
  <c r="U241" i="7"/>
  <c r="AA213" i="7"/>
  <c r="G243" i="7"/>
  <c r="K243" i="7"/>
  <c r="M243" i="7" s="1"/>
  <c r="D18" i="38" s="1"/>
  <c r="AA155" i="7"/>
  <c r="U242" i="7"/>
  <c r="U240" i="7"/>
  <c r="M241" i="7"/>
  <c r="Q241" i="7"/>
  <c r="U244" i="7"/>
  <c r="H242" i="7"/>
  <c r="L241" i="7"/>
  <c r="S243" i="7"/>
  <c r="U243" i="7" s="1"/>
  <c r="F18" i="38" s="1"/>
  <c r="H241" i="7"/>
  <c r="L240" i="7"/>
  <c r="L244" i="7"/>
  <c r="L242" i="7"/>
  <c r="M240" i="7"/>
  <c r="M244" i="7"/>
  <c r="M242" i="7"/>
  <c r="H240" i="7"/>
  <c r="H244" i="7"/>
  <c r="C243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1" i="7"/>
  <c r="AB222" i="7"/>
  <c r="AB223" i="7"/>
  <c r="AB224" i="7"/>
  <c r="AB220" i="7"/>
  <c r="M19" i="9" l="1"/>
  <c r="Y3" i="37"/>
  <c r="R52" i="37"/>
  <c r="AG52" i="37"/>
  <c r="AH3" i="37"/>
  <c r="F245" i="7"/>
  <c r="H251" i="7" s="1"/>
  <c r="K38" i="33"/>
  <c r="K40" i="33" s="1"/>
  <c r="AO7" i="37"/>
  <c r="AQ7" i="37" s="1"/>
  <c r="AO7" i="29"/>
  <c r="W245" i="7"/>
  <c r="Y252" i="7" s="1"/>
  <c r="G25" i="38" s="1"/>
  <c r="AN3" i="37"/>
  <c r="AL39" i="37"/>
  <c r="M3" i="37"/>
  <c r="AO21" i="37"/>
  <c r="AQ21" i="37" s="1"/>
  <c r="AI39" i="37"/>
  <c r="I52" i="37"/>
  <c r="P41" i="37"/>
  <c r="Q39" i="37"/>
  <c r="N39" i="37"/>
  <c r="J245" i="7"/>
  <c r="Z67" i="12"/>
  <c r="Z66" i="12"/>
  <c r="Z65" i="12"/>
  <c r="V245" i="7"/>
  <c r="X249" i="7" s="1"/>
  <c r="G21" i="28" s="1"/>
  <c r="Z64" i="12"/>
  <c r="G3" i="37"/>
  <c r="N38" i="33"/>
  <c r="N40" i="33" s="1"/>
  <c r="H38" i="33"/>
  <c r="H40" i="33" s="1"/>
  <c r="Y253" i="7"/>
  <c r="G23" i="38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O21" i="29"/>
  <c r="AC155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2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5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5" i="7"/>
  <c r="Q245" i="7" s="1"/>
  <c r="E19" i="38" s="1"/>
  <c r="AQ245" i="7"/>
  <c r="AA245" i="7"/>
  <c r="AB230" i="7"/>
  <c r="AB233" i="7"/>
  <c r="AM245" i="7"/>
  <c r="AO252" i="7" s="1"/>
  <c r="K25" i="38" s="1"/>
  <c r="AE245" i="7"/>
  <c r="C61" i="4"/>
  <c r="H20" i="36" s="1"/>
  <c r="AA7" i="7"/>
  <c r="AU245" i="7"/>
  <c r="K245" i="7"/>
  <c r="Y249" i="7"/>
  <c r="G21" i="38" s="1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5" i="7"/>
  <c r="AB231" i="7"/>
  <c r="AB229" i="7"/>
  <c r="AB232" i="7"/>
  <c r="Y250" i="7"/>
  <c r="G22" i="38" s="1"/>
  <c r="S245" i="7"/>
  <c r="Z36" i="29"/>
  <c r="G10" i="11"/>
  <c r="D155" i="7"/>
  <c r="H249" i="7" l="1"/>
  <c r="Y262" i="7"/>
  <c r="Y248" i="7"/>
  <c r="G20" i="38" s="1"/>
  <c r="L252" i="7"/>
  <c r="X245" i="7"/>
  <c r="G19" i="28" s="1"/>
  <c r="H252" i="7"/>
  <c r="H248" i="7"/>
  <c r="I9" i="3" s="1"/>
  <c r="H245" i="7"/>
  <c r="H250" i="7"/>
  <c r="Y251" i="7"/>
  <c r="G24" i="38" s="1"/>
  <c r="Y260" i="7"/>
  <c r="Y245" i="7"/>
  <c r="G19" i="38" s="1"/>
  <c r="X255" i="7"/>
  <c r="Q250" i="7"/>
  <c r="E22" i="38" s="1"/>
  <c r="X252" i="7"/>
  <c r="G25" i="28" s="1"/>
  <c r="L255" i="7"/>
  <c r="M260" i="7"/>
  <c r="M245" i="7"/>
  <c r="D19" i="38" s="1"/>
  <c r="L245" i="7"/>
  <c r="Q262" i="7"/>
  <c r="Q248" i="7"/>
  <c r="E20" i="38" s="1"/>
  <c r="M250" i="7"/>
  <c r="D22" i="38" s="1"/>
  <c r="M262" i="7"/>
  <c r="L249" i="7"/>
  <c r="AQ3" i="37"/>
  <c r="AO39" i="37"/>
  <c r="AQ39" i="37" s="1"/>
  <c r="X251" i="7"/>
  <c r="G24" i="28" s="1"/>
  <c r="X250" i="7"/>
  <c r="G22" i="28" s="1"/>
  <c r="X262" i="7"/>
  <c r="X263" i="7"/>
  <c r="X261" i="7"/>
  <c r="X260" i="7"/>
  <c r="X248" i="7"/>
  <c r="G20" i="28" s="1"/>
  <c r="Q249" i="7"/>
  <c r="E21" i="38" s="1"/>
  <c r="Q260" i="7"/>
  <c r="P255" i="7"/>
  <c r="Q252" i="7"/>
  <c r="E25" i="38" s="1"/>
  <c r="Q253" i="7"/>
  <c r="E23" i="38" s="1"/>
  <c r="M248" i="7"/>
  <c r="D20" i="38" s="1"/>
  <c r="M263" i="7"/>
  <c r="M251" i="7"/>
  <c r="D24" i="38" s="1"/>
  <c r="L248" i="7"/>
  <c r="J9" i="36" s="1"/>
  <c r="L250" i="7"/>
  <c r="L251" i="7"/>
  <c r="M252" i="7"/>
  <c r="D25" i="38" s="1"/>
  <c r="M261" i="7"/>
  <c r="M253" i="7"/>
  <c r="D23" i="38" s="1"/>
  <c r="M249" i="7"/>
  <c r="D21" i="38" s="1"/>
  <c r="Q251" i="7"/>
  <c r="E24" i="38" s="1"/>
  <c r="AO250" i="7"/>
  <c r="K22" i="38" s="1"/>
  <c r="C64" i="12"/>
  <c r="AA64" i="12" s="1"/>
  <c r="C66" i="12"/>
  <c r="AA66" i="12" s="1"/>
  <c r="C65" i="12"/>
  <c r="AA65" i="12" s="1"/>
  <c r="C67" i="12"/>
  <c r="AA67" i="12" s="1"/>
  <c r="AO253" i="7"/>
  <c r="K23" i="38" s="1"/>
  <c r="AO249" i="7"/>
  <c r="K21" i="38" s="1"/>
  <c r="AO262" i="7"/>
  <c r="AO263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5" i="7"/>
  <c r="K19" i="38" s="1"/>
  <c r="AO251" i="7"/>
  <c r="K24" i="38" s="1"/>
  <c r="AO260" i="7"/>
  <c r="AN255" i="7"/>
  <c r="AO261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2" i="7"/>
  <c r="AK251" i="7"/>
  <c r="J24" i="38" s="1"/>
  <c r="AK252" i="7"/>
  <c r="J25" i="38" s="1"/>
  <c r="AJ255" i="7"/>
  <c r="AK260" i="7"/>
  <c r="AK253" i="7"/>
  <c r="J23" i="38" s="1"/>
  <c r="AK249" i="7"/>
  <c r="J21" i="38" s="1"/>
  <c r="AK248" i="7"/>
  <c r="J20" i="38" s="1"/>
  <c r="AK250" i="7"/>
  <c r="J22" i="38" s="1"/>
  <c r="AK245" i="7"/>
  <c r="J19" i="38" s="1"/>
  <c r="AO248" i="7"/>
  <c r="K20" i="38" s="1"/>
  <c r="AC262" i="7"/>
  <c r="AC251" i="7"/>
  <c r="H24" i="38" s="1"/>
  <c r="AC248" i="7"/>
  <c r="H20" i="38" s="1"/>
  <c r="AC250" i="7"/>
  <c r="H22" i="38" s="1"/>
  <c r="AC260" i="7"/>
  <c r="AC253" i="7"/>
  <c r="H23" i="38" s="1"/>
  <c r="AC249" i="7"/>
  <c r="H21" i="38" s="1"/>
  <c r="AC252" i="7"/>
  <c r="H25" i="38" s="1"/>
  <c r="AB255" i="7"/>
  <c r="AC245" i="7"/>
  <c r="H19" i="38" s="1"/>
  <c r="AS262" i="7"/>
  <c r="AS253" i="7"/>
  <c r="L23" i="38" s="1"/>
  <c r="AS249" i="7"/>
  <c r="L21" i="38" s="1"/>
  <c r="AS252" i="7"/>
  <c r="L25" i="38" s="1"/>
  <c r="AR255" i="7"/>
  <c r="AS260" i="7"/>
  <c r="AS261" i="7"/>
  <c r="AS245" i="7"/>
  <c r="L19" i="38" s="1"/>
  <c r="AS251" i="7"/>
  <c r="L24" i="38" s="1"/>
  <c r="AS248" i="7"/>
  <c r="L20" i="38" s="1"/>
  <c r="AS250" i="7"/>
  <c r="L22" i="38" s="1"/>
  <c r="AS263" i="7"/>
  <c r="AW253" i="7"/>
  <c r="M23" i="38" s="1"/>
  <c r="AW249" i="7"/>
  <c r="M21" i="38" s="1"/>
  <c r="AW250" i="7"/>
  <c r="M22" i="38" s="1"/>
  <c r="AW251" i="7"/>
  <c r="M24" i="38" s="1"/>
  <c r="AW252" i="7"/>
  <c r="M25" i="38" s="1"/>
  <c r="AW248" i="7"/>
  <c r="M20" i="38" s="1"/>
  <c r="AG251" i="7"/>
  <c r="I24" i="38" s="1"/>
  <c r="AG252" i="7"/>
  <c r="I25" i="38" s="1"/>
  <c r="AG262" i="7"/>
  <c r="AF255" i="7"/>
  <c r="AG253" i="7"/>
  <c r="I23" i="38" s="1"/>
  <c r="AG249" i="7"/>
  <c r="I21" i="38" s="1"/>
  <c r="AG248" i="7"/>
  <c r="I20" i="38" s="1"/>
  <c r="AG250" i="7"/>
  <c r="I22" i="38" s="1"/>
  <c r="AG260" i="7"/>
  <c r="AG245" i="7"/>
  <c r="I19" i="38" s="1"/>
  <c r="AW262" i="7"/>
  <c r="AW260" i="7"/>
  <c r="AV255" i="7"/>
  <c r="AW261" i="7"/>
  <c r="AW263" i="7"/>
  <c r="AW245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2" i="7"/>
  <c r="U260" i="7"/>
  <c r="U245" i="7"/>
  <c r="F19" i="38" s="1"/>
  <c r="U251" i="7"/>
  <c r="F24" i="38" s="1"/>
  <c r="U248" i="7"/>
  <c r="F20" i="38" s="1"/>
  <c r="U252" i="7"/>
  <c r="F25" i="38" s="1"/>
  <c r="T255" i="7"/>
  <c r="U249" i="7"/>
  <c r="F21" i="38" s="1"/>
  <c r="U253" i="7"/>
  <c r="F23" i="38" s="1"/>
  <c r="U250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J9" i="3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2" i="7"/>
  <c r="F7" i="7" s="1"/>
  <c r="D61" i="33" s="1"/>
  <c r="D63" i="33" s="1"/>
  <c r="F213" i="7"/>
  <c r="F8" i="7" s="1"/>
  <c r="D68" i="33" s="1"/>
  <c r="D70" i="33" s="1"/>
  <c r="D16" i="18"/>
  <c r="C16" i="18"/>
  <c r="B16" i="18"/>
  <c r="AA80" i="12" l="1"/>
  <c r="P18" i="39"/>
  <c r="R18" i="39" s="1"/>
  <c r="N7" i="32"/>
  <c r="N9" i="32" s="1"/>
  <c r="N12" i="32" s="1"/>
  <c r="AU264" i="7"/>
  <c r="AW264" i="7" s="1"/>
  <c r="P16" i="39"/>
  <c r="R16" i="39" s="1"/>
  <c r="AM264" i="7"/>
  <c r="AO264" i="7" s="1"/>
  <c r="L7" i="32"/>
  <c r="P9" i="39"/>
  <c r="R9" i="39" s="1"/>
  <c r="E7" i="32"/>
  <c r="E9" i="32" s="1"/>
  <c r="K264" i="7"/>
  <c r="M264" i="7" s="1"/>
  <c r="P17" i="39"/>
  <c r="R17" i="39" s="1"/>
  <c r="AQ264" i="7"/>
  <c r="AS264" i="7" s="1"/>
  <c r="M7" i="32"/>
  <c r="M9" i="32" s="1"/>
  <c r="Z80" i="12"/>
  <c r="AN50" i="29"/>
  <c r="AK50" i="29"/>
  <c r="AE50" i="29"/>
  <c r="Z49" i="29"/>
  <c r="Y50" i="29"/>
  <c r="T49" i="29"/>
  <c r="P50" i="29"/>
  <c r="AI46" i="29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0" i="29"/>
  <c r="AP49" i="29" s="1"/>
  <c r="AP48" i="29"/>
  <c r="AP47" i="29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3" i="7" s="1"/>
  <c r="AG35" i="29"/>
  <c r="AF35" i="29"/>
  <c r="U19" i="7" s="1"/>
  <c r="AL253" i="7" s="1"/>
  <c r="AD35" i="29"/>
  <c r="AC35" i="29"/>
  <c r="S19" i="7" s="1"/>
  <c r="AH253" i="7" s="1"/>
  <c r="AA35" i="29"/>
  <c r="Z35" i="29"/>
  <c r="Q19" i="7" s="1"/>
  <c r="AD253" i="7" s="1"/>
  <c r="X35" i="29"/>
  <c r="W35" i="29"/>
  <c r="O19" i="7" s="1"/>
  <c r="Z253" i="7" s="1"/>
  <c r="U35" i="29"/>
  <c r="T35" i="29"/>
  <c r="M19" i="7" s="1"/>
  <c r="V253" i="7" s="1"/>
  <c r="R35" i="29"/>
  <c r="Q35" i="29"/>
  <c r="K19" i="7" s="1"/>
  <c r="R253" i="7" s="1"/>
  <c r="K35" i="29"/>
  <c r="G19" i="7" s="1"/>
  <c r="J253" i="7" s="1"/>
  <c r="O35" i="29"/>
  <c r="I19" i="7"/>
  <c r="N253" i="7" s="1"/>
  <c r="H35" i="29"/>
  <c r="AP23" i="29"/>
  <c r="AP24" i="29"/>
  <c r="AQ24" i="29" s="1"/>
  <c r="AP25" i="29"/>
  <c r="AP26" i="29"/>
  <c r="AP27" i="29"/>
  <c r="AP28" i="29"/>
  <c r="AP29" i="29"/>
  <c r="AP30" i="29"/>
  <c r="AP31" i="29"/>
  <c r="AP22" i="29"/>
  <c r="AQ22" i="29" s="1"/>
  <c r="AP18" i="29"/>
  <c r="AQ18" i="29" s="1"/>
  <c r="AP19" i="29"/>
  <c r="AQ19" i="29" s="1"/>
  <c r="AP20" i="29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47" i="29"/>
  <c r="AQ37" i="29"/>
  <c r="AQ31" i="29"/>
  <c r="AQ30" i="29"/>
  <c r="AQ27" i="29"/>
  <c r="AQ26" i="29"/>
  <c r="AQ20" i="29"/>
  <c r="AM49" i="29"/>
  <c r="AN48" i="29"/>
  <c r="AN47" i="29"/>
  <c r="AM46" i="29"/>
  <c r="AL46" i="29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49" i="29"/>
  <c r="AK48" i="29"/>
  <c r="AK47" i="29"/>
  <c r="AJ46" i="29"/>
  <c r="AJ44" i="29"/>
  <c r="AJ53" i="29" s="1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0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49" i="29"/>
  <c r="AE48" i="29"/>
  <c r="AE47" i="29"/>
  <c r="AD46" i="29"/>
  <c r="AE45" i="29"/>
  <c r="AD44" i="29"/>
  <c r="AD53" i="29" s="1"/>
  <c r="AD39" i="29"/>
  <c r="AE38" i="29"/>
  <c r="AE37" i="29"/>
  <c r="AD36" i="29"/>
  <c r="AC36" i="29"/>
  <c r="AE35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0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49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49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49" i="29"/>
  <c r="R46" i="29"/>
  <c r="R44" i="29"/>
  <c r="R39" i="29"/>
  <c r="R36" i="29"/>
  <c r="R21" i="29"/>
  <c r="R16" i="29"/>
  <c r="R12" i="29"/>
  <c r="R7" i="29"/>
  <c r="R3" i="29"/>
  <c r="S50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49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0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G13" i="29"/>
  <c r="G14" i="29"/>
  <c r="G15" i="29"/>
  <c r="G10" i="29"/>
  <c r="G5" i="29"/>
  <c r="F12" i="29"/>
  <c r="I12" i="29"/>
  <c r="L12" i="29"/>
  <c r="AA12" i="29"/>
  <c r="AG12" i="29"/>
  <c r="E12" i="29"/>
  <c r="AG49" i="29"/>
  <c r="AF49" i="29"/>
  <c r="AH48" i="29"/>
  <c r="AG46" i="29"/>
  <c r="AF46" i="29"/>
  <c r="AG44" i="29"/>
  <c r="AF44" i="29"/>
  <c r="AG39" i="29"/>
  <c r="AF39" i="29"/>
  <c r="AG36" i="29"/>
  <c r="AH36" i="29" s="1"/>
  <c r="AG21" i="29"/>
  <c r="AG16" i="29"/>
  <c r="AF16" i="29"/>
  <c r="AF12" i="29"/>
  <c r="AG7" i="29"/>
  <c r="AG3" i="29"/>
  <c r="AA49" i="29"/>
  <c r="AB48" i="29"/>
  <c r="AA46" i="29"/>
  <c r="Z46" i="29"/>
  <c r="AB45" i="29"/>
  <c r="AA44" i="29"/>
  <c r="Z44" i="29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49" i="29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49" i="29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49" i="29"/>
  <c r="K49" i="29"/>
  <c r="J261" i="7" s="1"/>
  <c r="L261" i="7" s="1"/>
  <c r="M48" i="29"/>
  <c r="L46" i="29"/>
  <c r="M45" i="29"/>
  <c r="L44" i="29"/>
  <c r="K44" i="29"/>
  <c r="J262" i="7" s="1"/>
  <c r="L39" i="29"/>
  <c r="L36" i="29"/>
  <c r="L35" i="29"/>
  <c r="M29" i="29"/>
  <c r="M23" i="29"/>
  <c r="L21" i="29"/>
  <c r="L16" i="29"/>
  <c r="K16" i="29"/>
  <c r="M8" i="29"/>
  <c r="L7" i="29"/>
  <c r="L3" i="29"/>
  <c r="I49" i="29"/>
  <c r="J48" i="29"/>
  <c r="I46" i="29"/>
  <c r="H46" i="29"/>
  <c r="F260" i="7" s="1"/>
  <c r="J45" i="29"/>
  <c r="I44" i="29"/>
  <c r="H44" i="29"/>
  <c r="F262" i="7" s="1"/>
  <c r="I39" i="29"/>
  <c r="I36" i="29"/>
  <c r="I35" i="29"/>
  <c r="J29" i="29"/>
  <c r="I21" i="29"/>
  <c r="I16" i="29"/>
  <c r="H16" i="29"/>
  <c r="J9" i="29"/>
  <c r="I7" i="29"/>
  <c r="J4" i="29"/>
  <c r="I3" i="29"/>
  <c r="F49" i="29"/>
  <c r="F46" i="29"/>
  <c r="F44" i="29"/>
  <c r="F39" i="29"/>
  <c r="F36" i="29"/>
  <c r="F21" i="29"/>
  <c r="E16" i="29"/>
  <c r="F16" i="29"/>
  <c r="F7" i="29"/>
  <c r="E3" i="29"/>
  <c r="F3" i="29"/>
  <c r="S49" i="29" l="1"/>
  <c r="R261" i="7"/>
  <c r="L262" i="7"/>
  <c r="AH35" i="29"/>
  <c r="AL49" i="29"/>
  <c r="AN49" i="29" s="1"/>
  <c r="S35" i="29"/>
  <c r="M36" i="29"/>
  <c r="P16" i="29"/>
  <c r="AP12" i="29"/>
  <c r="AC49" i="29"/>
  <c r="AE49" i="29" s="1"/>
  <c r="AK35" i="29"/>
  <c r="V50" i="29"/>
  <c r="AI44" i="29"/>
  <c r="AI49" i="29"/>
  <c r="N49" i="29"/>
  <c r="P35" i="29"/>
  <c r="J36" i="29"/>
  <c r="AH45" i="29"/>
  <c r="AO45" i="29"/>
  <c r="Y19" i="7"/>
  <c r="AT253" i="7" s="1"/>
  <c r="AO35" i="29"/>
  <c r="Y35" i="29"/>
  <c r="AH16" i="29"/>
  <c r="U53" i="29"/>
  <c r="AD42" i="29"/>
  <c r="AD55" i="29" s="1"/>
  <c r="AE16" i="29"/>
  <c r="AE36" i="29"/>
  <c r="P36" i="29"/>
  <c r="X253" i="7"/>
  <c r="G23" i="28" s="1"/>
  <c r="V255" i="7"/>
  <c r="G27" i="28" s="1"/>
  <c r="N10" i="32"/>
  <c r="L9" i="32"/>
  <c r="L253" i="7"/>
  <c r="J255" i="7"/>
  <c r="D27" i="38" s="1"/>
  <c r="G253" i="7"/>
  <c r="E19" i="7"/>
  <c r="F253" i="7" s="1"/>
  <c r="H253" i="7" s="1"/>
  <c r="B253" i="7"/>
  <c r="AH49" i="29"/>
  <c r="AK46" i="29"/>
  <c r="AK36" i="29"/>
  <c r="AJ42" i="29"/>
  <c r="AJ55" i="29" s="1"/>
  <c r="AK16" i="29"/>
  <c r="AH39" i="29"/>
  <c r="S36" i="29"/>
  <c r="AP3" i="29"/>
  <c r="AP7" i="29"/>
  <c r="AP46" i="29"/>
  <c r="AP53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E46" i="29"/>
  <c r="H12" i="29"/>
  <c r="J12" i="29" s="1"/>
  <c r="Y36" i="29"/>
  <c r="Y45" i="29"/>
  <c r="Y48" i="29"/>
  <c r="Y6" i="29"/>
  <c r="Y25" i="29"/>
  <c r="N12" i="29"/>
  <c r="P12" i="29" s="1"/>
  <c r="F53" i="29"/>
  <c r="H3" i="29"/>
  <c r="J3" i="29" s="1"/>
  <c r="AI39" i="29"/>
  <c r="AK39" i="29" s="1"/>
  <c r="X53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M12" i="29" s="1"/>
  <c r="P29" i="29"/>
  <c r="C253" i="7"/>
  <c r="P45" i="29"/>
  <c r="P48" i="29"/>
  <c r="AQ38" i="29"/>
  <c r="H39" i="29"/>
  <c r="J39" i="29" s="1"/>
  <c r="AP35" i="29"/>
  <c r="AN16" i="29"/>
  <c r="G35" i="29"/>
  <c r="AM53" i="29"/>
  <c r="AN46" i="29"/>
  <c r="AN35" i="29"/>
  <c r="AM42" i="29"/>
  <c r="AN7" i="29"/>
  <c r="AL39" i="29"/>
  <c r="AN39" i="29" s="1"/>
  <c r="AL44" i="29"/>
  <c r="AK44" i="29"/>
  <c r="AI7" i="29"/>
  <c r="AK7" i="29" s="1"/>
  <c r="AK21" i="29"/>
  <c r="AH12" i="29"/>
  <c r="K46" i="29"/>
  <c r="AB12" i="29"/>
  <c r="AB49" i="29"/>
  <c r="AC21" i="29"/>
  <c r="AE21" i="29" s="1"/>
  <c r="AB16" i="29"/>
  <c r="AB35" i="29"/>
  <c r="AB39" i="29"/>
  <c r="R42" i="29"/>
  <c r="AB14" i="29"/>
  <c r="AC12" i="29"/>
  <c r="AE12" i="29" s="1"/>
  <c r="AC46" i="29"/>
  <c r="AE46" i="29" s="1"/>
  <c r="AC39" i="29"/>
  <c r="AE39" i="29" s="1"/>
  <c r="AC44" i="29"/>
  <c r="AB46" i="29"/>
  <c r="AB44" i="29"/>
  <c r="U42" i="29"/>
  <c r="U55" i="29" s="1"/>
  <c r="Q39" i="29"/>
  <c r="Q44" i="29"/>
  <c r="Q46" i="29"/>
  <c r="T39" i="29"/>
  <c r="V39" i="29" s="1"/>
  <c r="T44" i="29"/>
  <c r="V44" i="29" s="1"/>
  <c r="T46" i="29"/>
  <c r="V46" i="29" s="1"/>
  <c r="W44" i="29"/>
  <c r="Y44" i="29" s="1"/>
  <c r="W46" i="29"/>
  <c r="Y46" i="29" s="1"/>
  <c r="V14" i="29"/>
  <c r="V35" i="29"/>
  <c r="X42" i="29"/>
  <c r="Y16" i="29"/>
  <c r="Y49" i="29"/>
  <c r="V12" i="29"/>
  <c r="V16" i="29"/>
  <c r="V49" i="29"/>
  <c r="N39" i="29"/>
  <c r="P39" i="29" s="1"/>
  <c r="N44" i="29"/>
  <c r="N46" i="29"/>
  <c r="O42" i="29"/>
  <c r="M35" i="29"/>
  <c r="R53" i="29"/>
  <c r="S14" i="29"/>
  <c r="O53" i="29"/>
  <c r="P14" i="29"/>
  <c r="M16" i="29"/>
  <c r="J16" i="29"/>
  <c r="M44" i="29"/>
  <c r="M49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3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3" i="29"/>
  <c r="L42" i="29"/>
  <c r="K7" i="29"/>
  <c r="M7" i="29" s="1"/>
  <c r="K21" i="29"/>
  <c r="L53" i="29"/>
  <c r="W7" i="29"/>
  <c r="Y7" i="29" s="1"/>
  <c r="AG42" i="29"/>
  <c r="AF7" i="29"/>
  <c r="AH7" i="29" s="1"/>
  <c r="AH21" i="29"/>
  <c r="AG53" i="29"/>
  <c r="H21" i="29"/>
  <c r="J21" i="29" s="1"/>
  <c r="N21" i="29"/>
  <c r="Z53" i="29"/>
  <c r="AF53" i="29"/>
  <c r="P49" i="29" l="1"/>
  <c r="N261" i="7"/>
  <c r="P44" i="29"/>
  <c r="N262" i="7"/>
  <c r="S44" i="29"/>
  <c r="R262" i="7"/>
  <c r="P46" i="29"/>
  <c r="N260" i="7"/>
  <c r="S46" i="29"/>
  <c r="R260" i="7"/>
  <c r="M46" i="29"/>
  <c r="J260" i="7"/>
  <c r="G46" i="29"/>
  <c r="B260" i="7"/>
  <c r="AX260" i="7" s="1"/>
  <c r="G44" i="29"/>
  <c r="B262" i="7"/>
  <c r="AX262" i="7" s="1"/>
  <c r="P7" i="29"/>
  <c r="G7" i="29"/>
  <c r="E42" i="29"/>
  <c r="G42" i="29" s="1"/>
  <c r="S12" i="29"/>
  <c r="AI53" i="29"/>
  <c r="AK53" i="29" s="1"/>
  <c r="K53" i="29"/>
  <c r="M53" i="29" s="1"/>
  <c r="AK49" i="29"/>
  <c r="S39" i="29"/>
  <c r="M21" i="29"/>
  <c r="AM55" i="29"/>
  <c r="AA19" i="7"/>
  <c r="AC19" i="7" s="1"/>
  <c r="R55" i="29"/>
  <c r="O55" i="29"/>
  <c r="AP42" i="29"/>
  <c r="AP55" i="29" s="1"/>
  <c r="F55" i="29"/>
  <c r="T53" i="29"/>
  <c r="V53" i="29" s="1"/>
  <c r="X55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3" i="29"/>
  <c r="AL53" i="29"/>
  <c r="AN53" i="29" s="1"/>
  <c r="AN44" i="29"/>
  <c r="AB53" i="29"/>
  <c r="AC53" i="29"/>
  <c r="AE53" i="29" s="1"/>
  <c r="AE44" i="29"/>
  <c r="Q53" i="29"/>
  <c r="S53" i="29" s="1"/>
  <c r="W53" i="29"/>
  <c r="Y53" i="29" s="1"/>
  <c r="N53" i="29"/>
  <c r="P53" i="29" s="1"/>
  <c r="AA55" i="29"/>
  <c r="V7" i="29"/>
  <c r="P21" i="29"/>
  <c r="H42" i="29"/>
  <c r="I55" i="29"/>
  <c r="AG55" i="29"/>
  <c r="L55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H48" i="5"/>
  <c r="I48" i="5"/>
  <c r="J48" i="5"/>
  <c r="K48" i="5"/>
  <c r="L48" i="5"/>
  <c r="M48" i="5"/>
  <c r="N48" i="5"/>
  <c r="D48" i="5"/>
  <c r="E48" i="5"/>
  <c r="R263" i="7" l="1"/>
  <c r="N263" i="7"/>
  <c r="L260" i="7"/>
  <c r="J263" i="7"/>
  <c r="L263" i="7" s="1"/>
  <c r="AQ39" i="29"/>
  <c r="G244" i="7"/>
  <c r="C244" i="7"/>
  <c r="AQ46" i="29"/>
  <c r="J42" i="29"/>
  <c r="I242" i="7" l="1"/>
  <c r="I244" i="7"/>
  <c r="I240" i="7"/>
  <c r="I241" i="7"/>
  <c r="I243" i="7"/>
  <c r="C18" i="38" s="1"/>
  <c r="G245" i="7"/>
  <c r="E244" i="7"/>
  <c r="C245" i="7"/>
  <c r="E241" i="7"/>
  <c r="E242" i="7"/>
  <c r="E240" i="7"/>
  <c r="E243" i="7"/>
  <c r="B18" i="38" s="1"/>
  <c r="AB60" i="7"/>
  <c r="D94" i="4"/>
  <c r="Q33" i="3"/>
  <c r="L93" i="4"/>
  <c r="L94" i="4"/>
  <c r="N52" i="1"/>
  <c r="C78" i="1"/>
  <c r="S44" i="3"/>
  <c r="P28" i="3"/>
  <c r="C93" i="6"/>
  <c r="C83" i="6"/>
  <c r="C72" i="6"/>
  <c r="N68" i="5"/>
  <c r="M68" i="5"/>
  <c r="L68" i="5"/>
  <c r="K68" i="5"/>
  <c r="J68" i="5"/>
  <c r="I68" i="5"/>
  <c r="H68" i="5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N58" i="5"/>
  <c r="M58" i="5"/>
  <c r="L58" i="5"/>
  <c r="K58" i="5"/>
  <c r="J58" i="5"/>
  <c r="I58" i="5"/>
  <c r="H58" i="5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N35" i="5"/>
  <c r="M35" i="5"/>
  <c r="L35" i="5"/>
  <c r="K35" i="5"/>
  <c r="J35" i="5"/>
  <c r="I35" i="5"/>
  <c r="H35" i="5"/>
  <c r="G35" i="5"/>
  <c r="F35" i="5"/>
  <c r="S35" i="3"/>
  <c r="S34" i="3"/>
  <c r="I260" i="7" l="1"/>
  <c r="I250" i="7"/>
  <c r="C22" i="38" s="1"/>
  <c r="I252" i="7"/>
  <c r="C25" i="38" s="1"/>
  <c r="I261" i="7"/>
  <c r="I249" i="7"/>
  <c r="C21" i="38" s="1"/>
  <c r="I251" i="7"/>
  <c r="C24" i="38" s="1"/>
  <c r="I248" i="7"/>
  <c r="C20" i="38" s="1"/>
  <c r="I245" i="7"/>
  <c r="C19" i="38" s="1"/>
  <c r="H255" i="7"/>
  <c r="I253" i="7"/>
  <c r="C23" i="38" s="1"/>
  <c r="E261" i="7"/>
  <c r="E245" i="7"/>
  <c r="B19" i="38" s="1"/>
  <c r="E251" i="7"/>
  <c r="B24" i="38" s="1"/>
  <c r="E250" i="7"/>
  <c r="B22" i="38" s="1"/>
  <c r="E249" i="7"/>
  <c r="B21" i="38" s="1"/>
  <c r="E252" i="7"/>
  <c r="B25" i="38" s="1"/>
  <c r="E248" i="7"/>
  <c r="B20" i="38" s="1"/>
  <c r="D255" i="7"/>
  <c r="E253" i="7"/>
  <c r="B23" i="38" s="1"/>
  <c r="H42" i="6"/>
  <c r="M37" i="36" s="1"/>
  <c r="N42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D35" i="5"/>
  <c r="C35" i="5"/>
  <c r="E35" i="5"/>
  <c r="E50" i="1"/>
  <c r="K50" i="1"/>
  <c r="H50" i="1"/>
  <c r="K81" i="5"/>
  <c r="P31" i="36" s="1"/>
  <c r="C88" i="1"/>
  <c r="N50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4" i="7"/>
  <c r="D222" i="7"/>
  <c r="D221" i="7"/>
  <c r="D220" i="7"/>
  <c r="H224" i="7"/>
  <c r="H222" i="7"/>
  <c r="H221" i="7"/>
  <c r="H220" i="7"/>
  <c r="L224" i="7"/>
  <c r="L222" i="7"/>
  <c r="L221" i="7"/>
  <c r="P224" i="7"/>
  <c r="P222" i="7"/>
  <c r="P221" i="7"/>
  <c r="L220" i="7"/>
  <c r="P220" i="7"/>
  <c r="AD222" i="7"/>
  <c r="AD234" i="7"/>
  <c r="AD233" i="7"/>
  <c r="N223" i="7"/>
  <c r="N225" i="7" s="1"/>
  <c r="J223" i="7"/>
  <c r="J225" i="7" s="1"/>
  <c r="L234" i="7" s="1"/>
  <c r="D11" i="28" s="1"/>
  <c r="F223" i="7"/>
  <c r="F225" i="7" s="1"/>
  <c r="H225" i="7" s="1"/>
  <c r="C7" i="28" s="1"/>
  <c r="B223" i="7"/>
  <c r="B225" i="7" s="1"/>
  <c r="B236" i="7" s="1"/>
  <c r="B15" i="28" s="1"/>
  <c r="J31" i="3" l="1"/>
  <c r="J31" i="36"/>
  <c r="S31" i="3"/>
  <c r="S31" i="36"/>
  <c r="P41" i="3"/>
  <c r="P41" i="36"/>
  <c r="M41" i="3"/>
  <c r="M41" i="36"/>
  <c r="H52" i="1"/>
  <c r="M11" i="36"/>
  <c r="E52" i="1"/>
  <c r="J11" i="36"/>
  <c r="M31" i="3"/>
  <c r="M31" i="36"/>
  <c r="N104" i="6"/>
  <c r="S41" i="36"/>
  <c r="S11" i="3"/>
  <c r="S11" i="36"/>
  <c r="K52" i="1"/>
  <c r="P11" i="36"/>
  <c r="AB234" i="7"/>
  <c r="Z236" i="7"/>
  <c r="K83" i="5"/>
  <c r="P31" i="3"/>
  <c r="P11" i="3"/>
  <c r="J11" i="3"/>
  <c r="M11" i="3"/>
  <c r="H104" i="6"/>
  <c r="K104" i="6"/>
  <c r="E83" i="5"/>
  <c r="N83" i="5"/>
  <c r="H83" i="5"/>
  <c r="E104" i="6"/>
  <c r="J41" i="3"/>
  <c r="N243" i="7"/>
  <c r="AD243" i="7"/>
  <c r="AL243" i="7"/>
  <c r="AT243" i="7"/>
  <c r="H230" i="7"/>
  <c r="C9" i="28" s="1"/>
  <c r="H234" i="7"/>
  <c r="C11" i="28" s="1"/>
  <c r="H232" i="7"/>
  <c r="C12" i="28" s="1"/>
  <c r="R243" i="7"/>
  <c r="Z243" i="7"/>
  <c r="AH243" i="7"/>
  <c r="AP243" i="7"/>
  <c r="P225" i="7"/>
  <c r="E7" i="28" s="1"/>
  <c r="P234" i="7"/>
  <c r="E11" i="28" s="1"/>
  <c r="P232" i="7"/>
  <c r="E12" i="28" s="1"/>
  <c r="P230" i="7"/>
  <c r="E9" i="28" s="1"/>
  <c r="P233" i="7"/>
  <c r="E13" i="28" s="1"/>
  <c r="P231" i="7"/>
  <c r="E10" i="28" s="1"/>
  <c r="P229" i="7"/>
  <c r="E8" i="28" s="1"/>
  <c r="D230" i="7"/>
  <c r="B9" i="28" s="1"/>
  <c r="D234" i="7"/>
  <c r="B11" i="28" s="1"/>
  <c r="D229" i="7"/>
  <c r="B8" i="28" s="1"/>
  <c r="D231" i="7"/>
  <c r="B10" i="28" s="1"/>
  <c r="D233" i="7"/>
  <c r="B13" i="28" s="1"/>
  <c r="H229" i="7"/>
  <c r="C8" i="28" s="1"/>
  <c r="H231" i="7"/>
  <c r="C10" i="28" s="1"/>
  <c r="H233" i="7"/>
  <c r="C13" i="28" s="1"/>
  <c r="L229" i="7"/>
  <c r="D8" i="28" s="1"/>
  <c r="L231" i="7"/>
  <c r="D10" i="28" s="1"/>
  <c r="L233" i="7"/>
  <c r="D13" i="28" s="1"/>
  <c r="B243" i="7"/>
  <c r="P223" i="7"/>
  <c r="E6" i="28" s="1"/>
  <c r="L223" i="7"/>
  <c r="D6" i="28" s="1"/>
  <c r="L225" i="7"/>
  <c r="D7" i="28" s="1"/>
  <c r="H223" i="7"/>
  <c r="C6" i="28" s="1"/>
  <c r="D223" i="7"/>
  <c r="B6" i="28" s="1"/>
  <c r="D225" i="7"/>
  <c r="B7" i="28" s="1"/>
  <c r="D232" i="7"/>
  <c r="B12" i="28" s="1"/>
  <c r="L230" i="7"/>
  <c r="D9" i="28" s="1"/>
  <c r="L232" i="7"/>
  <c r="D12" i="28" s="1"/>
  <c r="F236" i="7"/>
  <c r="C15" i="28" s="1"/>
  <c r="J236" i="7"/>
  <c r="D15" i="28" s="1"/>
  <c r="N236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C8" i="14"/>
  <c r="D8" i="14" s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M16" i="18"/>
  <c r="L16" i="18"/>
  <c r="K16" i="18"/>
  <c r="J16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6" i="18" l="1"/>
  <c r="B37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5" i="18"/>
  <c r="B19" i="18" s="1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1" i="6"/>
  <c r="M61" i="6"/>
  <c r="L61" i="6"/>
  <c r="K61" i="6"/>
  <c r="J61" i="6"/>
  <c r="I61" i="6"/>
  <c r="H61" i="6"/>
  <c r="G61" i="6"/>
  <c r="F61" i="6"/>
  <c r="E61" i="6"/>
  <c r="D61" i="6"/>
  <c r="C61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N21" i="10" l="1"/>
  <c r="F19" i="9"/>
  <c r="N16" i="16"/>
  <c r="N18" i="16" s="1"/>
  <c r="J39" i="3"/>
  <c r="J39" i="36"/>
  <c r="P39" i="3"/>
  <c r="P39" i="36"/>
  <c r="M39" i="3"/>
  <c r="M39" i="36"/>
  <c r="S39" i="3"/>
  <c r="S39" i="36"/>
  <c r="N44" i="6"/>
  <c r="H44" i="6"/>
  <c r="N13" i="16"/>
  <c r="O8" i="16" l="1"/>
  <c r="O7" i="16"/>
  <c r="O10" i="16"/>
  <c r="O12" i="16"/>
  <c r="O11" i="16"/>
  <c r="O9" i="16"/>
  <c r="N44" i="1"/>
  <c r="N42" i="1"/>
  <c r="K42" i="1"/>
  <c r="H42" i="1"/>
  <c r="E42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3" i="7"/>
  <c r="D212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AD221" i="7"/>
  <c r="AD231" i="7"/>
  <c r="AD230" i="7"/>
  <c r="AD220" i="7"/>
  <c r="AD232" i="7"/>
  <c r="AD229" i="7"/>
  <c r="M6" i="40" l="1"/>
  <c r="F7" i="39"/>
  <c r="M7" i="40"/>
  <c r="F8" i="39"/>
  <c r="AB213" i="7"/>
  <c r="D8" i="7"/>
  <c r="AB212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AD223" i="7"/>
  <c r="C63" i="4"/>
  <c r="S20" i="3"/>
  <c r="N63" i="4"/>
  <c r="R20" i="3"/>
  <c r="S21" i="3"/>
  <c r="N70" i="4"/>
  <c r="E63" i="4"/>
  <c r="V223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2" i="7"/>
  <c r="D162" i="7"/>
  <c r="M20" i="3"/>
  <c r="H63" i="4"/>
  <c r="M21" i="3"/>
  <c r="H70" i="4"/>
  <c r="K44" i="1"/>
  <c r="H44" i="1" s="1"/>
  <c r="E44" i="1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G9" i="13"/>
  <c r="I9" i="13"/>
  <c r="K9" i="13"/>
  <c r="M9" i="13"/>
  <c r="L20" i="3"/>
  <c r="G63" i="4"/>
  <c r="H21" i="3"/>
  <c r="C70" i="4"/>
  <c r="L21" i="3"/>
  <c r="G70" i="4"/>
  <c r="G37" i="4"/>
  <c r="M37" i="4"/>
  <c r="R223" i="7"/>
  <c r="E9" i="13"/>
  <c r="D9" i="13"/>
  <c r="C9" i="13"/>
  <c r="B9" i="13"/>
  <c r="C9" i="14" s="1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F9" i="13"/>
  <c r="F21" i="39" l="1"/>
  <c r="F21" i="10"/>
  <c r="M19" i="40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2" i="7"/>
  <c r="M63" i="4"/>
  <c r="Y4" i="29"/>
  <c r="L17" i="3"/>
  <c r="G49" i="4"/>
  <c r="D49" i="4"/>
  <c r="AK4" i="29"/>
  <c r="AI3" i="29"/>
  <c r="AE4" i="29"/>
  <c r="AC3" i="29"/>
  <c r="AN4" i="29"/>
  <c r="AL3" i="29"/>
  <c r="AL42" i="29" s="1"/>
  <c r="AH4" i="29"/>
  <c r="AF3" i="29"/>
  <c r="AB4" i="29"/>
  <c r="Z3" i="29"/>
  <c r="G19" i="1"/>
  <c r="G10" i="5"/>
  <c r="G23" i="6"/>
  <c r="G78" i="4"/>
  <c r="D9" i="14"/>
  <c r="E9" i="14" s="1"/>
  <c r="F9" i="14" s="1"/>
  <c r="V4" i="29"/>
  <c r="T3" i="29"/>
  <c r="S4" i="29"/>
  <c r="Q3" i="29"/>
  <c r="Q42" i="29" s="1"/>
  <c r="E13" i="13"/>
  <c r="M4" i="29"/>
  <c r="K3" i="29"/>
  <c r="K42" i="29" s="1"/>
  <c r="S17" i="3"/>
  <c r="N49" i="4"/>
  <c r="E78" i="4"/>
  <c r="M68" i="1"/>
  <c r="T244" i="7"/>
  <c r="I68" i="1"/>
  <c r="H68" i="1"/>
  <c r="K68" i="1"/>
  <c r="J68" i="1"/>
  <c r="L49" i="4"/>
  <c r="K38" i="4"/>
  <c r="M49" i="4"/>
  <c r="J49" i="4"/>
  <c r="H38" i="4"/>
  <c r="E49" i="4"/>
  <c r="J17" i="3"/>
  <c r="E38" i="4"/>
  <c r="E40" i="4" s="1"/>
  <c r="F49" i="4"/>
  <c r="N38" i="4"/>
  <c r="H49" i="4"/>
  <c r="M17" i="3"/>
  <c r="I49" i="4"/>
  <c r="N17" i="3"/>
  <c r="K49" i="4"/>
  <c r="G68" i="1"/>
  <c r="T242" i="7"/>
  <c r="L68" i="1"/>
  <c r="T241" i="7"/>
  <c r="T240" i="7"/>
  <c r="R245" i="7"/>
  <c r="T245" i="7" s="1"/>
  <c r="T243" i="7"/>
  <c r="P244" i="7"/>
  <c r="E68" i="1"/>
  <c r="D68" i="1"/>
  <c r="D244" i="7"/>
  <c r="J9" i="13"/>
  <c r="J10" i="13" s="1"/>
  <c r="K10" i="13"/>
  <c r="G13" i="13"/>
  <c r="G10" i="13"/>
  <c r="I20" i="3"/>
  <c r="D63" i="4"/>
  <c r="L9" i="13"/>
  <c r="L10" i="13" s="1"/>
  <c r="M10" i="13"/>
  <c r="O18" i="10"/>
  <c r="F18" i="10" s="1"/>
  <c r="N10" i="5"/>
  <c r="N19" i="1"/>
  <c r="N23" i="6"/>
  <c r="N78" i="4"/>
  <c r="O16" i="10"/>
  <c r="F16" i="10" s="1"/>
  <c r="L10" i="5"/>
  <c r="H9" i="13"/>
  <c r="H10" i="13" s="1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R255" i="7"/>
  <c r="N11" i="10"/>
  <c r="L12" i="3"/>
  <c r="F10" i="5"/>
  <c r="E23" i="6"/>
  <c r="E10" i="5"/>
  <c r="E19" i="1"/>
  <c r="D10" i="13"/>
  <c r="D13" i="13"/>
  <c r="C10" i="13"/>
  <c r="C13" i="13"/>
  <c r="D23" i="6"/>
  <c r="D10" i="5"/>
  <c r="D19" i="1"/>
  <c r="H26" i="36"/>
  <c r="C10" i="5"/>
  <c r="H12" i="36"/>
  <c r="C78" i="4"/>
  <c r="AD224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T252" i="7" l="1"/>
  <c r="F25" i="28" s="1"/>
  <c r="T253" i="7"/>
  <c r="F23" i="28" s="1"/>
  <c r="T250" i="7"/>
  <c r="F22" i="28" s="1"/>
  <c r="T251" i="7"/>
  <c r="F24" i="28" s="1"/>
  <c r="T248" i="7"/>
  <c r="F20" i="28" s="1"/>
  <c r="T249" i="7"/>
  <c r="F21" i="28" s="1"/>
  <c r="L9" i="36"/>
  <c r="F19" i="28"/>
  <c r="F18" i="28"/>
  <c r="F27" i="28"/>
  <c r="F27" i="38"/>
  <c r="B27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4" i="7"/>
  <c r="AN242" i="7"/>
  <c r="AN241" i="7"/>
  <c r="AN240" i="7"/>
  <c r="AN243" i="7"/>
  <c r="K18" i="28" s="1"/>
  <c r="N68" i="1"/>
  <c r="T262" i="7"/>
  <c r="T260" i="7"/>
  <c r="T263" i="7"/>
  <c r="T261" i="7"/>
  <c r="P242" i="7"/>
  <c r="C18" i="28"/>
  <c r="AJ224" i="7"/>
  <c r="AF224" i="7"/>
  <c r="AD225" i="7"/>
  <c r="AF222" i="7"/>
  <c r="AJ222" i="7"/>
  <c r="AF221" i="7"/>
  <c r="AF220" i="7"/>
  <c r="AJ221" i="7"/>
  <c r="AJ220" i="7"/>
  <c r="AF223" i="7"/>
  <c r="AJ223" i="7"/>
  <c r="J36" i="36"/>
  <c r="F23" i="6"/>
  <c r="S36" i="36"/>
  <c r="L23" i="6"/>
  <c r="K23" i="6"/>
  <c r="G9" i="14"/>
  <c r="H9" i="14" s="1"/>
  <c r="I9" i="14" s="1"/>
  <c r="J9" i="14" s="1"/>
  <c r="K9" i="14" s="1"/>
  <c r="L9" i="14" s="1"/>
  <c r="M9" i="14" s="1"/>
  <c r="N9" i="14" s="1"/>
  <c r="K69" i="1"/>
  <c r="P42" i="36" s="1"/>
  <c r="AB3" i="29"/>
  <c r="Z42" i="29"/>
  <c r="AH3" i="29"/>
  <c r="AF42" i="29"/>
  <c r="AN3" i="29"/>
  <c r="AE3" i="29"/>
  <c r="AC42" i="29"/>
  <c r="AK3" i="29"/>
  <c r="AI42" i="29"/>
  <c r="P241" i="7"/>
  <c r="P243" i="7"/>
  <c r="N245" i="7"/>
  <c r="P260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3" i="7"/>
  <c r="G6" i="28" s="1"/>
  <c r="W3" i="29"/>
  <c r="Y3" i="29" s="1"/>
  <c r="X221" i="7"/>
  <c r="R12" i="36"/>
  <c r="N69" i="1"/>
  <c r="N71" i="1" s="1"/>
  <c r="P240" i="7"/>
  <c r="D241" i="7"/>
  <c r="D240" i="7"/>
  <c r="D242" i="7"/>
  <c r="H40" i="4"/>
  <c r="P12" i="3"/>
  <c r="H13" i="13"/>
  <c r="D243" i="7"/>
  <c r="B18" i="28" s="1"/>
  <c r="D18" i="28"/>
  <c r="B245" i="7"/>
  <c r="D262" i="7" s="1"/>
  <c r="F68" i="1"/>
  <c r="H69" i="1"/>
  <c r="M42" i="36" s="1"/>
  <c r="E69" i="1"/>
  <c r="J42" i="36" s="1"/>
  <c r="C68" i="1"/>
  <c r="P262" i="7"/>
  <c r="H262" i="7"/>
  <c r="H260" i="7"/>
  <c r="M12" i="3"/>
  <c r="K20" i="1"/>
  <c r="I19" i="1"/>
  <c r="AB241" i="7"/>
  <c r="Z245" i="7"/>
  <c r="AB244" i="7"/>
  <c r="AB242" i="7"/>
  <c r="AB243" i="7"/>
  <c r="H18" i="28" s="1"/>
  <c r="AB240" i="7"/>
  <c r="AP245" i="7"/>
  <c r="AR244" i="7"/>
  <c r="AR242" i="7"/>
  <c r="AR243" i="7"/>
  <c r="L18" i="28" s="1"/>
  <c r="AR241" i="7"/>
  <c r="AR240" i="7"/>
  <c r="N12" i="10"/>
  <c r="AD245" i="7"/>
  <c r="AF244" i="7"/>
  <c r="AF243" i="7"/>
  <c r="I18" i="28" s="1"/>
  <c r="AF241" i="7"/>
  <c r="AF240" i="7"/>
  <c r="AF242" i="7"/>
  <c r="N20" i="1"/>
  <c r="L19" i="1"/>
  <c r="AL245" i="7"/>
  <c r="N18" i="10"/>
  <c r="D24" i="28"/>
  <c r="D21" i="28"/>
  <c r="I78" i="4"/>
  <c r="K79" i="4"/>
  <c r="P22" i="36" s="1"/>
  <c r="N13" i="10"/>
  <c r="N15" i="10"/>
  <c r="AJ241" i="7"/>
  <c r="AH245" i="7"/>
  <c r="AJ244" i="7"/>
  <c r="AJ242" i="7"/>
  <c r="AJ243" i="7"/>
  <c r="J18" i="28" s="1"/>
  <c r="AJ240" i="7"/>
  <c r="N17" i="10"/>
  <c r="N14" i="10"/>
  <c r="L78" i="4"/>
  <c r="N79" i="4"/>
  <c r="S22" i="36" s="1"/>
  <c r="N16" i="10"/>
  <c r="AT245" i="7"/>
  <c r="AV244" i="7"/>
  <c r="AV241" i="7"/>
  <c r="AV243" i="7"/>
  <c r="M18" i="28" s="1"/>
  <c r="AV242" i="7"/>
  <c r="AV240" i="7"/>
  <c r="F255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C61" i="1"/>
  <c r="N7" i="10"/>
  <c r="H26" i="3"/>
  <c r="E79" i="4"/>
  <c r="D78" i="4"/>
  <c r="O12" i="36"/>
  <c r="P245" i="7" l="1"/>
  <c r="P252" i="7"/>
  <c r="P250" i="7"/>
  <c r="E22" i="28" s="1"/>
  <c r="P249" i="7"/>
  <c r="E21" i="28" s="1"/>
  <c r="P251" i="7"/>
  <c r="E24" i="28" s="1"/>
  <c r="P253" i="7"/>
  <c r="E23" i="28" s="1"/>
  <c r="P248" i="7"/>
  <c r="E20" i="28" s="1"/>
  <c r="N255" i="7"/>
  <c r="E27" i="28" s="1"/>
  <c r="P263" i="7"/>
  <c r="P261" i="7"/>
  <c r="L9" i="3"/>
  <c r="R12" i="3"/>
  <c r="K71" i="1"/>
  <c r="D251" i="7"/>
  <c r="B24" i="28" s="1"/>
  <c r="P42" i="3"/>
  <c r="AV250" i="7"/>
  <c r="M22" i="28" s="1"/>
  <c r="AV249" i="7"/>
  <c r="M21" i="28" s="1"/>
  <c r="AV253" i="7"/>
  <c r="M23" i="28" s="1"/>
  <c r="AV248" i="7"/>
  <c r="M20" i="28" s="1"/>
  <c r="AV252" i="7"/>
  <c r="M25" i="28" s="1"/>
  <c r="AV251" i="7"/>
  <c r="M24" i="28" s="1"/>
  <c r="K12" i="36"/>
  <c r="K12" i="3"/>
  <c r="E25" i="28"/>
  <c r="E19" i="28"/>
  <c r="E18" i="28"/>
  <c r="C27" i="28"/>
  <c r="C27" i="38"/>
  <c r="AN261" i="7"/>
  <c r="AN263" i="7"/>
  <c r="AN262" i="7"/>
  <c r="AN260" i="7"/>
  <c r="AD255" i="7"/>
  <c r="I27" i="28" s="1"/>
  <c r="AF261" i="7"/>
  <c r="AF263" i="7"/>
  <c r="AF262" i="7"/>
  <c r="AF260" i="7"/>
  <c r="AR261" i="7"/>
  <c r="AR263" i="7"/>
  <c r="AR262" i="7"/>
  <c r="AR260" i="7"/>
  <c r="AV262" i="7"/>
  <c r="AV260" i="7"/>
  <c r="AV261" i="7"/>
  <c r="AV263" i="7"/>
  <c r="AJ262" i="7"/>
  <c r="AJ260" i="7"/>
  <c r="AJ261" i="7"/>
  <c r="AJ263" i="7"/>
  <c r="AB262" i="7"/>
  <c r="AB260" i="7"/>
  <c r="AB261" i="7"/>
  <c r="AB263" i="7"/>
  <c r="D249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50" i="7"/>
  <c r="B22" i="28" s="1"/>
  <c r="D253" i="7"/>
  <c r="J22" i="3"/>
  <c r="J22" i="36"/>
  <c r="AN245" i="7"/>
  <c r="K19" i="28" s="1"/>
  <c r="AN248" i="7"/>
  <c r="AN250" i="7"/>
  <c r="K22" i="28" s="1"/>
  <c r="AN252" i="7"/>
  <c r="K25" i="28" s="1"/>
  <c r="AN249" i="7"/>
  <c r="K21" i="28" s="1"/>
  <c r="AN251" i="7"/>
  <c r="K24" i="28" s="1"/>
  <c r="AN253" i="7"/>
  <c r="K23" i="28" s="1"/>
  <c r="D27" i="28"/>
  <c r="AF225" i="7"/>
  <c r="AJ225" i="7"/>
  <c r="AF233" i="7"/>
  <c r="AD236" i="7"/>
  <c r="AJ233" i="7"/>
  <c r="AJ234" i="7"/>
  <c r="AF234" i="7"/>
  <c r="AF232" i="7"/>
  <c r="AF229" i="7"/>
  <c r="AJ231" i="7"/>
  <c r="AJ230" i="7"/>
  <c r="AJ232" i="7"/>
  <c r="AJ229" i="7"/>
  <c r="AF231" i="7"/>
  <c r="AF230" i="7"/>
  <c r="N13" i="13"/>
  <c r="M13" i="13" s="1"/>
  <c r="L13" i="13" s="1"/>
  <c r="K13" i="13" s="1"/>
  <c r="J13" i="13" s="1"/>
  <c r="AI55" i="29"/>
  <c r="AK42" i="29"/>
  <c r="AE42" i="29"/>
  <c r="AC55" i="29"/>
  <c r="AL55" i="29"/>
  <c r="AN42" i="29"/>
  <c r="AF55" i="29"/>
  <c r="AH42" i="29"/>
  <c r="Z55" i="29"/>
  <c r="AB42" i="29"/>
  <c r="V42" i="29"/>
  <c r="T55" i="29"/>
  <c r="S42" i="29"/>
  <c r="Q55" i="29"/>
  <c r="AQ3" i="29"/>
  <c r="P3" i="29"/>
  <c r="V225" i="7"/>
  <c r="X224" i="7"/>
  <c r="X222" i="7"/>
  <c r="X220" i="7"/>
  <c r="D23" i="28"/>
  <c r="D22" i="28"/>
  <c r="D25" i="28"/>
  <c r="D19" i="28"/>
  <c r="M42" i="29"/>
  <c r="K55" i="29"/>
  <c r="W42" i="29"/>
  <c r="D252" i="7"/>
  <c r="B25" i="28" s="1"/>
  <c r="D245" i="7"/>
  <c r="B19" i="28" s="1"/>
  <c r="B255" i="7"/>
  <c r="D248" i="7"/>
  <c r="D260" i="7"/>
  <c r="M42" i="3"/>
  <c r="H71" i="1"/>
  <c r="J42" i="3"/>
  <c r="E71" i="1"/>
  <c r="C20" i="28"/>
  <c r="N23" i="5"/>
  <c r="D20" i="28"/>
  <c r="S36" i="3"/>
  <c r="AV245" i="7"/>
  <c r="M19" i="28" s="1"/>
  <c r="AT255" i="7"/>
  <c r="M27" i="28" s="1"/>
  <c r="S22" i="3"/>
  <c r="N81" i="4"/>
  <c r="AH255" i="7"/>
  <c r="J27" i="28" s="1"/>
  <c r="AJ245" i="7"/>
  <c r="J19" i="28" s="1"/>
  <c r="AJ250" i="7"/>
  <c r="J22" i="28" s="1"/>
  <c r="AJ249" i="7"/>
  <c r="J21" i="28" s="1"/>
  <c r="AJ253" i="7"/>
  <c r="J23" i="28" s="1"/>
  <c r="AJ248" i="7"/>
  <c r="AJ252" i="7"/>
  <c r="J25" i="28" s="1"/>
  <c r="AJ251" i="7"/>
  <c r="J24" i="28" s="1"/>
  <c r="P22" i="3"/>
  <c r="K81" i="4"/>
  <c r="T224" i="7"/>
  <c r="T222" i="7"/>
  <c r="T221" i="7"/>
  <c r="T220" i="7"/>
  <c r="T223" i="7"/>
  <c r="F6" i="28" s="1"/>
  <c r="R225" i="7"/>
  <c r="AP255" i="7"/>
  <c r="L27" i="28" s="1"/>
  <c r="AR245" i="7"/>
  <c r="L19" i="28" s="1"/>
  <c r="AR248" i="7"/>
  <c r="AR252" i="7"/>
  <c r="L25" i="28" s="1"/>
  <c r="AR251" i="7"/>
  <c r="L24" i="28" s="1"/>
  <c r="AR250" i="7"/>
  <c r="L22" i="28" s="1"/>
  <c r="AR249" i="7"/>
  <c r="L21" i="28" s="1"/>
  <c r="AR253" i="7"/>
  <c r="L23" i="28" s="1"/>
  <c r="AL255" i="7"/>
  <c r="K27" i="28" s="1"/>
  <c r="AF245" i="7"/>
  <c r="I19" i="28" s="1"/>
  <c r="AF251" i="7"/>
  <c r="I24" i="28" s="1"/>
  <c r="AF250" i="7"/>
  <c r="I22" i="28" s="1"/>
  <c r="AF249" i="7"/>
  <c r="I21" i="28" s="1"/>
  <c r="AF253" i="7"/>
  <c r="I23" i="28" s="1"/>
  <c r="AF248" i="7"/>
  <c r="AF252" i="7"/>
  <c r="I25" i="28" s="1"/>
  <c r="Z255" i="7"/>
  <c r="H27" i="28" s="1"/>
  <c r="AB245" i="7"/>
  <c r="H19" i="28" s="1"/>
  <c r="AB248" i="7"/>
  <c r="AB252" i="7"/>
  <c r="H25" i="28" s="1"/>
  <c r="AB251" i="7"/>
  <c r="H24" i="28" s="1"/>
  <c r="AB250" i="7"/>
  <c r="H22" i="28" s="1"/>
  <c r="AB249" i="7"/>
  <c r="H21" i="28" s="1"/>
  <c r="AB253" i="7"/>
  <c r="H23" i="28" s="1"/>
  <c r="M22" i="3"/>
  <c r="H81" i="4"/>
  <c r="O12" i="3"/>
  <c r="J36" i="3"/>
  <c r="E26" i="6"/>
  <c r="E81" i="4"/>
  <c r="E23" i="5"/>
  <c r="K9" i="3" l="1"/>
  <c r="K9" i="36"/>
  <c r="S5" i="7"/>
  <c r="P15" i="10" s="1"/>
  <c r="AC56" i="29"/>
  <c r="G5" i="7"/>
  <c r="P9" i="10" s="1"/>
  <c r="K56" i="29"/>
  <c r="K5" i="7"/>
  <c r="Q56" i="29"/>
  <c r="M5" i="7"/>
  <c r="T56" i="29"/>
  <c r="Q5" i="7"/>
  <c r="P14" i="10" s="1"/>
  <c r="Z56" i="29"/>
  <c r="U5" i="7"/>
  <c r="P16" i="10" s="1"/>
  <c r="AF56" i="29"/>
  <c r="Y5" i="7"/>
  <c r="P18" i="10" s="1"/>
  <c r="AL56" i="29"/>
  <c r="W5" i="7"/>
  <c r="P17" i="10" s="1"/>
  <c r="AI56" i="29"/>
  <c r="S9" i="36"/>
  <c r="E27" i="38"/>
  <c r="X234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K7" i="1"/>
  <c r="B20" i="28"/>
  <c r="H9" i="3"/>
  <c r="H9" i="36"/>
  <c r="X230" i="7"/>
  <c r="G9" i="28" s="1"/>
  <c r="S55" i="29"/>
  <c r="AH55" i="29"/>
  <c r="AN55" i="29"/>
  <c r="AK55" i="29"/>
  <c r="AE55" i="29"/>
  <c r="M55" i="29"/>
  <c r="V55" i="29"/>
  <c r="AB55" i="29"/>
  <c r="X229" i="7"/>
  <c r="G8" i="28" s="1"/>
  <c r="X231" i="7"/>
  <c r="G10" i="28" s="1"/>
  <c r="X232" i="7"/>
  <c r="G12" i="28" s="1"/>
  <c r="V236" i="7"/>
  <c r="G15" i="28" s="1"/>
  <c r="X225" i="7"/>
  <c r="G7" i="28" s="1"/>
  <c r="X233" i="7"/>
  <c r="G13" i="28" s="1"/>
  <c r="AQ42" i="29"/>
  <c r="P42" i="29"/>
  <c r="N55" i="29"/>
  <c r="W55" i="29"/>
  <c r="Y42" i="29"/>
  <c r="N9" i="3"/>
  <c r="O9" i="3"/>
  <c r="R9" i="3"/>
  <c r="Q9" i="3"/>
  <c r="M9" i="3"/>
  <c r="P9" i="3"/>
  <c r="S9" i="3"/>
  <c r="T233" i="7"/>
  <c r="F13" i="28" s="1"/>
  <c r="T230" i="7"/>
  <c r="F9" i="28" s="1"/>
  <c r="T225" i="7"/>
  <c r="F7" i="28" s="1"/>
  <c r="T231" i="7"/>
  <c r="F10" i="28" s="1"/>
  <c r="T234" i="7"/>
  <c r="F11" i="28" s="1"/>
  <c r="T229" i="7"/>
  <c r="F8" i="28" s="1"/>
  <c r="T232" i="7"/>
  <c r="F12" i="28" s="1"/>
  <c r="R236" i="7"/>
  <c r="F15" i="28" s="1"/>
  <c r="N12" i="3"/>
  <c r="H23" i="5"/>
  <c r="N40" i="4"/>
  <c r="K40" i="4" s="1"/>
  <c r="P12" i="10" l="1"/>
  <c r="H29" i="1"/>
  <c r="P11" i="10"/>
  <c r="P21" i="10" s="1"/>
  <c r="R21" i="10" s="1"/>
  <c r="AL264" i="7"/>
  <c r="AN264" i="7" s="1"/>
  <c r="AD264" i="7"/>
  <c r="AF264" i="7" s="1"/>
  <c r="V264" i="7"/>
  <c r="X264" i="7" s="1"/>
  <c r="E7" i="1"/>
  <c r="AH264" i="7"/>
  <c r="AJ264" i="7" s="1"/>
  <c r="H7" i="1"/>
  <c r="R264" i="7"/>
  <c r="T264" i="7" s="1"/>
  <c r="G7" i="1"/>
  <c r="G9" i="1" s="1"/>
  <c r="M7" i="1"/>
  <c r="M9" i="1" s="1"/>
  <c r="AP264" i="7"/>
  <c r="AR264" i="7" s="1"/>
  <c r="N7" i="1"/>
  <c r="N9" i="1" s="1"/>
  <c r="N12" i="1" s="1"/>
  <c r="J7" i="1"/>
  <c r="AT264" i="7"/>
  <c r="AV264" i="7" s="1"/>
  <c r="L7" i="1"/>
  <c r="J264" i="7"/>
  <c r="L264" i="7" s="1"/>
  <c r="O5" i="7"/>
  <c r="P13" i="10" s="1"/>
  <c r="W56" i="29"/>
  <c r="I5" i="7"/>
  <c r="P10" i="10" s="1"/>
  <c r="N56" i="29"/>
  <c r="P55" i="29"/>
  <c r="R15" i="10"/>
  <c r="K9" i="1"/>
  <c r="R17" i="10"/>
  <c r="R18" i="10"/>
  <c r="R16" i="10"/>
  <c r="Y55" i="29"/>
  <c r="R9" i="10"/>
  <c r="R12" i="10"/>
  <c r="K23" i="5"/>
  <c r="J12" i="3"/>
  <c r="R11" i="10" l="1"/>
  <c r="G29" i="1"/>
  <c r="H30" i="1"/>
  <c r="H32" i="1" s="1"/>
  <c r="F7" i="1"/>
  <c r="F9" i="1" s="1"/>
  <c r="Z264" i="7"/>
  <c r="AB264" i="7" s="1"/>
  <c r="I7" i="1"/>
  <c r="I9" i="1" s="1"/>
  <c r="N264" i="7"/>
  <c r="P264" i="7" s="1"/>
  <c r="I12" i="36"/>
  <c r="I12" i="3"/>
  <c r="J12" i="36"/>
  <c r="N10" i="1"/>
  <c r="L9" i="1"/>
  <c r="R10" i="10"/>
  <c r="R13" i="10"/>
  <c r="E9" i="1"/>
  <c r="H9" i="1"/>
  <c r="R14" i="10"/>
  <c r="J9" i="1"/>
  <c r="N22" i="1"/>
  <c r="K22" i="1" s="1"/>
  <c r="H22" i="1" s="1"/>
  <c r="E22" i="1" s="1"/>
  <c r="S7" i="3" l="1"/>
  <c r="S7" i="36"/>
  <c r="K10" i="1"/>
  <c r="H10" i="1"/>
  <c r="C12" i="5"/>
  <c r="G12" i="5"/>
  <c r="J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G50" i="29" l="1"/>
  <c r="E49" i="29"/>
  <c r="G49" i="29" l="1"/>
  <c r="B261" i="7"/>
  <c r="E53" i="29"/>
  <c r="D261" i="7" l="1"/>
  <c r="B263" i="7"/>
  <c r="D263" i="7" s="1"/>
  <c r="G53" i="29"/>
  <c r="E55" i="29"/>
  <c r="E56" i="29" l="1"/>
  <c r="C5" i="7"/>
  <c r="G55" i="29"/>
  <c r="B264" i="7" l="1"/>
  <c r="C7" i="1"/>
  <c r="P7" i="10"/>
  <c r="R7" i="10" l="1"/>
  <c r="C9" i="1"/>
  <c r="D264" i="7"/>
  <c r="G42" i="37" l="1"/>
  <c r="C262" i="7"/>
  <c r="E41" i="37"/>
  <c r="G41" i="37" s="1"/>
  <c r="E50" i="37"/>
  <c r="E52" i="37" s="1"/>
  <c r="G52" i="37" l="1"/>
  <c r="E53" i="37"/>
  <c r="D5" i="7"/>
  <c r="G50" i="37"/>
  <c r="E262" i="7"/>
  <c r="AY260" i="7" l="1"/>
  <c r="E260" i="7"/>
  <c r="C7" i="32"/>
  <c r="P7" i="39"/>
  <c r="C264" i="7"/>
  <c r="C263" i="7"/>
  <c r="R7" i="39" l="1"/>
  <c r="E263" i="7"/>
  <c r="E264" i="7"/>
  <c r="C9" i="32"/>
  <c r="J50" i="29"/>
  <c r="AO50" i="29"/>
  <c r="AQ50" i="29" s="1"/>
  <c r="H49" i="29"/>
  <c r="J49" i="29" s="1"/>
  <c r="AO49" i="29" l="1"/>
  <c r="AQ49" i="29" s="1"/>
  <c r="H53" i="29"/>
  <c r="F261" i="7"/>
  <c r="AO53" i="29" l="1"/>
  <c r="AO55" i="29" s="1"/>
  <c r="H261" i="7"/>
  <c r="AX261" i="7"/>
  <c r="F263" i="7"/>
  <c r="J53" i="29"/>
  <c r="H55" i="29"/>
  <c r="AQ53" i="29" l="1"/>
  <c r="H56" i="29"/>
  <c r="E5" i="7"/>
  <c r="J55" i="29"/>
  <c r="AQ55" i="29"/>
  <c r="AO56" i="29"/>
  <c r="H263" i="7"/>
  <c r="AX263" i="7"/>
  <c r="P8" i="10" l="1"/>
  <c r="F264" i="7"/>
  <c r="D7" i="1"/>
  <c r="AA5" i="7"/>
  <c r="H264" i="7" l="1"/>
  <c r="AX264" i="7"/>
  <c r="E10" i="1"/>
  <c r="D9" i="1"/>
  <c r="R8" i="10"/>
  <c r="E12" i="1" l="1"/>
  <c r="J7" i="36"/>
  <c r="J7" i="3"/>
  <c r="J42" i="37"/>
  <c r="AO42" i="37"/>
  <c r="AQ42" i="37" s="1"/>
  <c r="H41" i="37"/>
  <c r="J41" i="37" s="1"/>
  <c r="AO41" i="37" l="1"/>
  <c r="H50" i="37"/>
  <c r="J50" i="37" s="1"/>
  <c r="G262" i="7"/>
  <c r="AY262" i="7" s="1"/>
  <c r="AQ41" i="37"/>
  <c r="H52" i="37"/>
  <c r="G263" i="7"/>
  <c r="I262" i="7" l="1"/>
  <c r="I263" i="7"/>
  <c r="H53" i="37"/>
  <c r="F5" i="7"/>
  <c r="J52" i="37"/>
  <c r="D7" i="32" l="1"/>
  <c r="G264" i="7"/>
  <c r="P8" i="39"/>
  <c r="R8" i="39" l="1"/>
  <c r="I264" i="7"/>
  <c r="D9" i="32"/>
  <c r="E10" i="32"/>
  <c r="E12" i="32" s="1"/>
  <c r="P47" i="37"/>
  <c r="N46" i="37"/>
  <c r="P46" i="37" s="1"/>
  <c r="N50" i="37" l="1"/>
  <c r="O261" i="7"/>
  <c r="O263" i="7" l="1"/>
  <c r="Q261" i="7"/>
  <c r="N52" i="37"/>
  <c r="P50" i="37"/>
  <c r="N53" i="37" l="1"/>
  <c r="P52" i="37"/>
  <c r="J5" i="7"/>
  <c r="Q263" i="7"/>
  <c r="O264" i="7" l="1"/>
  <c r="F7" i="32"/>
  <c r="P10" i="39"/>
  <c r="F9" i="32" l="1"/>
  <c r="R10" i="39"/>
  <c r="Q264" i="7"/>
  <c r="S47" i="37"/>
  <c r="Q46" i="37"/>
  <c r="S261" i="7" s="1"/>
  <c r="U261" i="7" l="1"/>
  <c r="S263" i="7"/>
  <c r="S46" i="37"/>
  <c r="Q50" i="37"/>
  <c r="S50" i="37" l="1"/>
  <c r="Q52" i="37"/>
  <c r="U263" i="7"/>
  <c r="Q53" i="37" l="1"/>
  <c r="L5" i="7"/>
  <c r="S52" i="37"/>
  <c r="S264" i="7" l="1"/>
  <c r="G7" i="32"/>
  <c r="P11" i="39"/>
  <c r="R11" i="39" l="1"/>
  <c r="G9" i="32"/>
  <c r="U264" i="7"/>
  <c r="V47" i="37"/>
  <c r="W261" i="7"/>
  <c r="T46" i="37"/>
  <c r="V46" i="37" s="1"/>
  <c r="T50" i="37"/>
  <c r="V50" i="37" s="1"/>
  <c r="T52" i="37" l="1"/>
  <c r="W263" i="7"/>
  <c r="Y261" i="7"/>
  <c r="Y263" i="7" l="1"/>
  <c r="V52" i="37"/>
  <c r="T53" i="37"/>
  <c r="N5" i="7"/>
  <c r="H7" i="32" l="1"/>
  <c r="P12" i="39"/>
  <c r="W264" i="7"/>
  <c r="Y264" i="7" l="1"/>
  <c r="R12" i="39"/>
  <c r="H9" i="32"/>
  <c r="H10" i="32"/>
  <c r="H12" i="32" s="1"/>
  <c r="Y47" i="37"/>
  <c r="W46" i="37"/>
  <c r="Y46" i="37" s="1"/>
  <c r="W50" i="37" l="1"/>
  <c r="AA261" i="7"/>
  <c r="AC261" i="7" l="1"/>
  <c r="AA263" i="7"/>
  <c r="Y50" i="37"/>
  <c r="W52" i="37"/>
  <c r="Y52" i="37" l="1"/>
  <c r="W53" i="37"/>
  <c r="P5" i="7"/>
  <c r="AC263" i="7"/>
  <c r="P13" i="39" l="1"/>
  <c r="I7" i="32"/>
  <c r="AA264" i="7"/>
  <c r="I9" i="32" l="1"/>
  <c r="AC264" i="7"/>
  <c r="R13" i="39"/>
  <c r="AB47" i="37"/>
  <c r="AE261" i="7"/>
  <c r="AG261" i="7" s="1"/>
  <c r="Z46" i="37"/>
  <c r="AB46" i="37" s="1"/>
  <c r="Z50" i="37"/>
  <c r="AB50" i="37" s="1"/>
  <c r="Z52" i="37" l="1"/>
  <c r="AE263" i="7"/>
  <c r="Z53" i="37" l="1"/>
  <c r="AB52" i="37"/>
  <c r="R5" i="7"/>
  <c r="AG263" i="7"/>
  <c r="AE264" i="7" l="1"/>
  <c r="P14" i="39"/>
  <c r="J7" i="32"/>
  <c r="J9" i="32" l="1"/>
  <c r="AG264" i="7"/>
  <c r="R14" i="39"/>
  <c r="AE47" i="37"/>
  <c r="AO47" i="37"/>
  <c r="AQ47" i="37" s="1"/>
  <c r="AI261" i="7"/>
  <c r="AK261" i="7" s="1"/>
  <c r="AC46" i="37"/>
  <c r="AE46" i="37" s="1"/>
  <c r="AC50" i="37"/>
  <c r="AE50" i="37" s="1"/>
  <c r="AO46" i="37" l="1"/>
  <c r="AQ46" i="37" s="1"/>
  <c r="AY261" i="7"/>
  <c r="AC52" i="37"/>
  <c r="AI263" i="7"/>
  <c r="AO50" i="37" l="1"/>
  <c r="AO52" i="37" s="1"/>
  <c r="AC53" i="37"/>
  <c r="AE52" i="37"/>
  <c r="T5" i="7"/>
  <c r="AQ50" i="37"/>
  <c r="AK263" i="7"/>
  <c r="AY263" i="7"/>
  <c r="AQ52" i="37" l="1"/>
  <c r="AO53" i="37"/>
  <c r="K7" i="32"/>
  <c r="P15" i="39"/>
  <c r="AB5" i="7"/>
  <c r="AC5" i="7" s="1"/>
  <c r="AI264" i="7"/>
  <c r="K9" i="32" l="1"/>
  <c r="K10" i="32"/>
  <c r="K12" i="32" s="1"/>
  <c r="AK264" i="7"/>
  <c r="AY264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1" authorId="3" shapeId="0">
      <text>
        <r>
          <rPr>
            <b/>
            <sz val="9"/>
            <color indexed="81"/>
            <rFont val="Tahoma"/>
            <family val="2"/>
          </rPr>
          <t>54,54 E DE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6302,40 E DE AGROMETALES ANDALUCES S.L.U.</t>
        </r>
      </text>
    </comment>
    <comment ref="K151" authorId="3" shapeId="0">
      <text>
        <r>
          <rPr>
            <b/>
            <sz val="9"/>
            <color indexed="81"/>
            <rFont val="Tahoma"/>
            <family val="2"/>
          </rPr>
          <t>21,00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159,00 CASTULO TECHNOLOGY, S.L.</t>
        </r>
      </text>
    </comment>
    <comment ref="M151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family val="2"/>
          </rPr>
          <t>AGROMETALES ANDALUCES, S.L.U.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1" authorId="3" shapeId="0">
      <text>
        <r>
          <rPr>
            <b/>
            <sz val="9"/>
            <color indexed="81"/>
            <rFont val="Tahoma"/>
            <family val="2"/>
          </rPr>
          <t>AGROMETAL ANDALUCES,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2" authorId="3" shapeId="0">
      <text>
        <r>
          <rPr>
            <b/>
            <sz val="9"/>
            <color indexed="81"/>
            <rFont val="Tahoma"/>
            <family val="2"/>
          </rPr>
          <t>42,00 RIVIMETAL REMOLQUES, S.L.
30,00 AERYS,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2" authorId="3" shapeId="0">
      <text>
        <r>
          <rPr>
            <b/>
            <sz val="9"/>
            <color indexed="81"/>
            <rFont val="Tahoma"/>
            <family val="2"/>
          </rPr>
          <t>MECANIZADOS Y MATRICERIA MATRISUR,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2" authorId="3" shapeId="0">
      <text>
        <r>
          <rPr>
            <b/>
            <sz val="9"/>
            <color indexed="81"/>
            <rFont val="Tahoma"/>
            <family val="2"/>
          </rPr>
          <t>RIVIMETAL REMOLQUES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4" authorId="3" shapeId="0">
      <text>
        <r>
          <rPr>
            <b/>
            <sz val="9"/>
            <color indexed="81"/>
            <rFont val="Tahoma"/>
            <family val="2"/>
          </rPr>
          <t>91,00  FAVRAM, SOC. COOP. MAD. 
370,00  ROSENBAUER ESPAÑOLA, S.A.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4" authorId="3" shapeId="0">
      <text>
        <r>
          <rPr>
            <b/>
            <sz val="9"/>
            <color indexed="81"/>
            <rFont val="Tahoma"/>
            <family val="2"/>
          </rPr>
          <t>FAVRAM, SOC.COOP.MAD.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4" authorId="3" shapeId="0">
      <text>
        <r>
          <rPr>
            <b/>
            <sz val="9"/>
            <color indexed="81"/>
            <rFont val="Tahoma"/>
            <family val="2"/>
          </rPr>
          <t>RODAMIENTOS LEVANTINOS ROBLES Y SAEZ, S.L.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0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3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8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1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46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sharedStrings.xml><?xml version="1.0" encoding="utf-8"?>
<sst xmlns="http://schemas.openxmlformats.org/spreadsheetml/2006/main" count="4519" uniqueCount="1134">
  <si>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</si>
  <si>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</si>
  <si>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</si>
  <si>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</si>
  <si>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</si>
  <si>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</si>
  <si>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</si>
  <si>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</si>
  <si>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</si>
  <si>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</si>
  <si>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</si>
  <si>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</si>
  <si>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</si>
  <si>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</si>
  <si>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</si>
  <si>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</si>
  <si>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</si>
  <si>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</si>
  <si>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</si>
  <si>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</si>
  <si>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</si>
  <si>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</si>
  <si>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</si>
  <si>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</si>
  <si>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</si>
  <si>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</si>
  <si>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</si>
  <si>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</si>
  <si>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</si>
  <si>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</si>
  <si>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</si>
  <si>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</si>
  <si>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</si>
  <si>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</si>
  <si>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</si>
  <si>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</si>
  <si>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</si>
  <si>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</si>
  <si>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</si>
  <si>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</si>
  <si>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</si>
  <si>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</si>
  <si>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</si>
  <si>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</si>
  <si>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</si>
  <si>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</si>
  <si>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</si>
  <si>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</si>
  <si>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</si>
  <si>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</si>
  <si>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</si>
  <si>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</si>
  <si>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</si>
  <si>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</si>
  <si>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</si>
  <si>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</si>
  <si>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</si>
  <si>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</si>
  <si>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</si>
  <si>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</si>
  <si>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</si>
  <si>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</si>
  <si>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</si>
  <si>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</si>
  <si>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</si>
  <si>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</si>
  <si>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</si>
  <si>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</si>
  <si>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</si>
  <si>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</si>
  <si>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</si>
  <si>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</si>
  <si>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</si>
  <si>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</si>
  <si>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</si>
  <si>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</si>
  <si>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</si>
  <si>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</si>
  <si>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</si>
  <si>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</si>
  <si>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</si>
  <si>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</si>
  <si>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</si>
  <si>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</si>
  <si>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</si>
  <si>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</si>
  <si>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</si>
  <si>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</si>
  <si>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</si>
  <si>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</si>
  <si>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</si>
  <si>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</si>
  <si>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</si>
  <si>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</si>
  <si>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</si>
  <si>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</si>
  <si>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</si>
  <si>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</si>
  <si>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</si>
  <si>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</si>
  <si>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</si>
  <si>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</si>
  <si>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</si>
  <si>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</si>
  <si>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</si>
  <si>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</si>
  <si>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</si>
  <si>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</si>
  <si>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</si>
  <si>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</si>
  <si>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</si>
  <si>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</si>
  <si>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</si>
  <si>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</si>
  <si>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</si>
  <si>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</si>
  <si>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</si>
  <si>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</si>
  <si>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</si>
  <si>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</si>
  <si>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</si>
  <si>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</si>
  <si>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</si>
  <si>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</si>
  <si>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</si>
  <si>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</si>
  <si>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</si>
  <si>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</si>
  <si>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</si>
  <si>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</si>
  <si>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</si>
  <si>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</si>
  <si>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</si>
  <si>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</si>
  <si>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</si>
  <si>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</si>
  <si>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</si>
  <si>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</si>
  <si>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</si>
  <si>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</si>
  <si>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</si>
  <si>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</si>
  <si>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</si>
  <si>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</si>
  <si>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</si>
  <si>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</si>
  <si>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</si>
  <si>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</si>
  <si>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</si>
  <si>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</si>
  <si>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</si>
  <si>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</si>
  <si>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</si>
  <si>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</si>
  <si>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</si>
  <si>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</si>
  <si>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</si>
  <si>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</si>
  <si>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</si>
  <si>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</si>
  <si>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</si>
  <si>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</si>
  <si>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</si>
  <si>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</si>
  <si>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</si>
  <si>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</si>
  <si>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</si>
  <si>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</si>
  <si>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</si>
  <si>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</si>
  <si>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</si>
  <si>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</si>
  <si>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</si>
  <si>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</si>
  <si>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</si>
  <si>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</si>
  <si>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</si>
  <si>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</si>
  <si>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</si>
  <si>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</si>
  <si>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</si>
  <si>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</si>
  <si>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</si>
  <si>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</si>
  <si>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</si>
  <si>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</si>
  <si>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</si>
  <si>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</si>
  <si>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</si>
  <si>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</si>
  <si>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</si>
  <si>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</si>
  <si>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</si>
  <si>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</si>
  <si>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</si>
  <si>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</si>
  <si>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</si>
  <si>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</si>
  <si>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</si>
  <si>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</si>
  <si>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</si>
  <si>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</si>
  <si>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</si>
  <si>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</si>
  <si>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</si>
  <si>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</si>
  <si>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</si>
  <si>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</si>
  <si>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</si>
  <si>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</si>
  <si>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</si>
  <si>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</si>
  <si>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</si>
  <si>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</si>
  <si>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</si>
  <si>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</si>
  <si>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</si>
  <si>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</si>
  <si>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</si>
  <si>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</si>
  <si>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</si>
  <si>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</si>
  <si>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</si>
  <si>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</si>
  <si>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</si>
  <si>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</si>
  <si>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</si>
  <si>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</si>
  <si>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</si>
  <si>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</si>
  <si>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</si>
  <si>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</si>
  <si>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</si>
  <si>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</si>
  <si>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</si>
  <si>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</si>
  <si>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</si>
  <si>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</si>
  <si>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</si>
  <si>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</si>
  <si>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</si>
  <si>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</si>
  <si>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</si>
  <si>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</si>
  <si>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</si>
  <si>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</si>
  <si>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</si>
  <si>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</si>
  <si>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</si>
  <si>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</si>
  <si>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</si>
  <si>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</si>
  <si>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</si>
  <si>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</si>
  <si>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</si>
  <si>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</si>
  <si>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</si>
  <si>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</si>
  <si>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</si>
  <si>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</si>
  <si>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</si>
  <si>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</si>
  <si>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</si>
  <si>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</si>
  <si>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</si>
  <si>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</si>
  <si>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</si>
  <si>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</si>
  <si>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</si>
  <si>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</si>
  <si>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</si>
  <si>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</si>
  <si>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</si>
  <si>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</si>
  <si>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</si>
  <si>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</si>
  <si>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</si>
  <si>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</si>
  <si>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</si>
  <si>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</si>
  <si>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</si>
  <si>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</si>
  <si>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</si>
  <si>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</si>
  <si>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</si>
  <si>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</si>
  <si>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</si>
  <si>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</si>
  <si>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</si>
  <si>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</si>
  <si>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</si>
  <si>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</si>
  <si>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</si>
  <si>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</si>
  <si>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</si>
  <si>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</si>
  <si>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</si>
  <si>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</si>
  <si>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</si>
  <si>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</si>
  <si>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</si>
  <si>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</si>
  <si>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</si>
  <si>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</si>
  <si>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</si>
  <si>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</si>
  <si>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</si>
  <si>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</si>
  <si>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</si>
  <si>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</si>
  <si>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</si>
  <si>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</si>
  <si>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</si>
  <si>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</si>
  <si>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</si>
  <si>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</si>
  <si>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</si>
  <si>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</si>
  <si>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</si>
  <si>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</si>
  <si>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</si>
  <si>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</si>
  <si>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</si>
  <si>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</si>
  <si>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</si>
  <si>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</si>
  <si>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</si>
  <si>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</si>
  <si>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</si>
  <si>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</si>
  <si>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</si>
  <si>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</si>
  <si>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</si>
  <si>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</si>
  <si>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</si>
  <si>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</si>
  <si>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</si>
  <si>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</si>
  <si>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</si>
  <si>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</si>
  <si>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</si>
  <si>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</si>
  <si>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</si>
  <si>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</si>
  <si>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</si>
  <si>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</si>
  <si>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</si>
  <si>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</si>
  <si>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</si>
  <si>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</si>
  <si>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</si>
  <si>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</si>
  <si>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</si>
  <si>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</si>
  <si>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</si>
  <si>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</si>
  <si>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</si>
  <si>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</si>
  <si>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</si>
  <si>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</si>
  <si>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</si>
  <si>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</si>
  <si>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</si>
  <si>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</si>
  <si>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</si>
  <si>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</si>
  <si>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</si>
  <si>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</si>
  <si>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</si>
  <si>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</si>
  <si>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</si>
  <si>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</si>
  <si>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</si>
  <si>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</si>
  <si>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</si>
  <si>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</si>
  <si>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</si>
  <si>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</si>
  <si>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</si>
  <si>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</si>
  <si>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</si>
  <si>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</si>
  <si>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</si>
  <si>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</si>
  <si>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</si>
  <si>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</si>
  <si>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</si>
  <si>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</si>
  <si>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</si>
  <si>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</si>
  <si>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</si>
  <si>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</si>
  <si>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</si>
  <si>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</si>
  <si>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</si>
  <si>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</si>
  <si>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</si>
  <si>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</si>
  <si>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</si>
  <si>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</si>
  <si>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</si>
  <si>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</si>
  <si>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</si>
  <si>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</si>
  <si>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</si>
  <si>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</si>
  <si>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</si>
  <si>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</si>
  <si>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</si>
  <si>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</si>
  <si>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</si>
  <si>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</si>
  <si>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</si>
  <si>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</si>
  <si>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</si>
  <si>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</si>
  <si>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</si>
  <si>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</si>
  <si>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</si>
  <si>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</si>
  <si>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</si>
  <si>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</si>
  <si>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</si>
  <si>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</si>
  <si>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</si>
  <si>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</si>
  <si>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</si>
  <si>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</si>
  <si>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</si>
  <si>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</si>
  <si>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</si>
  <si>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</si>
  <si>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</si>
  <si>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</si>
  <si>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</si>
  <si>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</si>
  <si>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</si>
  <si>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</si>
  <si>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</si>
  <si>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</si>
  <si>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</si>
  <si>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</si>
  <si>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</si>
  <si>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</si>
  <si>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</si>
  <si>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</si>
  <si>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</si>
  <si>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</si>
  <si>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</si>
  <si>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</si>
  <si>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</si>
  <si>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</si>
  <si>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</si>
  <si>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</si>
  <si>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</si>
  <si>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</si>
  <si>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6210001</t>
  </si>
  <si>
    <t>ARRENDAMIENTO NAVE INDUSTRIAL</t>
  </si>
  <si>
    <t>6210004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</si>
  <si>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</si>
  <si>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</si>
  <si>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</si>
  <si>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</si>
  <si>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</si>
  <si>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</si>
  <si>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</si>
  <si>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</si>
  <si>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</si>
  <si>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</si>
  <si>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</si>
  <si>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</si>
  <si>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</si>
  <si>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</si>
  <si>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</si>
  <si>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</si>
  <si>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</si>
  <si>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</si>
  <si>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</si>
  <si>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</si>
  <si>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</si>
  <si>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</si>
  <si>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</si>
  <si>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</si>
  <si>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</si>
  <si>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</si>
  <si>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</si>
  <si>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6250014</t>
  </si>
  <si>
    <t>POLIZA 16160 CO-5303-AG MERCAN</t>
  </si>
  <si>
    <t>6250015</t>
  </si>
  <si>
    <t>POLIZA BGAE022540    CO-5303-A</t>
  </si>
  <si>
    <t>6250016</t>
  </si>
  <si>
    <t>POLIZA Nº23067238 (NAVE)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</si>
  <si>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</si>
  <si>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</si>
  <si>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</si>
  <si>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</si>
  <si>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</si>
  <si>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</si>
  <si>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6270000</t>
  </si>
  <si>
    <t>PUBLICIDAD PROPAGANDA Y  RRPP</t>
  </si>
  <si>
    <t>6280004</t>
  </si>
  <si>
    <t>6281000</t>
  </si>
  <si>
    <t>SUMINISTROS CARBURANTE COCHES</t>
  </si>
  <si>
    <t>6283000</t>
  </si>
  <si>
    <t>6284000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</si>
  <si>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</si>
  <si>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</si>
  <si>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</si>
  <si>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</si>
  <si>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</si>
  <si>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</si>
  <si>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</si>
  <si>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</si>
  <si>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</si>
  <si>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</si>
  <si>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</si>
  <si>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</si>
  <si>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</si>
  <si>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</si>
  <si>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</si>
  <si>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</si>
  <si>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</si>
  <si>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</si>
  <si>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</si>
  <si>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</si>
  <si>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</si>
  <si>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</si>
  <si>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</si>
  <si>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</si>
  <si>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</si>
  <si>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</si>
  <si>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</si>
  <si>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</si>
  <si>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</si>
  <si>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</si>
  <si>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</si>
  <si>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</si>
  <si>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</si>
  <si>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</si>
  <si>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</si>
  <si>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</si>
  <si>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</si>
  <si>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</si>
  <si>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</si>
  <si>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</si>
  <si>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</si>
  <si>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</si>
  <si>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</si>
  <si>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</si>
  <si>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</si>
  <si>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6810011</t>
  </si>
  <si>
    <t>AMORTIZACION DE CONSTRUCCIONES</t>
  </si>
  <si>
    <t>7010000</t>
  </si>
  <si>
    <t>7010003</t>
  </si>
  <si>
    <t>TRATAMIENTOS DE PINTURA</t>
  </si>
  <si>
    <t>7010004</t>
  </si>
  <si>
    <t>7010005</t>
  </si>
  <si>
    <t>7040000</t>
  </si>
  <si>
    <t>7080000</t>
  </si>
  <si>
    <t>DEVOLUCIONES Y ABONOS DE FAC.</t>
  </si>
  <si>
    <t>7080003</t>
  </si>
  <si>
    <t>DEVOLUC. TRATAMIENTOS PINTURA</t>
  </si>
  <si>
    <t>7460000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</si>
  <si>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</si>
  <si>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</si>
  <si>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</si>
  <si>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</si>
  <si>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</si>
  <si>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</si>
  <si>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</si>
  <si>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</si>
  <si>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</si>
  <si>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</si>
  <si>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</si>
  <si>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</si>
  <si>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</si>
  <si>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</si>
  <si>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</si>
  <si>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</si>
  <si>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</si>
  <si>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</si>
  <si>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</si>
  <si>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</si>
  <si>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</si>
  <si>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</si>
  <si>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</si>
  <si>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</si>
  <si>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</si>
  <si>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</si>
  <si>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</si>
  <si>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</si>
  <si>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</si>
  <si>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</si>
  <si>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</si>
  <si>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</si>
  <si>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</si>
  <si>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</si>
  <si>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</si>
  <si>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</si>
  <si>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</si>
  <si>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</si>
  <si>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</si>
  <si>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</si>
  <si>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</si>
  <si>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</si>
  <si>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</si>
  <si>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</si>
  <si>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</si>
  <si>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</si>
  <si>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</si>
  <si>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</si>
  <si>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</si>
  <si>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</si>
  <si>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</si>
  <si>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</si>
  <si>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</si>
  <si>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</si>
  <si>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</si>
  <si>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</si>
  <si>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</si>
  <si>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</si>
  <si>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</si>
  <si>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</si>
  <si>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</si>
  <si>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</si>
  <si>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</si>
  <si>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</si>
  <si>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</si>
  <si>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</si>
  <si>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</si>
  <si>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</si>
  <si>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</si>
  <si>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</si>
  <si>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</si>
  <si>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</si>
  <si>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</si>
  <si>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</si>
  <si>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</si>
  <si>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</si>
  <si>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</si>
  <si>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</si>
  <si>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</si>
  <si>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</si>
  <si>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</si>
  <si>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</si>
  <si>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</si>
  <si>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</si>
  <si>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</si>
  <si>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</si>
  <si>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</si>
  <si>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</si>
  <si>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</si>
  <si>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</si>
  <si>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</si>
  <si>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</si>
  <si>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</si>
  <si>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</si>
  <si>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</si>
  <si>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</si>
  <si>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</si>
  <si>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</si>
  <si>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</si>
  <si>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</si>
  <si>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</si>
  <si>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</si>
  <si>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</si>
  <si>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</si>
  <si>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</si>
  <si>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</si>
  <si>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</si>
  <si>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205 HIERRO ESTILO TALLER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</si>
  <si>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</si>
  <si>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</si>
  <si>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</si>
  <si>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</si>
  <si>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</si>
  <si>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</si>
  <si>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</si>
  <si>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DAVID MONZÓN TRIGO</t>
  </si>
  <si>
    <t>FRANCISCO ENRIQUE RAYA ARAUZ</t>
  </si>
  <si>
    <t>ANTONIO CORONEL MORENO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</si>
  <si>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</si>
  <si>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</si>
  <si>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</si>
  <si>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</si>
  <si>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</si>
  <si>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</si>
  <si>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</si>
  <si>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</si>
  <si>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</si>
  <si>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</si>
  <si>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</si>
  <si>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</si>
  <si>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</si>
  <si>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</si>
  <si>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</si>
  <si>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</si>
  <si>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</si>
  <si>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</si>
  <si>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</si>
  <si>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</si>
  <si>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</si>
  <si>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</si>
  <si>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</si>
  <si>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</si>
  <si>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</si>
  <si>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</si>
  <si>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</si>
  <si>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VARIACIÓN DE EX. MAT. PRIMAS</t>
  </si>
  <si>
    <t>ALQUILER CARRETILLA</t>
  </si>
  <si>
    <t>REPARAC. Y CONSERV. UTILLAJES</t>
  </si>
  <si>
    <t>POLIZA Nº027178548 (CAMION MAN)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</si>
  <si>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</si>
  <si>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</si>
  <si>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</si>
  <si>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</si>
  <si>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</si>
  <si>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</si>
  <si>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</si>
  <si>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</si>
  <si>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</si>
  <si>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</si>
  <si>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</si>
  <si>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</si>
  <si>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</si>
  <si>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</si>
  <si>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</si>
  <si>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</si>
  <si>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</si>
  <si>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</si>
  <si>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</si>
  <si>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</si>
  <si>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</si>
  <si>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</si>
  <si>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</si>
  <si>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</si>
  <si>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</si>
  <si>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</si>
  <si>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</si>
  <si>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</si>
  <si>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</si>
  <si>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</si>
  <si>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</si>
  <si>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</si>
  <si>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JUAN ANTONIO MUÑOZ RODRIGUEZ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</si>
  <si>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</si>
  <si>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</si>
  <si>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</si>
  <si>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</si>
  <si>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</si>
  <si>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</si>
  <si>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</si>
  <si>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 xml:space="preserve">Nº DE MEJORAS IMPLANTADAS </t>
  </si>
  <si>
    <t>CUATRIMESTRAL</t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</si>
  <si>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</si>
  <si>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</si>
  <si>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</si>
  <si>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</si>
  <si>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</si>
  <si>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</si>
  <si>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</si>
  <si>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</si>
  <si>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</si>
  <si>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</si>
  <si>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</si>
  <si>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</si>
  <si>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</si>
  <si>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Nº MEJORAS  MES</t>
  </si>
  <si>
    <t>Numero de mejoras implantadas</t>
  </si>
  <si>
    <t>Satisfaccion laboral</t>
  </si>
  <si>
    <t>Aumento/disminucion satisfacción personal</t>
  </si>
  <si>
    <t>Cuatrimestral</t>
  </si>
  <si>
    <t>DAVID MARTIN ORTEGA</t>
  </si>
  <si>
    <t>MANUEL MARTINEZ NAVAS</t>
  </si>
  <si>
    <t>MARG</t>
  </si>
  <si>
    <t>NLM</t>
  </si>
  <si>
    <t>JAR</t>
  </si>
  <si>
    <t>TOTAL AÑO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</si>
  <si>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</si>
  <si>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</si>
  <si>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</si>
  <si>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</si>
  <si>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</si>
  <si>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</si>
  <si>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</si>
  <si>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</si>
  <si>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</si>
  <si>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</si>
  <si>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</si>
  <si>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FCO. JAVIER GALIANO</t>
  </si>
  <si>
    <t>OPERARIOS DIRECTOS (LINARES)</t>
  </si>
  <si>
    <t xml:space="preserve">OPERARIOS DIRECTOS (SESEÑA) </t>
  </si>
  <si>
    <t>DATOS 2005 - 2013</t>
  </si>
  <si>
    <t>CONSUMOS PRODUCCIÓN 2013</t>
  </si>
  <si>
    <t>EVOLUCION DE INDICADORES 2013</t>
  </si>
  <si>
    <t>COMPARACIÓN REAL/PRESUPUESTO 2013</t>
  </si>
  <si>
    <t>PRESUPUESTO 2013</t>
  </si>
  <si>
    <t>ACUMULADO ENERO 2013</t>
  </si>
  <si>
    <t>PREVISTO DICIEMBRE 2013</t>
  </si>
  <si>
    <t>AÑO 2013</t>
  </si>
  <si>
    <t>Real 2013 facturación / día</t>
  </si>
  <si>
    <t>EVALUACIÓN CONTINUA DE PROVEEDORES APROBADOS AÑO 2.013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</si>
  <si>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</si>
  <si>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</si>
  <si>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</si>
  <si>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</si>
  <si>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</si>
  <si>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</si>
  <si>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</si>
  <si>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</si>
  <si>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</si>
  <si>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</si>
  <si>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</si>
  <si>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</si>
  <si>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</si>
  <si>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</si>
  <si>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</si>
  <si>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</si>
  <si>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</si>
  <si>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</si>
  <si>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</si>
  <si>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</si>
  <si>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</si>
  <si>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</si>
  <si>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</si>
  <si>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</si>
  <si>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</si>
  <si>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</si>
  <si>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</si>
  <si>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</si>
  <si>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</si>
  <si>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</si>
  <si>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</si>
  <si>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</si>
  <si>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</si>
  <si>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</si>
  <si>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</si>
  <si>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</si>
  <si>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</si>
  <si>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</si>
  <si>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</si>
  <si>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</si>
  <si>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Manuel Aguilar Colmenero</t>
  </si>
  <si>
    <t>OPERARIOS SESEÑA E.T.T.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</si>
  <si>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</si>
  <si>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</si>
  <si>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</si>
  <si>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</si>
  <si>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</si>
  <si>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</si>
  <si>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</si>
  <si>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</si>
  <si>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</si>
  <si>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</si>
  <si>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</si>
  <si>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</si>
  <si>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</si>
  <si>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</si>
  <si>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</si>
  <si>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</si>
  <si>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</si>
  <si>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</si>
  <si>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</si>
  <si>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</si>
  <si>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</si>
  <si>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</si>
  <si>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</si>
  <si>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</si>
  <si>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</si>
  <si>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</si>
  <si>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</si>
  <si>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</si>
  <si>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</si>
  <si>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</si>
  <si>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</si>
  <si>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</si>
  <si>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</si>
  <si>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</si>
  <si>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</si>
  <si>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</si>
  <si>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</si>
  <si>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</si>
  <si>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</si>
  <si>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</si>
  <si>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</si>
  <si>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</si>
  <si>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</si>
  <si>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</si>
  <si>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</si>
  <si>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</si>
  <si>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</si>
  <si>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</si>
  <si>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</si>
  <si>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</si>
  <si>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</si>
  <si>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</si>
  <si>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</si>
  <si>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</si>
  <si>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</si>
  <si>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</si>
  <si>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</si>
  <si>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</si>
  <si>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</si>
  <si>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</si>
  <si>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</si>
  <si>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</si>
  <si>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</si>
  <si>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</si>
  <si>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</si>
  <si>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</si>
  <si>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</si>
  <si>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</si>
  <si>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</si>
  <si>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</si>
  <si>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</si>
  <si>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</si>
  <si>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</si>
  <si>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</si>
  <si>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</si>
  <si>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</si>
  <si>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</si>
  <si>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</si>
  <si>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</si>
  <si>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</si>
  <si>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</si>
  <si>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</si>
  <si>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</si>
  <si>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</si>
  <si>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</si>
  <si>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</si>
  <si>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</si>
  <si>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</si>
  <si>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</si>
  <si>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</si>
  <si>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</si>
  <si>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</si>
  <si>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</si>
  <si>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</si>
  <si>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</si>
  <si>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</si>
  <si>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</si>
  <si>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</si>
  <si>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</si>
  <si>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</si>
  <si>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</si>
  <si>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</si>
  <si>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</si>
  <si>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</si>
  <si>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</si>
  <si>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</si>
  <si>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</si>
  <si>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</si>
  <si>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</si>
  <si>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</si>
  <si>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</si>
  <si>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</si>
  <si>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</si>
  <si>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</si>
  <si>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</si>
  <si>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</si>
  <si>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</si>
  <si>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</si>
  <si>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TOTAL AÑO 2014</t>
  </si>
  <si>
    <t>JOSE MARTINEZ COBLER</t>
  </si>
  <si>
    <t>JOSE LUIS CASTRO ESPIN</t>
  </si>
  <si>
    <t>COSTES DE NO CALIDAD EXTERNOS</t>
  </si>
  <si>
    <t>COSTES NO CALIDAD INTERNOS</t>
  </si>
  <si>
    <t>COSTE DE NO CALIDAD INTERNOS</t>
  </si>
  <si>
    <t>COSTE DE NO CALIDAD EXTERNOS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</si>
  <si>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</si>
  <si>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</si>
  <si>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</si>
  <si>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</si>
  <si>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</si>
  <si>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</si>
  <si>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Manpower</t>
  </si>
  <si>
    <t>Becarios</t>
  </si>
  <si>
    <t>MANUEL ANGEL CHICA LOPEZ</t>
  </si>
  <si>
    <t>PRENSAS</t>
  </si>
  <si>
    <t>MANUEL CARAVANTES GARCIA</t>
  </si>
  <si>
    <t>ROSA SANCHEZ RUIZ</t>
  </si>
  <si>
    <t>ALEJANDRO ALVAREZ MESA</t>
  </si>
  <si>
    <t>ANDRES ZAMBRANA MARTINEZ</t>
  </si>
  <si>
    <t>TRBJOS R.P.O.E.MANPOWER</t>
  </si>
  <si>
    <t>CONTESTACIÓN DE INCIDENTES EN FECHA</t>
  </si>
  <si>
    <t>COPIAS DE SEGURIDAD EN FECHA</t>
  </si>
  <si>
    <t>TASA CUMPLIMIENTO CALIBRACIONES</t>
  </si>
  <si>
    <t>Nº DE DOCUMENTOS NO CONTROLADOS</t>
  </si>
  <si>
    <t>% VERIFICACIONES INTERNAS</t>
  </si>
  <si>
    <t>MÁQUINAS CON MAYOR Nº DE O. CORRECTIVAS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</si>
  <si>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</si>
  <si>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</si>
  <si>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</si>
  <si>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</si>
  <si>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</si>
  <si>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</si>
  <si>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</si>
  <si>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t>Nº ORDENES PREDICTIVOS</t>
  </si>
  <si>
    <t>Nº CORRECTIVOS DERIVADOS DE PREDIC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</si>
  <si>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</si>
  <si>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MANUEL JESUS CONDE ARJONA</t>
  </si>
  <si>
    <t>MIGUEL BONILLA CAMARA</t>
  </si>
  <si>
    <t>SALVADOR EXPOSITO HIDALGO</t>
  </si>
  <si>
    <t>RECHAZOS INTERNOS 2016</t>
  </si>
  <si>
    <t>RECHAZOS EXTERNOS 2016</t>
  </si>
  <si>
    <t>INCIDNTES. CON DESPLAZAMTO A INSTALACIONES DE CLIENTES 2016</t>
  </si>
  <si>
    <t>MEDIA INTERVENCIONES CORRECTIVAS POR MAQUINA 2016</t>
  </si>
  <si>
    <t>INTERVIENCIONES CON PARADA 2016</t>
  </si>
  <si>
    <t>CUMPLIMIENTO ANUAL AUDITORIAS 2016</t>
  </si>
  <si>
    <t>% ACCIONES FUERA PLAZO 2016</t>
  </si>
  <si>
    <t>TASA CUMPLIMIENTO CALIBRACIONES 2016</t>
  </si>
  <si>
    <t>CONTESTACIÓN INC EN FECHA 2016</t>
  </si>
  <si>
    <t>COPIAS DE SEGURIDAD EN FECHA 2016</t>
  </si>
  <si>
    <t>COSTE NO CALIDAD EXTERNOS 2016</t>
  </si>
  <si>
    <t>COSTE NO CALIDAD INTERNOS 2016</t>
  </si>
  <si>
    <r>
      <t>162 AGROMETAL ANDALUCES, S.L.</t>
    </r>
    <r>
      <rPr>
        <b/>
        <sz val="14"/>
        <color rgb="FF7030A0"/>
        <rFont val="Calibri"/>
        <family val="2"/>
        <scheme val="minor"/>
      </rPr>
      <t>(P)</t>
    </r>
  </si>
  <si>
    <r>
      <t>259 LA FONTE ARDENNAISE ESPAÑA S.L.</t>
    </r>
    <r>
      <rPr>
        <b/>
        <sz val="14"/>
        <color rgb="FF66FF33"/>
        <rFont val="Calibri"/>
        <family val="2"/>
        <scheme val="minor"/>
      </rPr>
      <t xml:space="preserve"> (A)</t>
    </r>
  </si>
  <si>
    <t>AGROMETAL ANDALUCES S.L.</t>
  </si>
  <si>
    <t>TOTAL 2016 real</t>
  </si>
  <si>
    <t>TOTAL 2015 real</t>
  </si>
  <si>
    <t>PRESUPUESTO 2016</t>
  </si>
  <si>
    <t>%Variación 16/15</t>
  </si>
  <si>
    <t>COMPARACIÓN MENSUAL VENTAS 2015/2016</t>
  </si>
  <si>
    <t>ACUM.2015</t>
  </si>
  <si>
    <t>ACUM.2016</t>
  </si>
  <si>
    <t>% INCREMENTO 15/16</t>
  </si>
  <si>
    <t>PREUPUESTO 16</t>
  </si>
  <si>
    <t>COMPARACIÓN ACUMULADA VENTAS 2015/2016</t>
  </si>
  <si>
    <t>PRESUPUESTO 2016 FACTURACIÓN MES</t>
  </si>
  <si>
    <t>2016</t>
  </si>
  <si>
    <t>FACTURACIÓN MEDIA POR OPERARIO 2016</t>
  </si>
  <si>
    <t>MEJORA PRESPTO PRODUCCIÓN 2016</t>
  </si>
  <si>
    <t>PERDIDAS DE HORAS POR O. RECUPERACION 2016</t>
  </si>
  <si>
    <t>RENDIMINETO POR SECCIÓN 2016</t>
  </si>
  <si>
    <t>COSTE NO CALIDAD 2016</t>
  </si>
  <si>
    <t>Nº CALIBRACIONES FUERA FECHA 2016</t>
  </si>
  <si>
    <t>EVOLUCION DE INDICADORES 2016</t>
  </si>
  <si>
    <t>EVOLUCION RATIOS MESES 2016</t>
  </si>
  <si>
    <t>DESGLOSE FACTURACION 2016</t>
  </si>
  <si>
    <t>DESGLOSE FACTURACION PORCENTAJES 2016</t>
  </si>
  <si>
    <t>VENTAS POR GRUPOS DE CLIENTES AÑO 2016</t>
  </si>
  <si>
    <r>
      <t>258 COMPIN FERROVIARIA, S.L.</t>
    </r>
    <r>
      <rPr>
        <b/>
        <sz val="14"/>
        <color rgb="FFFF0000"/>
        <rFont val="Calibri"/>
        <family val="2"/>
        <scheme val="minor"/>
      </rPr>
      <t xml:space="preserve"> (L)</t>
    </r>
  </si>
  <si>
    <t>Real 2014 facturación / día</t>
  </si>
  <si>
    <t>Real 2015 facturación / día</t>
  </si>
  <si>
    <t>Real 2016 facturación / día</t>
  </si>
  <si>
    <t>Objetivo 2016 facturación / día</t>
  </si>
  <si>
    <t>REAL AÑO 2014                =</t>
  </si>
  <si>
    <t>REAL AÑO 2015                =</t>
  </si>
  <si>
    <t>REAL AÑO 2016                =</t>
  </si>
  <si>
    <t xml:space="preserve">OBJETIVO AÑO 2016       = </t>
  </si>
  <si>
    <t xml:space="preserve">ACUMULADO AÑO 2016 = </t>
  </si>
  <si>
    <t>TRAB. R.P.O.E. JONATHAN LOZANO</t>
  </si>
  <si>
    <t>ALQ. EQU. CHORREADO HIELO SECO</t>
  </si>
  <si>
    <t>BUFETE ABOGADOS CARCELEN BARBA</t>
  </si>
  <si>
    <t xml:space="preserve">POLIZA Nº92/01008219 </t>
  </si>
  <si>
    <t>POLIZA Nº 18242288</t>
  </si>
  <si>
    <t>POLIZA NISSAN VAN 200/5897HNF</t>
  </si>
  <si>
    <t>POLIZA Nº      CITROEN C5</t>
  </si>
  <si>
    <t>COMISIONES IBERCAJA</t>
  </si>
  <si>
    <t>COMISIONES BANCO MARE NOSTRUM</t>
  </si>
  <si>
    <t>CONSUMO ELECTRICO LINARES</t>
  </si>
  <si>
    <t>CONSUMO ELECTRICO JAEN</t>
  </si>
  <si>
    <t>SUMINISTRO AGUA LINARES</t>
  </si>
  <si>
    <t>CONSUMO DE GAS LINEA LINARES</t>
  </si>
  <si>
    <t>SUMINISTRO BASURA LINARES</t>
  </si>
  <si>
    <t>CUOTA AGRP EMP. INNOV. AUT.</t>
  </si>
  <si>
    <t>GASTOS MEDIO - AMBIENTALES</t>
  </si>
  <si>
    <t>INT. LEASING FOTOC. KONICA</t>
  </si>
  <si>
    <t>GASTOS FINANCIEROS LEASING C5</t>
  </si>
  <si>
    <t>AMORT. UTILLAJE</t>
  </si>
  <si>
    <t xml:space="preserve">AMORTIZACION DE MOBILIARIO </t>
  </si>
  <si>
    <t>1% PROVISION INSOLVENCIAS TRAF.</t>
  </si>
  <si>
    <t>VTA P. TERMINADOS P. LINARES</t>
  </si>
  <si>
    <t>VTA PT CAPIN METAL P. LINARES</t>
  </si>
  <si>
    <t>TRATAMIENT. ABRASIV. P. LINARES</t>
  </si>
  <si>
    <t>O. COMPLEMENTARIAS P. LINARES</t>
  </si>
  <si>
    <t>VTA. ENV Y EMB. P. LINARES</t>
  </si>
  <si>
    <t>SUBV. TRASP. RDOS EJER. LINARES</t>
  </si>
  <si>
    <t>INTERESES BANCARIOS IBER</t>
  </si>
  <si>
    <t>INGRESOS FINAN. MARENOS 7527</t>
  </si>
  <si>
    <t>ING. INTERESES BMN 8012</t>
  </si>
  <si>
    <t>INGRESOS EXTRAORDINARIOS</t>
  </si>
  <si>
    <t>PROV. INSOLVENCIAS TRAF. GLOBAL</t>
  </si>
  <si>
    <t>ALBERTO RAMON DE TORO REDONDO</t>
  </si>
  <si>
    <t>OSCAR MARQUEZ BARRIOS</t>
  </si>
  <si>
    <t>GERSON LOPEZ MARTINEZ</t>
  </si>
  <si>
    <t>VICTOR PEREZ GARCIA</t>
  </si>
  <si>
    <t>ROCIO RUSTARAZO MINGUEZ</t>
  </si>
  <si>
    <t>COSTE DE NO CALIDAD INT</t>
  </si>
  <si>
    <t>PERSONAL SOBRE LAS VENTAS</t>
  </si>
  <si>
    <t>GASTOS DE PRESONAL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</si>
  <si>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</si>
  <si>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</si>
  <si>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</si>
  <si>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</si>
  <si>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</si>
  <si>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</si>
  <si>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</si>
  <si>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</si>
  <si>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</si>
  <si>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</si>
  <si>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</si>
  <si>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TOTAL VENTAS 2016</t>
  </si>
  <si>
    <t>TOTAL VENTAS AÑO N-1</t>
  </si>
  <si>
    <t>MANPOWER</t>
  </si>
  <si>
    <t>BECARIOS</t>
  </si>
  <si>
    <t xml:space="preserve">ERVIN GERMANY GMBH </t>
  </si>
  <si>
    <t>TOTAL PROVEEDORES APROBADOS EN 2016</t>
  </si>
  <si>
    <t>PROVEEDORES APROBADOS AÑOS 2016</t>
  </si>
  <si>
    <t>OSCACER-CESAR ROLA, LDA</t>
  </si>
  <si>
    <t>WINOA IBERICA S.A.</t>
  </si>
  <si>
    <t>REDUCCIÓN COSTES EN MEJORAS</t>
  </si>
  <si>
    <t>2015</t>
  </si>
  <si>
    <t>% REDUCCIÓN DE COSTES</t>
  </si>
  <si>
    <t>PLANIFICADO FRENTE A PRODUCIDO</t>
  </si>
  <si>
    <t>PLANIFICADO FRENTA A PRODUCIDO</t>
  </si>
  <si>
    <t>HORAS PERDIDAS EN PLANIFICACIÓN POR RECUPERACIONES</t>
  </si>
  <si>
    <t>HORAS PERDIDAS EN PLANIFICACION POR R.</t>
  </si>
  <si>
    <t>HORAS PERDIDAS EN PLANIFICACION POR RECUPERACIONES</t>
  </si>
  <si>
    <t>RENDIMIENTO POR OPERARIO (O.C)</t>
  </si>
  <si>
    <t>RENDIMIENTO POR SECCIÓN (LINEA PINTURA)</t>
  </si>
  <si>
    <t>RENDIMIENTO POR SECCIÓN ( LINEA PINTURA)</t>
  </si>
  <si>
    <t>RENDIMINETO POR SECCIÓN (LINEA PINTURA)</t>
  </si>
  <si>
    <t>RENDIMIENTO  SECCIÓN (LINEA PINTURA)</t>
  </si>
  <si>
    <t>NIVEL DE ENTREGA O TASA DE SERVICIO GESTAMP</t>
  </si>
  <si>
    <t>NIVEL DE ENTREGA O TASA SERVICIO GESTAMP</t>
  </si>
  <si>
    <t>NIVEL DE ENTREGA O TAS SERVICIO GESTAMP</t>
  </si>
  <si>
    <t>NIVEL DE ENTREGA O TASA DE SERVICIO RESTO CLIENTES</t>
  </si>
  <si>
    <t>NIVEL DE ENTREGA O TASA SERVICIO OTROS CLIENTES</t>
  </si>
  <si>
    <t>NIVEL DE ENTREGA O TAS SERVICIO OTROS CLIENTES</t>
  </si>
  <si>
    <t>Nº DE FACTURAS NO ACEPTADAS POR CLIENTES</t>
  </si>
  <si>
    <t xml:space="preserve">SATISFACCIÓN LABORAL </t>
  </si>
  <si>
    <t>AUMENTO/DISMINUCIÓN SATISFACCIÓN LABORAL</t>
  </si>
  <si>
    <t>NUMERO DE FACTURAS NO ACEPTADAS POR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</si>
</sst>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58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7" fillId="0" borderId="0" xfId="2" applyFont="1" applyBorder="1" applyAlignment="1"/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10" fontId="8" fillId="42" borderId="121" xfId="0" applyNumberFormat="1" applyFont="1" applyFill="1" applyBorder="1" applyProtection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0" fontId="3" fillId="0" borderId="3" xfId="0" applyFont="1" applyFill="1" applyBorder="1" applyAlignment="1">
      <alignment horizontal="center" vertical="center"/>
    </xf>
    <xf numFmtId="4" fontId="8" fillId="0" borderId="263" xfId="0" applyNumberFormat="1" applyFont="1" applyFill="1" applyBorder="1" applyProtection="1"/>
    <xf numFmtId="0" fontId="22" fillId="0" borderId="244" xfId="2" applyFont="1" applyBorder="1"/>
    <xf numFmtId="171" fontId="22" fillId="0" borderId="264" xfId="10" applyNumberFormat="1" applyFont="1" applyFill="1" applyBorder="1"/>
    <xf numFmtId="0" fontId="26" fillId="0" borderId="0" xfId="2" applyFont="1" applyBorder="1"/>
    <xf numFmtId="4" fontId="26" fillId="0" borderId="0" xfId="2" applyNumberFormat="1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/>
    </xf>
    <xf numFmtId="4" fontId="0" fillId="0" borderId="265" xfId="0" applyNumberFormat="1" applyBorder="1"/>
    <xf numFmtId="4" fontId="0" fillId="0" borderId="266" xfId="0" applyNumberFormat="1" applyBorder="1"/>
    <xf numFmtId="4" fontId="0" fillId="0" borderId="108" xfId="0" applyNumberFormat="1" applyBorder="1"/>
    <xf numFmtId="4" fontId="0" fillId="0" borderId="67" xfId="0" applyNumberFormat="1" applyBorder="1"/>
    <xf numFmtId="2" fontId="12" fillId="0" borderId="164" xfId="2" applyNumberFormat="1" applyBorder="1"/>
    <xf numFmtId="10" fontId="11" fillId="0" borderId="1" xfId="1" applyNumberFormat="1" applyFont="1" applyBorder="1"/>
    <xf numFmtId="0" fontId="8" fillId="0" borderId="0" xfId="0" applyFont="1" applyAlignment="1">
      <alignment horizontal="center" wrapText="1"/>
    </xf>
    <xf numFmtId="2" fontId="0" fillId="0" borderId="252" xfId="1" applyNumberFormat="1" applyFont="1" applyBorder="1"/>
    <xf numFmtId="0" fontId="10" fillId="0" borderId="252" xfId="0" applyFont="1" applyBorder="1" applyAlignment="1">
      <alignment horizontal="center"/>
    </xf>
    <xf numFmtId="10" fontId="0" fillId="0" borderId="252" xfId="1" applyNumberFormat="1" applyFont="1" applyBorder="1"/>
    <xf numFmtId="164" fontId="9" fillId="0" borderId="252" xfId="0" applyNumberFormat="1" applyFont="1" applyBorder="1"/>
    <xf numFmtId="0" fontId="11" fillId="0" borderId="252" xfId="0" applyFont="1" applyBorder="1"/>
    <xf numFmtId="10" fontId="10" fillId="0" borderId="252" xfId="1" applyNumberFormat="1" applyFont="1" applyBorder="1"/>
    <xf numFmtId="0" fontId="9" fillId="0" borderId="252" xfId="0" applyFont="1" applyFill="1" applyBorder="1" applyAlignment="1">
      <alignment horizontal="left"/>
    </xf>
    <xf numFmtId="0" fontId="5" fillId="0" borderId="252" xfId="0" applyFont="1" applyFill="1" applyBorder="1" applyAlignment="1">
      <alignment horizontal="left"/>
    </xf>
    <xf numFmtId="10" fontId="1" fillId="0" borderId="252" xfId="1" applyNumberFormat="1" applyFont="1" applyBorder="1"/>
    <xf numFmtId="0" fontId="0" fillId="0" borderId="252" xfId="0" applyBorder="1"/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0" borderId="101" xfId="0" applyFont="1" applyFill="1" applyBorder="1"/>
    <xf numFmtId="2" fontId="9" fillId="0" borderId="175" xfId="0" applyNumberFormat="1" applyFont="1" applyFill="1" applyBorder="1"/>
    <xf numFmtId="0" fontId="5" fillId="0" borderId="172" xfId="0" applyFont="1" applyFill="1" applyBorder="1"/>
    <xf numFmtId="10" fontId="68" fillId="0" borderId="172" xfId="1" applyNumberFormat="1" applyFont="1" applyBorder="1"/>
    <xf numFmtId="10" fontId="0" fillId="0" borderId="172" xfId="1" applyNumberFormat="1" applyFont="1" applyBorder="1"/>
    <xf numFmtId="10" fontId="0" fillId="0" borderId="248" xfId="1" applyNumberFormat="1" applyFont="1" applyBorder="1"/>
    <xf numFmtId="0" fontId="3" fillId="42" borderId="41" xfId="0" applyFont="1" applyFill="1" applyBorder="1"/>
    <xf numFmtId="0" fontId="3" fillId="42" borderId="0" xfId="0" applyFont="1" applyFill="1" applyBorder="1"/>
    <xf numFmtId="2" fontId="9" fillId="42" borderId="41" xfId="0" applyNumberFormat="1" applyFont="1" applyFill="1" applyBorder="1"/>
    <xf numFmtId="2" fontId="9" fillId="42" borderId="0" xfId="0" applyNumberFormat="1" applyFont="1" applyFill="1" applyBorder="1"/>
    <xf numFmtId="2" fontId="5" fillId="42" borderId="41" xfId="0" applyNumberFormat="1" applyFont="1" applyFill="1" applyBorder="1"/>
    <xf numFmtId="2" fontId="5" fillId="42" borderId="0" xfId="0" applyNumberFormat="1" applyFont="1" applyFill="1" applyBorder="1"/>
    <xf numFmtId="10" fontId="44" fillId="42" borderId="41" xfId="1" applyNumberFormat="1" applyFont="1" applyFill="1" applyBorder="1"/>
    <xf numFmtId="10" fontId="68" fillId="42" borderId="0" xfId="1" applyNumberFormat="1" applyFont="1" applyFill="1" applyBorder="1"/>
    <xf numFmtId="10" fontId="44" fillId="42" borderId="0" xfId="1" applyNumberFormat="1" applyFont="1" applyFill="1" applyBorder="1"/>
    <xf numFmtId="10" fontId="10" fillId="42" borderId="0" xfId="1" applyNumberFormat="1" applyFont="1" applyFill="1" applyBorder="1"/>
    <xf numFmtId="10" fontId="0" fillId="42" borderId="41" xfId="1" applyNumberFormat="1" applyFont="1" applyFill="1" applyBorder="1"/>
    <xf numFmtId="10" fontId="0" fillId="42" borderId="0" xfId="1" applyNumberFormat="1" applyFont="1" applyFill="1" applyBorder="1"/>
    <xf numFmtId="10" fontId="2" fillId="42" borderId="41" xfId="1" applyNumberFormat="1" applyFont="1" applyFill="1" applyBorder="1"/>
    <xf numFmtId="10" fontId="2" fillId="42" borderId="0" xfId="1" applyNumberFormat="1" applyFont="1" applyFill="1" applyBorder="1"/>
    <xf numFmtId="10" fontId="8" fillId="42" borderId="104" xfId="0" applyNumberFormat="1" applyFont="1" applyFill="1" applyBorder="1" applyProtection="1"/>
    <xf numFmtId="10" fontId="8" fillId="42" borderId="263" xfId="0" applyNumberFormat="1" applyFont="1" applyFill="1" applyBorder="1" applyProtection="1"/>
    <xf numFmtId="10" fontId="8" fillId="0" borderId="230" xfId="0" applyNumberFormat="1" applyFont="1" applyBorder="1" applyProtection="1"/>
    <xf numFmtId="4" fontId="8" fillId="42" borderId="27" xfId="0" applyNumberFormat="1" applyFont="1" applyFill="1" applyBorder="1" applyProtection="1">
      <protection locked="0"/>
    </xf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55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55" xfId="0" applyNumberFormat="1" applyFill="1" applyBorder="1" applyProtection="1"/>
    <xf numFmtId="10" fontId="0" fillId="42" borderId="143" xfId="0" applyNumberFormat="1" applyFill="1" applyBorder="1" applyProtection="1"/>
    <xf numFmtId="10" fontId="0" fillId="0" borderId="30" xfId="0" applyNumberFormat="1" applyFont="1" applyBorder="1" applyAlignment="1" applyProtection="1">
      <alignment horizontal="center" vertical="center"/>
    </xf>
    <xf numFmtId="10" fontId="0" fillId="42" borderId="128" xfId="0" applyNumberFormat="1" applyFill="1" applyBorder="1" applyAlignment="1" applyProtection="1">
      <alignment horizontal="center"/>
    </xf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33" xfId="2" applyNumberFormat="1" applyFont="1" applyFill="1" applyBorder="1" applyAlignment="1" applyProtection="1">
      <alignment horizontal="center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4" fontId="53" fillId="0" borderId="33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4" fontId="53" fillId="0" borderId="104" xfId="2" applyNumberFormat="1" applyFont="1" applyFill="1" applyBorder="1" applyAlignment="1" applyProtection="1">
      <alignment horizont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0" xfId="0" applyFont="1" applyAlignment="1">
      <alignment horizontal="center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85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8" fillId="52" borderId="27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14" fillId="0" borderId="0" xfId="2" applyFont="1" applyAlignment="1">
      <alignment horizontal="left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22" fillId="0" borderId="27" xfId="2" applyFont="1" applyBorder="1" applyAlignment="1">
      <alignment horizontal="center" vertical="center"/>
    </xf>
    <xf numFmtId="0" fontId="14" fillId="0" borderId="203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4" fillId="0" borderId="202" xfId="2" applyFont="1" applyBorder="1" applyAlignment="1">
      <alignment horizontal="left"/>
    </xf>
    <xf numFmtId="0" fontId="12" fillId="0" borderId="0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04" xfId="2" applyFont="1" applyBorder="1" applyAlignment="1">
      <alignment horizontal="left"/>
    </xf>
    <xf numFmtId="0" fontId="26" fillId="12" borderId="0" xfId="2" applyFont="1" applyFill="1" applyAlignment="1">
      <alignment horizontal="center"/>
    </xf>
    <xf numFmtId="0" fontId="22" fillId="58" borderId="209" xfId="2" applyFont="1" applyFill="1" applyBorder="1" applyAlignment="1">
      <alignment horizontal="left"/>
    </xf>
    <xf numFmtId="0" fontId="22" fillId="58" borderId="210" xfId="2" applyFont="1" applyFill="1" applyBorder="1" applyAlignment="1">
      <alignment horizontal="left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2" fillId="0" borderId="214" xfId="2" applyBorder="1" applyAlignment="1">
      <alignment horizontal="center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12" fillId="0" borderId="0" xfId="2" applyAlignment="1">
      <alignment horizontal="center" vertical="center" wrapText="1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12" fillId="0" borderId="213" xfId="2" applyBorder="1" applyAlignment="1">
      <alignment horizont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52" xfId="0" applyFont="1" applyBorder="1"/>
    <xf numFmtId="1" fontId="11" fillId="0" borderId="252" xfId="0" applyNumberFormat="1" applyFont="1" applyBorder="1"/>
    <xf numFmtId="1" fontId="10" fillId="0" borderId="252" xfId="0" applyNumberFormat="1" applyFont="1" applyBorder="1"/>
    <xf numFmtId="165" fontId="11" fillId="0" borderId="252" xfId="0" applyNumberFormat="1" applyFont="1" applyBorder="1"/>
    <xf numFmtId="165" fontId="11" fillId="0" borderId="252" xfId="1" applyNumberFormat="1" applyFont="1" applyBorder="1"/>
    <xf numFmtId="1" fontId="0" fillId="0" borderId="252" xfId="1" applyNumberFormat="1" applyFont="1" applyBorder="1"/>
    <xf numFmtId="1" fontId="11" fillId="0" borderId="252" xfId="1" applyNumberFormat="1" applyFont="1" applyBorder="1"/>
    <xf numFmtId="165" fontId="0" fillId="0" borderId="252" xfId="0" applyNumberFormat="1" applyBorder="1"/>
    <xf numFmtId="9" fontId="9" fillId="49" borderId="2" xfId="1" applyNumberFormat="1" applyFont="1" applyFill="1" applyBorder="1" applyAlignment="1">
      <alignment horizontal="center" vertical="center"/>
    </xf>
    <xf numFmtId="9" fontId="8" fillId="0" borderId="252" xfId="1" applyFont="1" applyBorder="1" applyAlignment="1">
      <alignment horizontal="center" vertical="center"/>
    </xf>
    <xf numFmtId="0" fontId="0" fillId="49" borderId="252" xfId="0" applyFill="1" applyBorder="1"/>
    <xf numFmtId="10" fontId="0" fillId="49" borderId="252" xfId="1" applyNumberFormat="1" applyFont="1" applyFill="1" applyBorder="1" applyAlignment="1">
      <alignment horizontal="center" vertical="center"/>
    </xf>
    <xf numFmtId="1" fontId="8" fillId="0" borderId="252" xfId="1" applyNumberFormat="1" applyFont="1" applyBorder="1" applyAlignment="1">
      <alignment horizontal="center" vertical="center"/>
    </xf>
    <xf numFmtId="2" fontId="0" fillId="49" borderId="252" xfId="1" applyNumberFormat="1" applyFont="1" applyFill="1" applyBorder="1" applyAlignment="1">
      <alignment horizontal="center" vertical="center"/>
    </xf>
    <xf numFmtId="2" fontId="1" fillId="49" borderId="252" xfId="1" applyNumberFormat="1" applyFont="1" applyFill="1" applyBorder="1" applyAlignment="1">
      <alignment horizontal="center" vertical="center"/>
    </xf>
    <xf numFmtId="0" fontId="8" fillId="0" borderId="252" xfId="1" applyNumberFormat="1" applyFont="1" applyBorder="1" applyAlignment="1">
      <alignment horizontal="center" vertical="center"/>
    </xf>
    <xf numFmtId="1" fontId="0" fillId="0" borderId="247" xfId="0" applyNumberFormat="1" applyBorder="1"/>
    <xf numFmtId="1" fontId="2" fillId="0" borderId="247" xfId="0" applyNumberFormat="1" applyFont="1" applyBorder="1"/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714">
    <dxf>
      <border outline="0">
        <top style="thin">
          <color rgb="FF000000"/>
        </top>
      </border>
    </dxf>
    <dxf>
      <border outline="0">
        <bottom style="medium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ck">
          <color indexed="64"/>
        </left>
        <right/>
        <top/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33"/>
      <color rgb="FF1E28FA"/>
      <color rgb="FFFFFF99"/>
      <color rgb="FF990099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0.2312584644203608</c:v>
                </c:pt>
                <c:pt idx="5" formatCode="0.00%">
                  <c:v>0.30095547707376513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53560"/>
        <c:axId val="499453952"/>
      </c:barChart>
      <c:catAx>
        <c:axId val="499453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9453952"/>
        <c:crosses val="autoZero"/>
        <c:auto val="1"/>
        <c:lblAlgn val="ctr"/>
        <c:lblOffset val="100"/>
        <c:noMultiLvlLbl val="0"/>
      </c:catAx>
      <c:valAx>
        <c:axId val="4994539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9453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4.1822306471108912E-2</c:v>
                </c:pt>
                <c:pt idx="5" formatCode="0.00%">
                  <c:v>3.9874248420683045E-2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735896"/>
        <c:axId val="607736288"/>
      </c:barChart>
      <c:catAx>
        <c:axId val="607735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7736288"/>
        <c:crosses val="autoZero"/>
        <c:auto val="1"/>
        <c:lblAlgn val="ctr"/>
        <c:lblOffset val="100"/>
        <c:noMultiLvlLbl val="0"/>
      </c:catAx>
      <c:valAx>
        <c:axId val="60773628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7735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3</c:v>
                </c:pt>
                <c:pt idx="5">
                  <c:v>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737072"/>
        <c:axId val="607737464"/>
      </c:barChart>
      <c:catAx>
        <c:axId val="60773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7737464"/>
        <c:crosses val="autoZero"/>
        <c:auto val="1"/>
        <c:lblAlgn val="ctr"/>
        <c:lblOffset val="100"/>
        <c:noMultiLvlLbl val="0"/>
      </c:catAx>
      <c:valAx>
        <c:axId val="607737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7737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'MATG-JGS-JAAR AÑO (LINARES)'!$B$59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(LINARES)'!$C$59</c:f>
              <c:numCache>
                <c:formatCode>0.00%</c:formatCode>
                <c:ptCount val="1"/>
                <c:pt idx="0">
                  <c:v>-0.46007552576973321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'MATG-JGS-JAAR AÑO (LINARES)'!$B$60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'MATG-JGS-JAAR AÑO (LINARES)'!$C$56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(LINARES)'!$C$60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068576"/>
        <c:axId val="529068968"/>
      </c:lineChart>
      <c:catAx>
        <c:axId val="52906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29068968"/>
        <c:crosses val="autoZero"/>
        <c:auto val="1"/>
        <c:lblAlgn val="ctr"/>
        <c:lblOffset val="100"/>
        <c:noMultiLvlLbl val="0"/>
      </c:catAx>
      <c:valAx>
        <c:axId val="5290689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290685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(LINARES)'!$C$65:$N$65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(LINARES)'!$C$69:$N$69</c:f>
              <c:numCache>
                <c:formatCode>0.00</c:formatCode>
                <c:ptCount val="12"/>
                <c:pt idx="2" formatCode="0.00%">
                  <c:v>0.71366803761239617</c:v>
                </c:pt>
                <c:pt idx="5" formatCode="0.00%">
                  <c:v>0.8055853605644494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(LINARES)'!$C$65:$N$65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69752"/>
        <c:axId val="531355368"/>
      </c:barChart>
      <c:catAx>
        <c:axId val="52906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1355368"/>
        <c:crosses val="autoZero"/>
        <c:auto val="1"/>
        <c:lblAlgn val="ctr"/>
        <c:lblOffset val="100"/>
        <c:noMultiLvlLbl val="0"/>
      </c:catAx>
      <c:valAx>
        <c:axId val="53135536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2906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1356152"/>
        <c:axId val="531356544"/>
        <c:axId val="0"/>
      </c:bar3DChart>
      <c:catAx>
        <c:axId val="531356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1356544"/>
        <c:crosses val="autoZero"/>
        <c:auto val="1"/>
        <c:lblAlgn val="ctr"/>
        <c:lblOffset val="100"/>
        <c:noMultiLvlLbl val="0"/>
      </c:catAx>
      <c:valAx>
        <c:axId val="531356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1356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('MATG-JGS-JAAR AÑO (LINARES)'!$E$48,'MATG-JGS-JAAR AÑO (LINARES)'!$H$48,'MATG-JGS-JAAR AÑO (LINARES)'!$K$48,'MATG-JGS-JAAR AÑO (LINARES)'!$N$48)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(LINARES)'!$E$50,'MATG-JGS-JAAR AÑO (LINARES)'!$H$50,'MATG-JGS-JAAR AÑO (LINARES)'!$K$50,'MATG-JGS-JAAR AÑO (LINARES)'!$N$50)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('MATG-JGS-JAAR AÑO (LINARES)'!$E$48,'MATG-JGS-JAAR AÑO (LINARES)'!$H$48,'MATG-JGS-JAAR AÑO (LINARES)'!$K$48,'MATG-JGS-JAAR AÑO (LINARES)'!$N$48)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(LINARES)'!$E$51,'MATG-JGS-JAAR AÑO (LINARES)'!$H$51,'MATG-JGS-JAAR AÑO (LINARES)'!$K$51,'MATG-JGS-JAAR AÑO (LINARES)'!$N$51)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551624"/>
        <c:axId val="693552016"/>
      </c:barChart>
      <c:catAx>
        <c:axId val="693551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552016"/>
        <c:crosses val="autoZero"/>
        <c:auto val="1"/>
        <c:lblAlgn val="ctr"/>
        <c:lblOffset val="100"/>
        <c:noMultiLvlLbl val="0"/>
      </c:catAx>
      <c:valAx>
        <c:axId val="693552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551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(LINARES)'!$C$87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93552800"/>
        <c:axId val="693553192"/>
        <c:axId val="0"/>
      </c:bar3DChart>
      <c:catAx>
        <c:axId val="69355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553192"/>
        <c:crosses val="autoZero"/>
        <c:auto val="1"/>
        <c:lblAlgn val="ctr"/>
        <c:lblOffset val="100"/>
        <c:noMultiLvlLbl val="0"/>
      </c:catAx>
      <c:valAx>
        <c:axId val="693553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35528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0.34721412074558294</c:v>
                </c:pt>
                <c:pt idx="5" formatCode="0.00%">
                  <c:v>0.18815546038587014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(LINARES)'!$B$30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'[1]MATG-MAR-JAAR AÑO (LINARES)'!$C$31:$N$31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'[1]MATG-MAR-JAAR AÑO (LINARES)'!$B$31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'[1]MATG-MAR-JAAR AÑO (LINARES)'!$C$26:$N$26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44192"/>
        <c:axId val="280139096"/>
      </c:barChart>
      <c:catAx>
        <c:axId val="31254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0139096"/>
        <c:crosses val="autoZero"/>
        <c:auto val="1"/>
        <c:lblAlgn val="ctr"/>
        <c:lblOffset val="100"/>
        <c:noMultiLvlLbl val="0"/>
      </c:catAx>
      <c:valAx>
        <c:axId val="28013909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25441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(LINARES)'!$B$115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(LINARES)'!$C$113:$N$113</c15:sqref>
                  </c15:fullRef>
                </c:ext>
              </c:extLst>
              <c:f>('MATG-JGS-JAAR AÑO (LINARES)'!$E$113,'MATG-JGS-JAAR AÑO (LINARES)'!$H$113,'MATG-JGS-JAAR AÑO (LINARES)'!$K$113,'MATG-JGS-JAAR AÑO (LINARES)'!$N$113)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(LINARES)'!$C$115:$N$115</c15:sqref>
                  </c15:fullRef>
                </c:ext>
              </c:extLst>
              <c:f>('MATG-JGS-JAAR AÑO (LINARES)'!$E$115,'MATG-JGS-JAAR AÑO (LINARES)'!$H$115,'MATG-JGS-JAAR AÑO (LINARES)'!$K$115,'MATG-JGS-JAAR AÑO (LINARES)'!$N$115)</c:f>
              <c:numCache>
                <c:formatCode>0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(LINARES)'!$B$116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(LINARES)'!$C$113:$N$113</c15:sqref>
                  </c15:fullRef>
                </c:ext>
              </c:extLst>
              <c:f>('MATG-JGS-JAAR AÑO (LINARES)'!$E$113,'MATG-JGS-JAAR AÑO (LINARES)'!$H$113,'MATG-JGS-JAAR AÑO (LINARES)'!$K$113,'MATG-JGS-JAAR AÑO (LINARES)'!$N$113)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(LINARES)'!$C$116:$N$116</c15:sqref>
                  </c15:fullRef>
                </c:ext>
              </c:extLst>
              <c:f>('MATG-JGS-JAAR AÑO (LINARES)'!$E$116,'MATG-JGS-JAAR AÑO (LINARES)'!$H$116,'MATG-JGS-JAAR AÑO (LINARES)'!$K$116,'MATG-JGS-JAAR AÑO (LINARES)'!$N$116)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1657688"/>
        <c:axId val="501658864"/>
        <c:axId val="0"/>
      </c:bar3DChart>
      <c:catAx>
        <c:axId val="501657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01658864"/>
        <c:crosses val="autoZero"/>
        <c:auto val="1"/>
        <c:lblAlgn val="ctr"/>
        <c:lblOffset val="100"/>
        <c:noMultiLvlLbl val="0"/>
      </c:catAx>
      <c:valAx>
        <c:axId val="501658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016576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0.2312584644203608</c:v>
                </c:pt>
                <c:pt idx="5" formatCode="0.00%">
                  <c:v>0.30095547707376513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29600"/>
        <c:axId val="260497616"/>
      </c:barChart>
      <c:catAx>
        <c:axId val="258229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497616"/>
        <c:crosses val="autoZero"/>
        <c:auto val="1"/>
        <c:lblAlgn val="ctr"/>
        <c:lblOffset val="100"/>
        <c:noMultiLvlLbl val="0"/>
      </c:catAx>
      <c:valAx>
        <c:axId val="26049761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229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4.1822306471108912E-2</c:v>
                </c:pt>
                <c:pt idx="5" formatCode="0.00%">
                  <c:v>3.9874248420683045E-2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94832"/>
        <c:axId val="239095224"/>
      </c:barChart>
      <c:catAx>
        <c:axId val="23909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095224"/>
        <c:crosses val="autoZero"/>
        <c:auto val="1"/>
        <c:lblAlgn val="ctr"/>
        <c:lblOffset val="100"/>
        <c:noMultiLvlLbl val="0"/>
      </c:catAx>
      <c:valAx>
        <c:axId val="23909522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0948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(LINARES)'!$C$42:$N$42</c:f>
              <c:numCache>
                <c:formatCode>0</c:formatCode>
                <c:ptCount val="12"/>
                <c:pt idx="2">
                  <c:v>3</c:v>
                </c:pt>
                <c:pt idx="5">
                  <c:v>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(LINARES)'!$C$43:$N$43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30040"/>
        <c:axId val="498933816"/>
      </c:barChart>
      <c:catAx>
        <c:axId val="44643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8933816"/>
        <c:crosses val="autoZero"/>
        <c:auto val="1"/>
        <c:lblAlgn val="ctr"/>
        <c:lblOffset val="100"/>
        <c:noMultiLvlLbl val="0"/>
      </c:catAx>
      <c:valAx>
        <c:axId val="498933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6430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(LINARES)'!$C$56:$N$56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(LINARES)'!$C$59:$N$59</c:f>
              <c:numCache>
                <c:formatCode>0.00%</c:formatCode>
                <c:ptCount val="12"/>
                <c:pt idx="0">
                  <c:v>-0.46007552576973321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(LINARES)'!$C$56:$N$56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(LINARES)'!$C$60:$N$60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457552"/>
        <c:axId val="235457944"/>
      </c:lineChart>
      <c:catAx>
        <c:axId val="23545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5457944"/>
        <c:crosses val="autoZero"/>
        <c:auto val="1"/>
        <c:lblAlgn val="ctr"/>
        <c:lblOffset val="100"/>
        <c:noMultiLvlLbl val="0"/>
      </c:catAx>
      <c:valAx>
        <c:axId val="2354579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5457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(LINARES)'!$C$65:$N$65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(LINARES)'!$C$69:$N$69</c:f>
              <c:numCache>
                <c:formatCode>0.00</c:formatCode>
                <c:ptCount val="12"/>
                <c:pt idx="2" formatCode="0.00%">
                  <c:v>0.71366803761239617</c:v>
                </c:pt>
                <c:pt idx="5" formatCode="0.00%">
                  <c:v>0.8055853605644494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(LINARES)'!$C$65:$N$65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(LINARES)'!$C$70:$N$70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96808"/>
        <c:axId val="301988584"/>
      </c:barChart>
      <c:catAx>
        <c:axId val="31359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1988584"/>
        <c:crosses val="autoZero"/>
        <c:auto val="1"/>
        <c:lblAlgn val="ctr"/>
        <c:lblOffset val="100"/>
        <c:noMultiLvlLbl val="0"/>
      </c:catAx>
      <c:valAx>
        <c:axId val="30198858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596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(LINARES)'!$C$77</c:f>
              <c:numCache>
                <c:formatCode>0.00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3975736"/>
        <c:axId val="533976128"/>
        <c:axId val="0"/>
      </c:bar3DChart>
      <c:catAx>
        <c:axId val="533975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3976128"/>
        <c:crosses val="autoZero"/>
        <c:auto val="1"/>
        <c:lblAlgn val="ctr"/>
        <c:lblOffset val="100"/>
        <c:noMultiLvlLbl val="0"/>
      </c:catAx>
      <c:valAx>
        <c:axId val="533976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3975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('MATG-JGS-JAAR AÑO (LINARES)'!$E$48,'MATG-JGS-JAAR AÑO (LINARES)'!$H$48,'MATG-JGS-JAAR AÑO (LINARES)'!$K$48,'MATG-JGS-JAAR AÑO (LINARES)'!$N$48)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(LINARES)'!$E$50,'MATG-JGS-JAAR AÑO (LINARES)'!$H$50,'MATG-JGS-JAAR AÑO (LINARES)'!$K$50,'MATG-JGS-JAAR AÑO (LINARES)'!$N$50)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('MATG-JGS-JAAR AÑO (LINARES)'!$E$48,'MATG-JGS-JAAR AÑO (LINARES)'!$H$48,'MATG-JGS-JAAR AÑO (LINARES)'!$K$48,'MATG-JGS-JAAR AÑO (LINARES)'!$N$48)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(LINARES)'!$E$51,'MATG-JGS-JAAR AÑO (LINARES)'!$H$51,'MATG-JGS-JAAR AÑO (LINARES)'!$K$51,'MATG-JGS-JAAR AÑO (LINARES)'!$N$51)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63048"/>
        <c:axId val="314198728"/>
      </c:barChart>
      <c:catAx>
        <c:axId val="452463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4198728"/>
        <c:crosses val="autoZero"/>
        <c:auto val="1"/>
        <c:lblAlgn val="ctr"/>
        <c:lblOffset val="100"/>
        <c:noMultiLvlLbl val="0"/>
      </c:catAx>
      <c:valAx>
        <c:axId val="314198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52463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'MATG-JGS-JAAR AÑO (LINARES)'!$C$87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3467872"/>
        <c:axId val="283468264"/>
        <c:axId val="0"/>
      </c:bar3DChart>
      <c:catAx>
        <c:axId val="28346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468264"/>
        <c:crosses val="autoZero"/>
        <c:auto val="1"/>
        <c:lblAlgn val="ctr"/>
        <c:lblOffset val="100"/>
        <c:noMultiLvlLbl val="0"/>
      </c:catAx>
      <c:valAx>
        <c:axId val="283468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467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3.3000000000000002E-2</c:v>
                </c:pt>
                <c:pt idx="5">
                  <c:v>3.7699999999999997E-2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721920"/>
        <c:axId val="280722312"/>
      </c:barChart>
      <c:catAx>
        <c:axId val="280721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0722312"/>
        <c:crosses val="autoZero"/>
        <c:auto val="1"/>
        <c:lblAlgn val="ctr"/>
        <c:lblOffset val="100"/>
        <c:noMultiLvlLbl val="0"/>
      </c:catAx>
      <c:valAx>
        <c:axId val="280722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0721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7.6923076923076927E-2</c:v>
                </c:pt>
                <c:pt idx="1">
                  <c:v>7.7712154180913887E-2</c:v>
                </c:pt>
                <c:pt idx="2">
                  <c:v>7.6923076923076927E-2</c:v>
                </c:pt>
                <c:pt idx="3">
                  <c:v>7.6382523678582337E-2</c:v>
                </c:pt>
                <c:pt idx="4">
                  <c:v>7.5803517283201949E-2</c:v>
                </c:pt>
                <c:pt idx="5">
                  <c:v>7.9365079365079361E-2</c:v>
                </c:pt>
                <c:pt idx="6">
                  <c:v>7.9365079365079361E-2</c:v>
                </c:pt>
                <c:pt idx="7">
                  <c:v>0.23809523809523808</c:v>
                </c:pt>
                <c:pt idx="8">
                  <c:v>0.23809523809523808</c:v>
                </c:pt>
                <c:pt idx="9">
                  <c:v>0.23809523809523808</c:v>
                </c:pt>
                <c:pt idx="10">
                  <c:v>0.23809523809523808</c:v>
                </c:pt>
                <c:pt idx="11">
                  <c:v>0.23809523809523808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980584"/>
        <c:axId val="280152096"/>
      </c:lineChart>
      <c:catAx>
        <c:axId val="452980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0152096"/>
        <c:crosses val="autoZero"/>
        <c:auto val="1"/>
        <c:lblAlgn val="ctr"/>
        <c:lblOffset val="100"/>
        <c:noMultiLvlLbl val="0"/>
      </c:catAx>
      <c:valAx>
        <c:axId val="280152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529805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0.61747452917567147</c:v>
                </c:pt>
                <c:pt idx="5" formatCode="0.00%">
                  <c:v>0.60693344306141339</c:v>
                </c:pt>
                <c:pt idx="8" formatCode="0.00%">
                  <c:v>0.3619047619047619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16768"/>
        <c:axId val="313717160"/>
      </c:barChart>
      <c:catAx>
        <c:axId val="31371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717160"/>
        <c:crosses val="autoZero"/>
        <c:auto val="1"/>
        <c:lblAlgn val="ctr"/>
        <c:lblOffset val="100"/>
        <c:noMultiLvlLbl val="0"/>
      </c:catAx>
      <c:valAx>
        <c:axId val="31371716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7167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471256"/>
        <c:axId val="310492680"/>
      </c:lineChart>
      <c:catAx>
        <c:axId val="53047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0492680"/>
        <c:crosses val="autoZero"/>
        <c:auto val="1"/>
        <c:lblAlgn val="ctr"/>
        <c:lblOffset val="100"/>
        <c:noMultiLvlLbl val="0"/>
      </c:catAx>
      <c:valAx>
        <c:axId val="3104926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04712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05381440"/>
        <c:axId val="305381832"/>
      </c:bubbleChart>
      <c:valAx>
        <c:axId val="30538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5381832"/>
        <c:crosses val="autoZero"/>
        <c:crossBetween val="midCat"/>
      </c:valAx>
      <c:valAx>
        <c:axId val="305381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538144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3.9300000000000002E-2</c:v>
                </c:pt>
                <c:pt idx="1">
                  <c:v>4.0500000000000001E-2</c:v>
                </c:pt>
                <c:pt idx="2">
                  <c:v>3.85E-2</c:v>
                </c:pt>
                <c:pt idx="3">
                  <c:v>4.3999999999999997E-2</c:v>
                </c:pt>
                <c:pt idx="4">
                  <c:v>4.07E-2</c:v>
                </c:pt>
                <c:pt idx="5">
                  <c:v>5.57E-2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671520"/>
        <c:axId val="533625480"/>
      </c:lineChart>
      <c:catAx>
        <c:axId val="2756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3625480"/>
        <c:crosses val="autoZero"/>
        <c:auto val="1"/>
        <c:lblAlgn val="ctr"/>
        <c:lblOffset val="100"/>
        <c:noMultiLvlLbl val="0"/>
      </c:catAx>
      <c:valAx>
        <c:axId val="533625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715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9.5999999999999992E-3</c:v>
                </c:pt>
                <c:pt idx="1">
                  <c:v>0</c:v>
                </c:pt>
                <c:pt idx="2">
                  <c:v>0</c:v>
                </c:pt>
                <c:pt idx="3">
                  <c:v>4.0000000000000002E-4</c:v>
                </c:pt>
                <c:pt idx="4">
                  <c:v>0</c:v>
                </c:pt>
                <c:pt idx="5">
                  <c:v>3.0300000000000001E-2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920"/>
        <c:axId val="536440312"/>
      </c:lineChart>
      <c:catAx>
        <c:axId val="53643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6440312"/>
        <c:crosses val="autoZero"/>
        <c:auto val="1"/>
        <c:lblAlgn val="ctr"/>
        <c:lblOffset val="100"/>
        <c:noMultiLvlLbl val="0"/>
      </c:catAx>
      <c:valAx>
        <c:axId val="536440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6439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8.0000000000000002E-3</c:v>
                </c:pt>
                <c:pt idx="4">
                  <c:v>7.0000000000000001E-3</c:v>
                </c:pt>
                <c:pt idx="5">
                  <c:v>4.4999999999999997E-3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579744"/>
        <c:axId val="286051424"/>
      </c:lineChart>
      <c:catAx>
        <c:axId val="3155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1424"/>
        <c:crosses val="autoZero"/>
        <c:auto val="1"/>
        <c:lblAlgn val="ctr"/>
        <c:lblOffset val="100"/>
        <c:noMultiLvlLbl val="0"/>
      </c:catAx>
      <c:valAx>
        <c:axId val="286051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5579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052208"/>
        <c:axId val="286052600"/>
      </c:lineChart>
      <c:catAx>
        <c:axId val="28605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2600"/>
        <c:crosses val="autoZero"/>
        <c:auto val="1"/>
        <c:lblAlgn val="ctr"/>
        <c:lblOffset val="100"/>
        <c:noMultiLvlLbl val="0"/>
      </c:catAx>
      <c:valAx>
        <c:axId val="286052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22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0.88888888888888884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053384"/>
        <c:axId val="286053776"/>
      </c:lineChart>
      <c:catAx>
        <c:axId val="28605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3776"/>
        <c:crosses val="autoZero"/>
        <c:auto val="1"/>
        <c:lblAlgn val="ctr"/>
        <c:lblOffset val="100"/>
        <c:noMultiLvlLbl val="0"/>
      </c:catAx>
      <c:valAx>
        <c:axId val="286053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3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0.23704952130427159</c:v>
                </c:pt>
                <c:pt idx="5" formatCode="0.00%">
                  <c:v>0.16632528378653985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054560"/>
        <c:axId val="286054952"/>
      </c:barChart>
      <c:catAx>
        <c:axId val="28605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4952"/>
        <c:crosses val="autoZero"/>
        <c:auto val="1"/>
        <c:lblAlgn val="ctr"/>
        <c:lblOffset val="100"/>
        <c:noMultiLvlLbl val="0"/>
      </c:catAx>
      <c:valAx>
        <c:axId val="2860549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054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651272"/>
        <c:axId val="284651664"/>
      </c:barChart>
      <c:catAx>
        <c:axId val="284651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4651664"/>
        <c:crosses val="autoZero"/>
        <c:auto val="1"/>
        <c:lblAlgn val="ctr"/>
        <c:lblOffset val="100"/>
        <c:noMultiLvlLbl val="0"/>
      </c:catAx>
      <c:valAx>
        <c:axId val="2846516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46512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(LINARES)'!$B$111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(LINARES)'!$C$109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'RSB (LINARES)'!$C$111</c:f>
              <c:numCache>
                <c:formatCode>0.00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27432"/>
        <c:axId val="593029184"/>
        <c:axId val="0"/>
      </c:bar3DChart>
      <c:catAx>
        <c:axId val="4627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3029184"/>
        <c:crosses val="autoZero"/>
        <c:auto val="1"/>
        <c:lblAlgn val="ctr"/>
        <c:lblOffset val="100"/>
        <c:noMultiLvlLbl val="0"/>
      </c:catAx>
      <c:valAx>
        <c:axId val="59302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627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(LINARES)'!$C$124:$D$124</c:f>
              <c:strCache>
                <c:ptCount val="2"/>
                <c:pt idx="0">
                  <c:v>N</c:v>
                </c:pt>
                <c:pt idx="1">
                  <c:v>N-1</c:v>
                </c:pt>
              </c:strCache>
            </c:strRef>
          </c:cat>
          <c:val>
            <c:numRef>
              <c:f>'RSB (LINARES)'!$C$125:$D$125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(LINARES)'!$B$126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(LINARES)'!$C$124:$D$124</c:f>
              <c:strCache>
                <c:ptCount val="2"/>
                <c:pt idx="0">
                  <c:v>N</c:v>
                </c:pt>
                <c:pt idx="1">
                  <c:v>N-1</c:v>
                </c:pt>
              </c:strCache>
            </c:strRef>
          </c:cat>
          <c:val>
            <c:numRef>
              <c:f>'RSB (LINARES)'!$C$126:$D$126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02657808"/>
        <c:axId val="537594520"/>
        <c:axId val="0"/>
      </c:bar3DChart>
      <c:catAx>
        <c:axId val="70265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7594520"/>
        <c:crosses val="autoZero"/>
        <c:auto val="1"/>
        <c:lblAlgn val="ctr"/>
        <c:lblOffset val="100"/>
        <c:noMultiLvlLbl val="0"/>
      </c:catAx>
      <c:valAx>
        <c:axId val="537594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2657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(LINARES)'!$B$139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(LINARES)'!$C$139:$N$139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(LINARES)'!$B$140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(LINARES)'!$C$138:$N$138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(LINARES)'!$C$140:$N$140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611776"/>
        <c:axId val="830612168"/>
      </c:lineChart>
      <c:catAx>
        <c:axId val="83061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30612168"/>
        <c:crosses val="autoZero"/>
        <c:auto val="1"/>
        <c:lblAlgn val="ctr"/>
        <c:lblOffset val="100"/>
        <c:noMultiLvlLbl val="0"/>
      </c:catAx>
      <c:valAx>
        <c:axId val="830612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8306117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3.3000000000000002E-2</c:v>
                </c:pt>
                <c:pt idx="5">
                  <c:v>3.7699999999999997E-2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652840"/>
        <c:axId val="284653232"/>
      </c:barChart>
      <c:catAx>
        <c:axId val="284652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4653232"/>
        <c:crosses val="autoZero"/>
        <c:auto val="1"/>
        <c:lblAlgn val="ctr"/>
        <c:lblOffset val="100"/>
        <c:noMultiLvlLbl val="0"/>
      </c:catAx>
      <c:valAx>
        <c:axId val="2846532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4652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7.6923076923076927E-2</c:v>
                </c:pt>
                <c:pt idx="1">
                  <c:v>7.7712154180913887E-2</c:v>
                </c:pt>
                <c:pt idx="2">
                  <c:v>7.6923076923076927E-2</c:v>
                </c:pt>
                <c:pt idx="3">
                  <c:v>7.6382523678582337E-2</c:v>
                </c:pt>
                <c:pt idx="4">
                  <c:v>7.5803517283201949E-2</c:v>
                </c:pt>
                <c:pt idx="5">
                  <c:v>7.9365079365079361E-2</c:v>
                </c:pt>
                <c:pt idx="6">
                  <c:v>7.9365079365079361E-2</c:v>
                </c:pt>
                <c:pt idx="7">
                  <c:v>0.23809523809523808</c:v>
                </c:pt>
                <c:pt idx="8">
                  <c:v>0.23809523809523808</c:v>
                </c:pt>
                <c:pt idx="9">
                  <c:v>0.23809523809523808</c:v>
                </c:pt>
                <c:pt idx="10">
                  <c:v>0.23809523809523808</c:v>
                </c:pt>
                <c:pt idx="11">
                  <c:v>0.23809523809523808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54016"/>
        <c:axId val="284654408"/>
      </c:lineChart>
      <c:catAx>
        <c:axId val="28465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4654408"/>
        <c:crosses val="autoZero"/>
        <c:auto val="1"/>
        <c:lblAlgn val="ctr"/>
        <c:lblOffset val="100"/>
        <c:noMultiLvlLbl val="0"/>
      </c:catAx>
      <c:valAx>
        <c:axId val="2846544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4654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0.61747452917567147</c:v>
                </c:pt>
                <c:pt idx="5" formatCode="0.00%">
                  <c:v>0.60693344306141339</c:v>
                </c:pt>
                <c:pt idx="8" formatCode="0.00%">
                  <c:v>0.3619047619047619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438064"/>
        <c:axId val="442438456"/>
      </c:barChart>
      <c:catAx>
        <c:axId val="44243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2438456"/>
        <c:crosses val="autoZero"/>
        <c:auto val="1"/>
        <c:lblAlgn val="ctr"/>
        <c:lblOffset val="100"/>
        <c:noMultiLvlLbl val="0"/>
      </c:catAx>
      <c:valAx>
        <c:axId val="44243845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2438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439240"/>
        <c:axId val="442439632"/>
      </c:lineChart>
      <c:catAx>
        <c:axId val="442439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2439632"/>
        <c:crosses val="autoZero"/>
        <c:auto val="1"/>
        <c:lblAlgn val="ctr"/>
        <c:lblOffset val="100"/>
        <c:noMultiLvlLbl val="0"/>
      </c:catAx>
      <c:valAx>
        <c:axId val="442439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2439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42440416"/>
        <c:axId val="442440808"/>
      </c:bubbleChart>
      <c:valAx>
        <c:axId val="44244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2440808"/>
        <c:crosses val="autoZero"/>
        <c:crossBetween val="midCat"/>
      </c:valAx>
      <c:valAx>
        <c:axId val="442440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4244041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3.9300000000000002E-2</c:v>
                </c:pt>
                <c:pt idx="1">
                  <c:v>4.0500000000000001E-2</c:v>
                </c:pt>
                <c:pt idx="2">
                  <c:v>3.85E-2</c:v>
                </c:pt>
                <c:pt idx="3">
                  <c:v>4.3999999999999997E-2</c:v>
                </c:pt>
                <c:pt idx="4">
                  <c:v>4.07E-2</c:v>
                </c:pt>
                <c:pt idx="5">
                  <c:v>5.57E-2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386736"/>
        <c:axId val="694387128"/>
      </c:lineChart>
      <c:catAx>
        <c:axId val="69438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87128"/>
        <c:crosses val="autoZero"/>
        <c:auto val="1"/>
        <c:lblAlgn val="ctr"/>
        <c:lblOffset val="100"/>
        <c:noMultiLvlLbl val="0"/>
      </c:catAx>
      <c:valAx>
        <c:axId val="6943871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86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9.5999999999999992E-3</c:v>
                </c:pt>
                <c:pt idx="1">
                  <c:v>0</c:v>
                </c:pt>
                <c:pt idx="2">
                  <c:v>0</c:v>
                </c:pt>
                <c:pt idx="3">
                  <c:v>4.0000000000000002E-4</c:v>
                </c:pt>
                <c:pt idx="4">
                  <c:v>0</c:v>
                </c:pt>
                <c:pt idx="5">
                  <c:v>3.0300000000000001E-2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387912"/>
        <c:axId val="694388304"/>
      </c:lineChart>
      <c:catAx>
        <c:axId val="69438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88304"/>
        <c:crosses val="autoZero"/>
        <c:auto val="1"/>
        <c:lblAlgn val="ctr"/>
        <c:lblOffset val="100"/>
        <c:noMultiLvlLbl val="0"/>
      </c:catAx>
      <c:valAx>
        <c:axId val="6943883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87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8.0000000000000002E-3</c:v>
                </c:pt>
                <c:pt idx="4">
                  <c:v>7.0000000000000001E-3</c:v>
                </c:pt>
                <c:pt idx="5">
                  <c:v>4.4999999999999997E-3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389480"/>
        <c:axId val="694389872"/>
      </c:lineChart>
      <c:catAx>
        <c:axId val="694389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89872"/>
        <c:crosses val="autoZero"/>
        <c:auto val="1"/>
        <c:lblAlgn val="ctr"/>
        <c:lblOffset val="100"/>
        <c:noMultiLvlLbl val="0"/>
      </c:catAx>
      <c:valAx>
        <c:axId val="6943898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89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390264"/>
        <c:axId val="701917272"/>
      </c:lineChart>
      <c:catAx>
        <c:axId val="694390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17272"/>
        <c:crosses val="autoZero"/>
        <c:auto val="1"/>
        <c:lblAlgn val="ctr"/>
        <c:lblOffset val="100"/>
        <c:noMultiLvlLbl val="0"/>
      </c:catAx>
      <c:valAx>
        <c:axId val="701917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4390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0.88888888888888884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918056"/>
        <c:axId val="701918448"/>
      </c:lineChart>
      <c:catAx>
        <c:axId val="701918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18448"/>
        <c:crosses val="autoZero"/>
        <c:auto val="1"/>
        <c:lblAlgn val="ctr"/>
        <c:lblOffset val="100"/>
        <c:noMultiLvlLbl val="0"/>
      </c:catAx>
      <c:valAx>
        <c:axId val="701918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18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0.23704952130427159</c:v>
                </c:pt>
                <c:pt idx="5" formatCode="0.00%">
                  <c:v>0.16632528378653985</c:v>
                </c:pt>
                <c:pt idx="8" formatCode="0.00%">
                  <c:v>0</c:v>
                </c:pt>
                <c:pt idx="11" formatCode="0.00%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919232"/>
        <c:axId val="701919624"/>
      </c:barChart>
      <c:catAx>
        <c:axId val="701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19624"/>
        <c:crosses val="autoZero"/>
        <c:auto val="1"/>
        <c:lblAlgn val="ctr"/>
        <c:lblOffset val="100"/>
        <c:noMultiLvlLbl val="0"/>
      </c:catAx>
      <c:valAx>
        <c:axId val="70191962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19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920408"/>
        <c:axId val="701920800"/>
      </c:barChart>
      <c:catAx>
        <c:axId val="70192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20800"/>
        <c:crosses val="autoZero"/>
        <c:auto val="1"/>
        <c:lblAlgn val="ctr"/>
        <c:lblOffset val="100"/>
        <c:noMultiLvlLbl val="0"/>
      </c:catAx>
      <c:valAx>
        <c:axId val="701920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1920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587.33310776942358</c:v>
                </c:pt>
                <c:pt idx="1">
                  <c:v>553.16103393461879</c:v>
                </c:pt>
                <c:pt idx="2">
                  <c:v>568.64022675736965</c:v>
                </c:pt>
                <c:pt idx="3">
                  <c:v>610.32543570419205</c:v>
                </c:pt>
                <c:pt idx="4">
                  <c:v>588.30322780881454</c:v>
                </c:pt>
                <c:pt idx="5">
                  <c:v>541.52813852813858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300320"/>
        <c:axId val="283300712"/>
      </c:lineChart>
      <c:catAx>
        <c:axId val="28330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300712"/>
        <c:crosses val="autoZero"/>
        <c:auto val="1"/>
        <c:lblAlgn val="ctr"/>
        <c:lblOffset val="100"/>
        <c:noMultiLvlLbl val="0"/>
      </c:catAx>
      <c:valAx>
        <c:axId val="28330071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3003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0.5018906359866484</c:v>
                </c:pt>
                <c:pt idx="5">
                  <c:v>0.32314104003862132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01496"/>
        <c:axId val="283301888"/>
      </c:barChart>
      <c:catAx>
        <c:axId val="283301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301888"/>
        <c:crosses val="autoZero"/>
        <c:auto val="1"/>
        <c:lblAlgn val="ctr"/>
        <c:lblOffset val="100"/>
        <c:noMultiLvlLbl val="0"/>
      </c:catAx>
      <c:valAx>
        <c:axId val="283301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301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104</c:v>
                </c:pt>
                <c:pt idx="1">
                  <c:v>104</c:v>
                </c:pt>
                <c:pt idx="2">
                  <c:v>102</c:v>
                </c:pt>
                <c:pt idx="3">
                  <c:v>103</c:v>
                </c:pt>
                <c:pt idx="4">
                  <c:v>108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302672"/>
        <c:axId val="283303064"/>
      </c:lineChart>
      <c:catAx>
        <c:axId val="28330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303064"/>
        <c:crosses val="autoZero"/>
        <c:auto val="1"/>
        <c:lblAlgn val="ctr"/>
        <c:lblOffset val="100"/>
        <c:noMultiLvlLbl val="0"/>
      </c:catAx>
      <c:valAx>
        <c:axId val="28330306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302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159</c:v>
                </c:pt>
                <c:pt idx="1">
                  <c:v>173</c:v>
                </c:pt>
                <c:pt idx="2">
                  <c:v>176</c:v>
                </c:pt>
                <c:pt idx="3">
                  <c:v>169</c:v>
                </c:pt>
                <c:pt idx="4">
                  <c:v>180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590128"/>
        <c:axId val="313590520"/>
      </c:lineChart>
      <c:catAx>
        <c:axId val="31359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313590520"/>
        <c:crosses val="autoZero"/>
        <c:auto val="1"/>
        <c:lblAlgn val="ctr"/>
        <c:lblOffset val="100"/>
        <c:noMultiLvlLbl val="0"/>
      </c:catAx>
      <c:valAx>
        <c:axId val="31359052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5901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591304"/>
        <c:axId val="313591696"/>
      </c:lineChart>
      <c:catAx>
        <c:axId val="31359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313591696"/>
        <c:crosses val="autoZero"/>
        <c:auto val="1"/>
        <c:lblAlgn val="ctr"/>
        <c:lblOffset val="100"/>
        <c:noMultiLvlLbl val="0"/>
      </c:catAx>
      <c:valAx>
        <c:axId val="31359169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59130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13592480"/>
        <c:axId val="313592872"/>
      </c:bubbleChart>
      <c:valAx>
        <c:axId val="313592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592872"/>
        <c:crosses val="autoZero"/>
        <c:crossBetween val="midCat"/>
      </c:valAx>
      <c:valAx>
        <c:axId val="313592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3592480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0.94</c:v>
                </c:pt>
                <c:pt idx="1">
                  <c:v>0.88</c:v>
                </c:pt>
                <c:pt idx="2">
                  <c:v>0.91</c:v>
                </c:pt>
                <c:pt idx="3">
                  <c:v>0.87</c:v>
                </c:pt>
                <c:pt idx="4">
                  <c:v>0.92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446184"/>
        <c:axId val="598446576"/>
      </c:lineChart>
      <c:catAx>
        <c:axId val="59844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598446576"/>
        <c:crosses val="autoZero"/>
        <c:auto val="1"/>
        <c:lblAlgn val="ctr"/>
        <c:lblOffset val="100"/>
        <c:noMultiLvlLbl val="0"/>
      </c:catAx>
      <c:valAx>
        <c:axId val="59844657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4461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</c:v>
                </c:pt>
                <c:pt idx="1">
                  <c:v>1</c:v>
                </c:pt>
                <c:pt idx="2">
                  <c:v>0.93</c:v>
                </c:pt>
                <c:pt idx="3">
                  <c:v>1.1299999999999999</c:v>
                </c:pt>
                <c:pt idx="4">
                  <c:v>1.03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65608"/>
        <c:axId val="277967176"/>
      </c:lineChart>
      <c:catAx>
        <c:axId val="277965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77967176"/>
        <c:crosses val="autoZero"/>
        <c:auto val="1"/>
        <c:lblAlgn val="ctr"/>
        <c:lblOffset val="100"/>
        <c:noMultiLvlLbl val="0"/>
      </c:catAx>
      <c:valAx>
        <c:axId val="27796717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65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27933242351"/>
          <c:h val="0.25899473584987748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(LINARES)'!$B$106</c:f>
              <c:strCache>
                <c:ptCount val="1"/>
                <c:pt idx="0">
                  <c:v>HORAS PERDIDAS EN PLANIFICACION POR R.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(LINARES)'!$C$106:$N$106</c:f>
              <c:numCache>
                <c:formatCode>0.00</c:formatCode>
                <c:ptCount val="12"/>
                <c:pt idx="0">
                  <c:v>5</c:v>
                </c:pt>
                <c:pt idx="1">
                  <c:v>3.12</c:v>
                </c:pt>
                <c:pt idx="2">
                  <c:v>2.48</c:v>
                </c:pt>
                <c:pt idx="3">
                  <c:v>2</c:v>
                </c:pt>
                <c:pt idx="4">
                  <c:v>6.68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(LINARES)'!$C$108:$N$108</c:f>
              <c:numCache>
                <c:formatCode>0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65216"/>
        <c:axId val="277962864"/>
      </c:lineChart>
      <c:catAx>
        <c:axId val="27796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77962864"/>
        <c:crosses val="autoZero"/>
        <c:auto val="1"/>
        <c:lblAlgn val="ctr"/>
        <c:lblOffset val="100"/>
        <c:noMultiLvlLbl val="0"/>
      </c:catAx>
      <c:valAx>
        <c:axId val="27796286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796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(LINARES)'!$B$118</c:f>
              <c:strCache>
                <c:ptCount val="1"/>
                <c:pt idx="0">
                  <c:v>NIVEL DE ENTREGA O TAS SERVICIO GESTAMP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(LINARES)'!$B$119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(LINARES)'!$C$119:$N$119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139480"/>
        <c:axId val="315139872"/>
      </c:lineChart>
      <c:catAx>
        <c:axId val="315139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315139872"/>
        <c:crosses val="autoZero"/>
        <c:auto val="1"/>
        <c:lblAlgn val="ctr"/>
        <c:lblOffset val="100"/>
        <c:noMultiLvlLbl val="0"/>
      </c:catAx>
      <c:valAx>
        <c:axId val="31513987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5139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(LINARES)'!$B$130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(LINARES)'!$C$130:$N$130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(LINARES)'!$B$131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(LINARES)'!$C$129:$N$129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(LINARES)'!$C$131:$N$131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138304"/>
        <c:axId val="315139088"/>
      </c:lineChart>
      <c:catAx>
        <c:axId val="31513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315139088"/>
        <c:crosses val="autoZero"/>
        <c:auto val="1"/>
        <c:lblAlgn val="ctr"/>
        <c:lblOffset val="100"/>
        <c:noMultiLvlLbl val="0"/>
      </c:catAx>
      <c:valAx>
        <c:axId val="31513908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1513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32067355874099"/>
          <c:y val="0.43737505539082988"/>
          <c:w val="0.25567932644131397"/>
          <c:h val="0.44441670213269019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587.33310776942358</c:v>
                </c:pt>
                <c:pt idx="1">
                  <c:v>553.16103393461879</c:v>
                </c:pt>
                <c:pt idx="2">
                  <c:v>568.64022675736965</c:v>
                </c:pt>
                <c:pt idx="3">
                  <c:v>610.32543570419205</c:v>
                </c:pt>
                <c:pt idx="4">
                  <c:v>588.30322780881454</c:v>
                </c:pt>
                <c:pt idx="5">
                  <c:v>541.52813852813858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447752"/>
        <c:axId val="598448144"/>
      </c:lineChart>
      <c:catAx>
        <c:axId val="598447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448144"/>
        <c:crosses val="autoZero"/>
        <c:auto val="1"/>
        <c:lblAlgn val="ctr"/>
        <c:lblOffset val="100"/>
        <c:noMultiLvlLbl val="0"/>
      </c:catAx>
      <c:valAx>
        <c:axId val="598448144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447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0.5018906359866484</c:v>
                </c:pt>
                <c:pt idx="5">
                  <c:v>0.32314104003862132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0.55000000000000004</c:v>
                </c:pt>
                <c:pt idx="11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448928"/>
        <c:axId val="598449320"/>
      </c:lineChart>
      <c:catAx>
        <c:axId val="5984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449320"/>
        <c:crosses val="autoZero"/>
        <c:auto val="1"/>
        <c:lblAlgn val="ctr"/>
        <c:lblOffset val="100"/>
        <c:noMultiLvlLbl val="0"/>
      </c:catAx>
      <c:valAx>
        <c:axId val="598449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44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104</c:v>
                </c:pt>
                <c:pt idx="1">
                  <c:v>104</c:v>
                </c:pt>
                <c:pt idx="2">
                  <c:v>102</c:v>
                </c:pt>
                <c:pt idx="3">
                  <c:v>103</c:v>
                </c:pt>
                <c:pt idx="4">
                  <c:v>108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388824"/>
        <c:axId val="598389216"/>
      </c:lineChart>
      <c:catAx>
        <c:axId val="59838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89216"/>
        <c:crosses val="autoZero"/>
        <c:auto val="1"/>
        <c:lblAlgn val="ctr"/>
        <c:lblOffset val="100"/>
        <c:noMultiLvlLbl val="0"/>
      </c:catAx>
      <c:valAx>
        <c:axId val="59838921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88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159</c:v>
                </c:pt>
                <c:pt idx="1">
                  <c:v>173</c:v>
                </c:pt>
                <c:pt idx="2">
                  <c:v>176</c:v>
                </c:pt>
                <c:pt idx="3">
                  <c:v>169</c:v>
                </c:pt>
                <c:pt idx="4">
                  <c:v>180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390000"/>
        <c:axId val="598390392"/>
      </c:lineChart>
      <c:catAx>
        <c:axId val="59839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598390392"/>
        <c:crosses val="autoZero"/>
        <c:auto val="1"/>
        <c:lblAlgn val="ctr"/>
        <c:lblOffset val="100"/>
        <c:noMultiLvlLbl val="0"/>
      </c:catAx>
      <c:valAx>
        <c:axId val="59839039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00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391176"/>
        <c:axId val="598391568"/>
      </c:lineChart>
      <c:catAx>
        <c:axId val="598391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598391568"/>
        <c:crosses val="autoZero"/>
        <c:auto val="1"/>
        <c:lblAlgn val="ctr"/>
        <c:lblOffset val="100"/>
        <c:noMultiLvlLbl val="0"/>
      </c:catAx>
      <c:valAx>
        <c:axId val="59839156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11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0.00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98392352"/>
        <c:axId val="598392744"/>
      </c:bubbleChart>
      <c:valAx>
        <c:axId val="598392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2744"/>
        <c:crosses val="autoZero"/>
        <c:crossBetween val="midCat"/>
      </c:valAx>
      <c:valAx>
        <c:axId val="598392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2352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 (LINEA PINTURA)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0.94</c:v>
                </c:pt>
                <c:pt idx="1">
                  <c:v>0.88</c:v>
                </c:pt>
                <c:pt idx="2">
                  <c:v>0.91</c:v>
                </c:pt>
                <c:pt idx="3">
                  <c:v>0.87</c:v>
                </c:pt>
                <c:pt idx="4">
                  <c:v>0.92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393528"/>
        <c:axId val="598393920"/>
      </c:lineChart>
      <c:catAx>
        <c:axId val="59839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598393920"/>
        <c:crosses val="autoZero"/>
        <c:auto val="1"/>
        <c:lblAlgn val="ctr"/>
        <c:lblOffset val="100"/>
        <c:noMultiLvlLbl val="0"/>
      </c:catAx>
      <c:valAx>
        <c:axId val="59839392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35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6135.29</c:v>
                </c:pt>
                <c:pt idx="1">
                  <c:v>7228.71</c:v>
                </c:pt>
                <c:pt idx="2">
                  <c:v>3409.6</c:v>
                </c:pt>
                <c:pt idx="3">
                  <c:v>2664.6</c:v>
                </c:pt>
                <c:pt idx="4">
                  <c:v>5732.46</c:v>
                </c:pt>
                <c:pt idx="5">
                  <c:v>2851.48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395096"/>
        <c:axId val="598395488"/>
      </c:lineChart>
      <c:catAx>
        <c:axId val="598395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5488"/>
        <c:crosses val="autoZero"/>
        <c:auto val="1"/>
        <c:lblAlgn val="ctr"/>
        <c:lblOffset val="100"/>
        <c:noMultiLvlLbl val="0"/>
      </c:catAx>
      <c:valAx>
        <c:axId val="59839548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5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396272"/>
        <c:axId val="273502264"/>
      </c:lineChart>
      <c:catAx>
        <c:axId val="59839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2264"/>
        <c:crosses val="autoZero"/>
        <c:auto val="1"/>
        <c:lblAlgn val="ctr"/>
        <c:lblOffset val="100"/>
        <c:noMultiLvlLbl val="0"/>
      </c:catAx>
      <c:valAx>
        <c:axId val="273502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8396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1.8733503819204696E-2</c:v>
                </c:pt>
                <c:pt idx="1">
                  <c:v>1.652180218108646E-2</c:v>
                </c:pt>
                <c:pt idx="2">
                  <c:v>1.261568652815959E-2</c:v>
                </c:pt>
                <c:pt idx="3">
                  <c:v>2.2880660487918349E-2</c:v>
                </c:pt>
                <c:pt idx="4">
                  <c:v>2.2733461299696403E-2</c:v>
                </c:pt>
                <c:pt idx="5">
                  <c:v>8.2752831893071564E-3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03048"/>
        <c:axId val="273503440"/>
      </c:barChart>
      <c:catAx>
        <c:axId val="273503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3440"/>
        <c:crosses val="autoZero"/>
        <c:auto val="1"/>
        <c:lblAlgn val="ctr"/>
        <c:lblOffset val="100"/>
        <c:noMultiLvlLbl val="0"/>
      </c:catAx>
      <c:valAx>
        <c:axId val="2735034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3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04224"/>
        <c:axId val="273504616"/>
      </c:barChart>
      <c:catAx>
        <c:axId val="27350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4616"/>
        <c:crosses val="autoZero"/>
        <c:auto val="1"/>
        <c:lblAlgn val="ctr"/>
        <c:lblOffset val="100"/>
        <c:noMultiLvlLbl val="0"/>
      </c:catAx>
      <c:valAx>
        <c:axId val="27350461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4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0.00;[Red]0.00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05400"/>
        <c:axId val="273505792"/>
      </c:barChart>
      <c:catAx>
        <c:axId val="273505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5792"/>
        <c:crosses val="autoZero"/>
        <c:auto val="1"/>
        <c:lblAlgn val="ctr"/>
        <c:lblOffset val="100"/>
        <c:noMultiLvlLbl val="0"/>
      </c:catAx>
      <c:valAx>
        <c:axId val="27350579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5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2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506576"/>
        <c:axId val="273506968"/>
      </c:lineChart>
      <c:catAx>
        <c:axId val="27350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6968"/>
        <c:crosses val="autoZero"/>
        <c:auto val="1"/>
        <c:lblAlgn val="ctr"/>
        <c:lblOffset val="100"/>
        <c:noMultiLvlLbl val="0"/>
      </c:catAx>
      <c:valAx>
        <c:axId val="273506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65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07752"/>
        <c:axId val="273508144"/>
      </c:barChart>
      <c:catAx>
        <c:axId val="27350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8144"/>
        <c:crosses val="autoZero"/>
        <c:auto val="1"/>
        <c:lblAlgn val="ctr"/>
        <c:lblOffset val="100"/>
        <c:noMultiLvlLbl val="0"/>
      </c:catAx>
      <c:valAx>
        <c:axId val="273508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77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(LINARES)'!$B$102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(LINARES)'!$C$100:$N$100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(LINARES)'!$C$102:$N$102</c:f>
              <c:numCache>
                <c:formatCode>0.00</c:formatCode>
                <c:ptCount val="12"/>
                <c:pt idx="0">
                  <c:v>1.37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(LINARES)'!$B$103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(LINARES)'!$C$100:$N$100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(LINARES)'!$C$103:$N$103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08928"/>
        <c:axId val="2735093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(LINARES)'!$B$101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(LINARES)'!$C$100:$N$100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(LINARES)'!$C$101:$N$101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1.37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0.5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7350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9320"/>
        <c:crosses val="autoZero"/>
        <c:auto val="1"/>
        <c:lblAlgn val="ctr"/>
        <c:lblOffset val="100"/>
        <c:noMultiLvlLbl val="0"/>
      </c:catAx>
      <c:valAx>
        <c:axId val="273509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508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7005992"/>
        <c:axId val="267006384"/>
        <c:axId val="0"/>
      </c:bar3DChart>
      <c:catAx>
        <c:axId val="267005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67006384"/>
        <c:crosses val="autoZero"/>
        <c:auto val="1"/>
        <c:lblAlgn val="ctr"/>
        <c:lblOffset val="100"/>
        <c:noMultiLvlLbl val="0"/>
      </c:catAx>
      <c:valAx>
        <c:axId val="267006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7005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7007168"/>
        <c:axId val="267007560"/>
        <c:axId val="0"/>
      </c:bar3DChart>
      <c:catAx>
        <c:axId val="267007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67007560"/>
        <c:crosses val="autoZero"/>
        <c:auto val="1"/>
        <c:lblAlgn val="ctr"/>
        <c:lblOffset val="100"/>
        <c:noMultiLvlLbl val="0"/>
      </c:catAx>
      <c:valAx>
        <c:axId val="267007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70071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(LINARES)'!$B$112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(LINARES)'!$C$111:$N$111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(LINARES)'!$C$112:$N$112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(LINARES)'!$B$113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(LINARES)'!$C$111:$N$111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(LINARES)'!$C$113:$N$113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008736"/>
        <c:axId val="267009128"/>
      </c:barChart>
      <c:catAx>
        <c:axId val="2670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09128"/>
        <c:crosses val="autoZero"/>
        <c:auto val="1"/>
        <c:lblAlgn val="ctr"/>
        <c:lblOffset val="100"/>
        <c:noMultiLvlLbl val="0"/>
      </c:catAx>
      <c:valAx>
        <c:axId val="26700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(LINARES)'!$B$122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(LINARES)'!$C$121:$N$121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(LINARES)'!$C$122:$N$122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(LINARES)'!$B$123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(LINARES)'!$C$121:$N$121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(LINARES)'!$C$123:$N$123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7009912"/>
        <c:axId val="267010304"/>
        <c:axId val="0"/>
      </c:bar3DChart>
      <c:catAx>
        <c:axId val="26700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10304"/>
        <c:crosses val="autoZero"/>
        <c:auto val="1"/>
        <c:lblAlgn val="ctr"/>
        <c:lblOffset val="100"/>
        <c:noMultiLvlLbl val="0"/>
      </c:catAx>
      <c:valAx>
        <c:axId val="2670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0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(LINARES)'!$B$135:$B$136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(LINARES)'!$C$135:$C$136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011088"/>
        <c:axId val="267011480"/>
      </c:barChart>
      <c:catAx>
        <c:axId val="26701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11480"/>
        <c:crosses val="autoZero"/>
        <c:auto val="1"/>
        <c:lblAlgn val="ctr"/>
        <c:lblOffset val="100"/>
        <c:noMultiLvlLbl val="0"/>
      </c:catAx>
      <c:valAx>
        <c:axId val="26701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1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(LINARES)'!$B$147:$B$148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(LINARES)'!$C$147:$C$148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012264"/>
        <c:axId val="267012656"/>
      </c:barChart>
      <c:catAx>
        <c:axId val="2670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12656"/>
        <c:crosses val="autoZero"/>
        <c:auto val="1"/>
        <c:lblAlgn val="ctr"/>
        <c:lblOffset val="100"/>
        <c:noMultiLvlLbl val="0"/>
      </c:catAx>
      <c:valAx>
        <c:axId val="2670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1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(LINARES)'!$B$160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(LINARES)'!$C$157:$N$157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(LINARES)'!$C$160:$N$160</c:f>
              <c:numCache>
                <c:formatCode>0.00%</c:formatCode>
                <c:ptCount val="12"/>
                <c:pt idx="0">
                  <c:v>0.81521739130434778</c:v>
                </c:pt>
                <c:pt idx="1">
                  <c:v>0.77551020408163263</c:v>
                </c:pt>
                <c:pt idx="2">
                  <c:v>0.63888888888888884</c:v>
                </c:pt>
                <c:pt idx="3">
                  <c:v>0.69565217391304346</c:v>
                </c:pt>
                <c:pt idx="4">
                  <c:v>0.86440677966101698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(LINARES)'!$B$161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(LINARES)'!$C$157:$N$157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(LINARES)'!$C$161:$N$161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013440"/>
        <c:axId val="497831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(LINARES)'!$B$158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(LINARES)'!$C$157:$N$157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(LINARES)'!$C$158:$N$158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92</c:v>
                      </c:pt>
                      <c:pt idx="1">
                        <c:v>98</c:v>
                      </c:pt>
                      <c:pt idx="2">
                        <c:v>108</c:v>
                      </c:pt>
                      <c:pt idx="3">
                        <c:v>115</c:v>
                      </c:pt>
                      <c:pt idx="4">
                        <c:v>59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(LINARES)'!$B$159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(LINARES)'!$C$157:$N$157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(LINARES)'!$C$159:$N$159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75</c:v>
                      </c:pt>
                      <c:pt idx="1">
                        <c:v>76</c:v>
                      </c:pt>
                      <c:pt idx="2">
                        <c:v>69</c:v>
                      </c:pt>
                      <c:pt idx="3">
                        <c:v>80</c:v>
                      </c:pt>
                      <c:pt idx="4">
                        <c:v>51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67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831968"/>
        <c:crosses val="autoZero"/>
        <c:auto val="1"/>
        <c:lblAlgn val="ctr"/>
        <c:lblOffset val="100"/>
        <c:noMultiLvlLbl val="0"/>
      </c:catAx>
      <c:valAx>
        <c:axId val="4978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7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(LINARES)'!$B$173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(LINARES)'!$C$170:$N$170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(LINARES)'!$C$173:$N$173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(LINARES)'!$B$174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(LINARES)'!$C$170:$N$170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(LINARES)'!$C$174:$N$174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832752"/>
        <c:axId val="497833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(LINARES)'!$B$171</c15:sqref>
                        </c15:formulaRef>
                      </c:ext>
                    </c:extLst>
                    <c:strCache>
                      <c:ptCount val="1"/>
                      <c:pt idx="0">
                        <c:v>Nº ORDENES PREDICTIVOS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(LINARES)'!$C$170:$N$170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(LINARES)'!$C$171:$N$171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(LINARES)'!$B$172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PREDIC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(LINARES)'!$C$170:$N$170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(LINARES)'!$C$172:$N$172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9783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833144"/>
        <c:crosses val="autoZero"/>
        <c:auto val="1"/>
        <c:lblAlgn val="ctr"/>
        <c:lblOffset val="100"/>
        <c:noMultiLvlLbl val="0"/>
      </c:catAx>
      <c:valAx>
        <c:axId val="4978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783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6135.29</c:v>
                </c:pt>
                <c:pt idx="1">
                  <c:v>7228.71</c:v>
                </c:pt>
                <c:pt idx="2">
                  <c:v>3409.6</c:v>
                </c:pt>
                <c:pt idx="3">
                  <c:v>2664.6</c:v>
                </c:pt>
                <c:pt idx="4">
                  <c:v>5732.46</c:v>
                </c:pt>
                <c:pt idx="5">
                  <c:v>2851.48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834320"/>
        <c:axId val="497834712"/>
      </c:lineChart>
      <c:catAx>
        <c:axId val="497834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4712"/>
        <c:crosses val="autoZero"/>
        <c:auto val="1"/>
        <c:lblAlgn val="ctr"/>
        <c:lblOffset val="100"/>
        <c:noMultiLvlLbl val="0"/>
      </c:catAx>
      <c:valAx>
        <c:axId val="49783471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4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835496"/>
        <c:axId val="497835888"/>
      </c:lineChart>
      <c:catAx>
        <c:axId val="497835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5888"/>
        <c:crosses val="autoZero"/>
        <c:auto val="1"/>
        <c:lblAlgn val="ctr"/>
        <c:lblOffset val="100"/>
        <c:noMultiLvlLbl val="0"/>
      </c:catAx>
      <c:valAx>
        <c:axId val="4978358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5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1.8733503819204696E-2</c:v>
                </c:pt>
                <c:pt idx="1">
                  <c:v>1.652180218108646E-2</c:v>
                </c:pt>
                <c:pt idx="2">
                  <c:v>1.261568652815959E-2</c:v>
                </c:pt>
                <c:pt idx="3">
                  <c:v>2.2880660487918349E-2</c:v>
                </c:pt>
                <c:pt idx="4">
                  <c:v>2.2733461299696403E-2</c:v>
                </c:pt>
                <c:pt idx="5">
                  <c:v>8.2752831893071564E-3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36672"/>
        <c:axId val="497837064"/>
      </c:barChart>
      <c:catAx>
        <c:axId val="49783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7064"/>
        <c:crosses val="autoZero"/>
        <c:auto val="1"/>
        <c:lblAlgn val="ctr"/>
        <c:lblOffset val="100"/>
        <c:noMultiLvlLbl val="0"/>
      </c:catAx>
      <c:valAx>
        <c:axId val="497837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6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(LINARES)'!$C$42:$N$42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(LINARES)'!$C$40:$N$40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(LINARES)'!$C$43:$N$43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38240"/>
        <c:axId val="497838632"/>
      </c:barChart>
      <c:catAx>
        <c:axId val="4978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8632"/>
        <c:crosses val="autoZero"/>
        <c:auto val="1"/>
        <c:lblAlgn val="ctr"/>
        <c:lblOffset val="100"/>
        <c:noMultiLvlLbl val="0"/>
      </c:catAx>
      <c:valAx>
        <c:axId val="49783863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8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(LINARES)'!$C$52:$N$52</c:f>
              <c:numCache>
                <c:formatCode>0.00;[Red]0.00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(LINARES)'!$C$48:$N$48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(LINARES)'!$C$53:$N$53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39024"/>
        <c:axId val="497839416"/>
      </c:barChart>
      <c:catAx>
        <c:axId val="49783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9416"/>
        <c:crosses val="autoZero"/>
        <c:auto val="1"/>
        <c:lblAlgn val="ctr"/>
        <c:lblOffset val="100"/>
        <c:noMultiLvlLbl val="0"/>
      </c:catAx>
      <c:valAx>
        <c:axId val="49783941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783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</c:formatCode>
                <c:ptCount val="12"/>
                <c:pt idx="2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(LINARES)'!$C$58:$N$58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(LINARES)'!$C$60:$N$60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798640"/>
        <c:axId val="285799032"/>
      </c:lineChart>
      <c:catAx>
        <c:axId val="28579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799032"/>
        <c:crosses val="autoZero"/>
        <c:auto val="1"/>
        <c:lblAlgn val="ctr"/>
        <c:lblOffset val="100"/>
        <c:noMultiLvlLbl val="0"/>
      </c:catAx>
      <c:valAx>
        <c:axId val="285799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798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(LINARES)'!$C$69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99816"/>
        <c:axId val="285800208"/>
      </c:barChart>
      <c:catAx>
        <c:axId val="285799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0208"/>
        <c:crosses val="autoZero"/>
        <c:auto val="1"/>
        <c:lblAlgn val="ctr"/>
        <c:lblOffset val="100"/>
        <c:noMultiLvlLbl val="0"/>
      </c:catAx>
      <c:valAx>
        <c:axId val="2858002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799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(LINARES)'!$B$102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(LINARES)'!$B$103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00992"/>
        <c:axId val="285801384"/>
      </c:barChart>
      <c:catAx>
        <c:axId val="285800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1384"/>
        <c:crosses val="autoZero"/>
        <c:auto val="1"/>
        <c:lblAlgn val="ctr"/>
        <c:lblOffset val="100"/>
        <c:noMultiLvlLbl val="0"/>
      </c:catAx>
      <c:valAx>
        <c:axId val="285801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0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(LINARES)'!$C$82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5802168"/>
        <c:axId val="285802560"/>
        <c:axId val="0"/>
      </c:bar3DChart>
      <c:catAx>
        <c:axId val="28580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2560"/>
        <c:crosses val="autoZero"/>
        <c:auto val="1"/>
        <c:lblAlgn val="ctr"/>
        <c:lblOffset val="100"/>
        <c:noMultiLvlLbl val="0"/>
      </c:catAx>
      <c:valAx>
        <c:axId val="285802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2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(LINARES)'!$B$75</c:f>
              <c:strCache>
                <c:ptCount val="1"/>
                <c:pt idx="0">
                  <c:v>2016</c:v>
                </c:pt>
              </c:strCache>
            </c:strRef>
          </c:cat>
          <c:val>
            <c:numRef>
              <c:f>'JNL-MCG AÑO (LINARES)'!$C$92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5802952"/>
        <c:axId val="285803344"/>
        <c:axId val="0"/>
      </c:bar3DChart>
      <c:catAx>
        <c:axId val="285802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3344"/>
        <c:crosses val="autoZero"/>
        <c:auto val="1"/>
        <c:lblAlgn val="ctr"/>
        <c:lblOffset val="100"/>
        <c:noMultiLvlLbl val="0"/>
      </c:catAx>
      <c:valAx>
        <c:axId val="285803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29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379.50754655870446</c:v>
                </c:pt>
                <c:pt idx="1">
                  <c:v>373.19025489586568</c:v>
                </c:pt>
                <c:pt idx="2">
                  <c:v>367.4290695970696</c:v>
                </c:pt>
                <c:pt idx="3">
                  <c:v>395.88172930033602</c:v>
                </c:pt>
                <c:pt idx="4">
                  <c:v>383.1641398827573</c:v>
                </c:pt>
                <c:pt idx="5" formatCode="#,##0.00\ &quot;€&quot;">
                  <c:v>361.01875901875906</c:v>
                </c:pt>
                <c:pt idx="6" formatCode="#,##0.00\ &quot;€&quot;">
                  <c:v>0</c:v>
                </c:pt>
                <c:pt idx="7" formatCode="#,##0.00\ &quot;€&quot;">
                  <c:v>0</c:v>
                </c:pt>
                <c:pt idx="8" formatCode="#,##0.00\ &quot;€&quot;">
                  <c:v>0</c:v>
                </c:pt>
                <c:pt idx="9" formatCode="#,##0.00\ &quot;€&quot;">
                  <c:v>0</c:v>
                </c:pt>
                <c:pt idx="10" formatCode="#,##0.00\ &quot;€&quot;">
                  <c:v>0</c:v>
                </c:pt>
                <c:pt idx="11" formatCode="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05696"/>
        <c:axId val="493809744"/>
      </c:lineChart>
      <c:catAx>
        <c:axId val="28580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493809744"/>
        <c:crosses val="autoZero"/>
        <c:auto val="1"/>
        <c:lblAlgn val="ctr"/>
        <c:lblOffset val="100"/>
        <c:noMultiLvlLbl val="0"/>
      </c:catAx>
      <c:valAx>
        <c:axId val="493809744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58056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55424.92</c:v>
                </c:pt>
                <c:pt idx="1">
                  <c:v>47670.609999999979</c:v>
                </c:pt>
                <c:pt idx="2">
                  <c:v>64619.320000000007</c:v>
                </c:pt>
                <c:pt idx="3">
                  <c:v>65106.729999999981</c:v>
                </c:pt>
                <c:pt idx="4">
                  <c:v>163845.08000000002</c:v>
                </c:pt>
                <c:pt idx="5">
                  <c:v>4199</c:v>
                </c:pt>
                <c:pt idx="6" formatCode="#,##0.00\ &quot;€&quot;;[Red]#,##0.00\ &quot;€&quot;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\ &quot;€&quot;;[Red]#,##0.00\ &quot;€&quot;">
                  <c:v>0</c:v>
                </c:pt>
                <c:pt idx="10" formatCode="#,##0.00\ &quot;€&quot;;[Red]#,##0.00\ &quot;€&quot;">
                  <c:v>0</c:v>
                </c:pt>
                <c:pt idx="11" formatCode="#,##0.00\ &quot;€&quot;;[Red]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10528"/>
        <c:axId val="493810920"/>
      </c:lineChart>
      <c:catAx>
        <c:axId val="493810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3810920"/>
        <c:crosses val="autoZero"/>
        <c:auto val="1"/>
        <c:lblAlgn val="ctr"/>
        <c:lblOffset val="100"/>
        <c:noMultiLvlLbl val="0"/>
      </c:catAx>
      <c:valAx>
        <c:axId val="493810920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38105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8010.5384210526308</c:v>
                </c:pt>
                <c:pt idx="1">
                  <c:v>8207.640476190476</c:v>
                </c:pt>
                <c:pt idx="2">
                  <c:v>7660.2919047619052</c:v>
                </c:pt>
                <c:pt idx="3">
                  <c:v>8491.2865000000002</c:v>
                </c:pt>
                <c:pt idx="4">
                  <c:v>8242.4247619047619</c:v>
                </c:pt>
                <c:pt idx="5">
                  <c:v>485.01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12488"/>
        <c:axId val="493812096"/>
      </c:lineChart>
      <c:valAx>
        <c:axId val="493812096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493812488"/>
        <c:crosses val="autoZero"/>
        <c:crossBetween val="between"/>
      </c:valAx>
      <c:catAx>
        <c:axId val="493812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49381209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379.50754655870446</c:v>
                </c:pt>
                <c:pt idx="1">
                  <c:v>373.19025489586568</c:v>
                </c:pt>
                <c:pt idx="2">
                  <c:v>367.4290695970696</c:v>
                </c:pt>
                <c:pt idx="3">
                  <c:v>395.88172930033602</c:v>
                </c:pt>
                <c:pt idx="4">
                  <c:v>383.1641398827573</c:v>
                </c:pt>
                <c:pt idx="5" formatCode="#,##0.00\ &quot;€&quot;">
                  <c:v>361.01875901875906</c:v>
                </c:pt>
                <c:pt idx="6" formatCode="#,##0.00\ &quot;€&quot;">
                  <c:v>0</c:v>
                </c:pt>
                <c:pt idx="7" formatCode="#,##0.00\ &quot;€&quot;">
                  <c:v>0</c:v>
                </c:pt>
                <c:pt idx="8" formatCode="#,##0.00\ &quot;€&quot;">
                  <c:v>0</c:v>
                </c:pt>
                <c:pt idx="9" formatCode="#,##0.00\ &quot;€&quot;">
                  <c:v>0</c:v>
                </c:pt>
                <c:pt idx="10" formatCode="#,##0.00\ &quot;€&quot;">
                  <c:v>0</c:v>
                </c:pt>
                <c:pt idx="11" formatCode="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13272"/>
        <c:axId val="493813664"/>
      </c:lineChart>
      <c:catAx>
        <c:axId val="493813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493813664"/>
        <c:crosses val="autoZero"/>
        <c:auto val="1"/>
        <c:lblAlgn val="ctr"/>
        <c:lblOffset val="100"/>
        <c:noMultiLvlLbl val="0"/>
      </c:catAx>
      <c:valAx>
        <c:axId val="493813664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38132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55424.92</c:v>
                </c:pt>
                <c:pt idx="1">
                  <c:v>47670.609999999979</c:v>
                </c:pt>
                <c:pt idx="2">
                  <c:v>64619.320000000007</c:v>
                </c:pt>
                <c:pt idx="3">
                  <c:v>65106.729999999981</c:v>
                </c:pt>
                <c:pt idx="4">
                  <c:v>163845.08000000002</c:v>
                </c:pt>
                <c:pt idx="5">
                  <c:v>4199</c:v>
                </c:pt>
                <c:pt idx="6" formatCode="#,##0.00\ &quot;€&quot;;[Red]#,##0.00\ &quot;€&quot;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\ &quot;€&quot;;[Red]#,##0.00\ &quot;€&quot;">
                  <c:v>0</c:v>
                </c:pt>
                <c:pt idx="10" formatCode="#,##0.00\ &quot;€&quot;;[Red]#,##0.00\ &quot;€&quot;">
                  <c:v>0</c:v>
                </c:pt>
                <c:pt idx="11" formatCode="#,##0.00\ &quot;€&quot;;[Red]#,##0.00\ &quot;€&quot;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14448"/>
        <c:axId val="493814840"/>
      </c:lineChart>
      <c:catAx>
        <c:axId val="49381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3814840"/>
        <c:crosses val="autoZero"/>
        <c:auto val="1"/>
        <c:lblAlgn val="ctr"/>
        <c:lblOffset val="100"/>
        <c:noMultiLvlLbl val="0"/>
      </c:catAx>
      <c:valAx>
        <c:axId val="493814840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4938144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8010.5384210526308</c:v>
                </c:pt>
                <c:pt idx="1">
                  <c:v>8207.640476190476</c:v>
                </c:pt>
                <c:pt idx="2">
                  <c:v>7660.2919047619052</c:v>
                </c:pt>
                <c:pt idx="3">
                  <c:v>8491.2865000000002</c:v>
                </c:pt>
                <c:pt idx="4">
                  <c:v>8242.4247619047619</c:v>
                </c:pt>
                <c:pt idx="5">
                  <c:v>485.01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16408"/>
        <c:axId val="493816016"/>
      </c:lineChart>
      <c:valAx>
        <c:axId val="493816016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493816408"/>
        <c:crosses val="autoZero"/>
        <c:crossBetween val="between"/>
      </c:valAx>
      <c:catAx>
        <c:axId val="49381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4938160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69855.08</c:v>
                </c:pt>
                <c:pt idx="1">
                  <c:v>62913.89</c:v>
                </c:pt>
                <c:pt idx="2">
                  <c:v>59300.92</c:v>
                </c:pt>
                <c:pt idx="3">
                  <c:v>64158.36</c:v>
                </c:pt>
                <c:pt idx="4">
                  <c:v>57327.12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493817192"/>
        <c:axId val="643972920"/>
      </c:lineChart>
      <c:catAx>
        <c:axId val="493817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2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3972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38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7210.643384615385</c:v>
                </c:pt>
                <c:pt idx="1">
                  <c:v>7463.8050979173131</c:v>
                </c:pt>
                <c:pt idx="2">
                  <c:v>7716.0104615384616</c:v>
                </c:pt>
                <c:pt idx="3">
                  <c:v>7917.6345860067204</c:v>
                </c:pt>
                <c:pt idx="4">
                  <c:v>8046.4469375379031</c:v>
                </c:pt>
                <c:pt idx="5">
                  <c:v>7942.4126984126988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643973704"/>
        <c:axId val="643974096"/>
      </c:lineChart>
      <c:catAx>
        <c:axId val="64397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397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3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69855.08</c:v>
                </c:pt>
                <c:pt idx="1">
                  <c:v>62913.89</c:v>
                </c:pt>
                <c:pt idx="2">
                  <c:v>59300.92</c:v>
                </c:pt>
                <c:pt idx="3">
                  <c:v>64158.36</c:v>
                </c:pt>
                <c:pt idx="4">
                  <c:v>57327.12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643974880"/>
        <c:axId val="643975272"/>
      </c:lineChart>
      <c:catAx>
        <c:axId val="6439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5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3975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4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7210.643384615385</c:v>
                </c:pt>
                <c:pt idx="1">
                  <c:v>7463.8050979173131</c:v>
                </c:pt>
                <c:pt idx="2">
                  <c:v>7716.0104615384616</c:v>
                </c:pt>
                <c:pt idx="3">
                  <c:v>7917.6345860067204</c:v>
                </c:pt>
                <c:pt idx="4">
                  <c:v>8046.4469375379031</c:v>
                </c:pt>
                <c:pt idx="5">
                  <c:v>7942.4126984126988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643976056"/>
        <c:axId val="643976448"/>
      </c:lineChart>
      <c:catAx>
        <c:axId val="643976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39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6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2016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2016'!$A$7:$A$12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2016'!$N$7:$N$12</c:f>
              <c:numCache>
                <c:formatCode>#,##0.00</c:formatCode>
                <c:ptCount val="6"/>
                <c:pt idx="0">
                  <c:v>1141659.82</c:v>
                </c:pt>
                <c:pt idx="1">
                  <c:v>880642.6</c:v>
                </c:pt>
                <c:pt idx="2">
                  <c:v>167766.91</c:v>
                </c:pt>
                <c:pt idx="3">
                  <c:v>64096.349999999991</c:v>
                </c:pt>
                <c:pt idx="4">
                  <c:v>17926.820000000003</c:v>
                </c:pt>
                <c:pt idx="5">
                  <c:v>64246.5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MAYO</a:t>
            </a:r>
            <a:r>
              <a:rPr lang="es-ES" baseline="0"/>
              <a:t> </a:t>
            </a:r>
            <a:r>
              <a:rPr lang="es-ES"/>
              <a:t>2016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tx>
            <c:strRef>
              <c:f>'Ventas por Grupo Cliente 2016'!$A$7:$A$12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2016'!$A$7:$A$12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2016'!$F$7:$F$12</c:f>
              <c:numCache>
                <c:formatCode>#,##0.00</c:formatCode>
                <c:ptCount val="6"/>
                <c:pt idx="0">
                  <c:v>223215.45</c:v>
                </c:pt>
                <c:pt idx="1">
                  <c:v>153211.49</c:v>
                </c:pt>
                <c:pt idx="2">
                  <c:v>21259.48</c:v>
                </c:pt>
                <c:pt idx="3">
                  <c:v>9588.34</c:v>
                </c:pt>
                <c:pt idx="4">
                  <c:v>1839.2900000000002</c:v>
                </c:pt>
                <c:pt idx="5">
                  <c:v>9469.26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trabajo1'!$A$11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trabajo1'!$B$11:$M$11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trabajo1'!$A$15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trabajo1'!$B$15:$M$15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trabajo1'!$A$16</c:f>
              <c:strCache>
                <c:ptCount val="1"/>
                <c:pt idx="0">
                  <c:v>Objetivo 2016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trabajo1'!$B$16:$M$16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trabajo1'!$A$14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trabajo1'!$B$14:$M$14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trabajo1'!$A$13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trabajo1'!$B$6:$M$6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trabajo1'!$B$13:$M$13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78016"/>
        <c:axId val="643978408"/>
      </c:barChart>
      <c:catAx>
        <c:axId val="6439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8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3978408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7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79192"/>
        <c:axId val="643979584"/>
      </c:barChart>
      <c:catAx>
        <c:axId val="6439791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643979584"/>
        <c:crosses val="autoZero"/>
        <c:auto val="0"/>
        <c:lblAlgn val="ctr"/>
        <c:lblOffset val="100"/>
        <c:tickMarkSkip val="1"/>
        <c:noMultiLvlLbl val="0"/>
      </c:catAx>
      <c:valAx>
        <c:axId val="64397958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643979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2015-2016 PRESUPUESTO 2016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2015-2016'!$A$8</c:f>
              <c:strCache>
                <c:ptCount val="1"/>
                <c:pt idx="0">
                  <c:v>TOTAL 2015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2015-2016'!$B$8:$M$8</c:f>
              <c:numCache>
                <c:formatCode>_-* #,##0.00\ [$€]_-;\-* #,##0.00\ [$€]_-;_-* "-"??\ [$€]_-;_-@_-</c:formatCode>
                <c:ptCount val="12"/>
                <c:pt idx="0">
                  <c:v>84688.100000000035</c:v>
                </c:pt>
                <c:pt idx="1">
                  <c:v>106105.91000000002</c:v>
                </c:pt>
                <c:pt idx="2">
                  <c:v>110062.19999999998</c:v>
                </c:pt>
                <c:pt idx="3">
                  <c:v>124955.42000000003</c:v>
                </c:pt>
                <c:pt idx="4">
                  <c:v>125397.68999999999</c:v>
                </c:pt>
                <c:pt idx="5">
                  <c:v>139090.85000000003</c:v>
                </c:pt>
                <c:pt idx="6">
                  <c:v>130316.11</c:v>
                </c:pt>
                <c:pt idx="7">
                  <c:v>20796.109999999997</c:v>
                </c:pt>
                <c:pt idx="8">
                  <c:v>116111.53999999998</c:v>
                </c:pt>
                <c:pt idx="9">
                  <c:v>122838.42999999998</c:v>
                </c:pt>
                <c:pt idx="10">
                  <c:v>130604.58</c:v>
                </c:pt>
                <c:pt idx="11">
                  <c:v>80741.589999999982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Vtas mes 2015-2016'!$A$9</c:f>
              <c:strCache>
                <c:ptCount val="1"/>
                <c:pt idx="0">
                  <c:v>TOTAL 2016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2015-2016'!$B$9:$M$9</c:f>
              <c:numCache>
                <c:formatCode>_-* #,##0.00\ [$€]_-;\-* #,##0.00\ [$€]_-;_-* "-"??\ [$€]_-;_-@_-</c:formatCode>
                <c:ptCount val="12"/>
                <c:pt idx="0">
                  <c:v>138470.85</c:v>
                </c:pt>
                <c:pt idx="1">
                  <c:v>149537.09</c:v>
                </c:pt>
                <c:pt idx="2">
                  <c:v>132428.70000000001</c:v>
                </c:pt>
                <c:pt idx="3">
                  <c:v>148542.87</c:v>
                </c:pt>
                <c:pt idx="4">
                  <c:v>153211.49</c:v>
                </c:pt>
                <c:pt idx="5">
                  <c:v>158312.82999999999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2015-2016'!$A$11</c:f>
              <c:strCache>
                <c:ptCount val="1"/>
                <c:pt idx="0">
                  <c:v>PRESUPUESTO 2016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2015-2016'!$A$12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2015-2016'!$B$7:$M$7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2015-2016'!$B$12:$M$12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80368"/>
        <c:axId val="268864848"/>
      </c:lineChart>
      <c:catAx>
        <c:axId val="64398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86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86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98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2015/2016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Acum. Vtas 2012-13'!$B$8</c:f>
              <c:strCache>
                <c:ptCount val="1"/>
                <c:pt idx="0">
                  <c:v>ACUM.2015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2012-13'!$C$8:$N$8</c:f>
              <c:numCache>
                <c:formatCode>_-* #,##0.00\ [$€]_-;\-* #,##0.00\ [$€]_-;_-* "-"??\ [$€]_-;_-@_-</c:formatCode>
                <c:ptCount val="12"/>
                <c:pt idx="0">
                  <c:v>84688.100000000035</c:v>
                </c:pt>
                <c:pt idx="1">
                  <c:v>190794.01000000007</c:v>
                </c:pt>
                <c:pt idx="2">
                  <c:v>300856.21000000008</c:v>
                </c:pt>
                <c:pt idx="3">
                  <c:v>425811.63000000012</c:v>
                </c:pt>
                <c:pt idx="4">
                  <c:v>551209.32000000007</c:v>
                </c:pt>
                <c:pt idx="5">
                  <c:v>690300.17000000016</c:v>
                </c:pt>
                <c:pt idx="6">
                  <c:v>820616.28000000014</c:v>
                </c:pt>
                <c:pt idx="7">
                  <c:v>841412.39000000013</c:v>
                </c:pt>
                <c:pt idx="8">
                  <c:v>957523.93000000017</c:v>
                </c:pt>
                <c:pt idx="9">
                  <c:v>1080362.3600000001</c:v>
                </c:pt>
                <c:pt idx="10">
                  <c:v>1210966.9400000002</c:v>
                </c:pt>
                <c:pt idx="11">
                  <c:v>1291708.5300000003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Acum. Vtas 2012-13'!$B$9</c:f>
              <c:strCache>
                <c:ptCount val="1"/>
                <c:pt idx="0">
                  <c:v>ACUM.2016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2012-13'!$C$9:$N$9</c:f>
              <c:numCache>
                <c:formatCode>_-* #,##0.00\ [$€]_-;\-* #,##0.00\ [$€]_-;_-* "-"??\ [$€]_-;_-@_-</c:formatCode>
                <c:ptCount val="12"/>
                <c:pt idx="0">
                  <c:v>138470.85</c:v>
                </c:pt>
                <c:pt idx="1">
                  <c:v>288007.94</c:v>
                </c:pt>
                <c:pt idx="2">
                  <c:v>420436.64</c:v>
                </c:pt>
                <c:pt idx="3">
                  <c:v>568979.51</c:v>
                </c:pt>
                <c:pt idx="4">
                  <c:v>722191</c:v>
                </c:pt>
                <c:pt idx="5">
                  <c:v>880503.83</c:v>
                </c:pt>
                <c:pt idx="6">
                  <c:v>880503.83</c:v>
                </c:pt>
                <c:pt idx="7">
                  <c:v>880503.83</c:v>
                </c:pt>
                <c:pt idx="8">
                  <c:v>880503.83</c:v>
                </c:pt>
                <c:pt idx="9">
                  <c:v>880503.83</c:v>
                </c:pt>
                <c:pt idx="10">
                  <c:v>880503.83</c:v>
                </c:pt>
                <c:pt idx="11">
                  <c:v>880503.83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Acum. Vtas 2012-13'!$B$11</c:f>
              <c:strCache>
                <c:ptCount val="1"/>
                <c:pt idx="0">
                  <c:v>PREUPUESTO 16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Acum. Vtas 2012-13'!$B$12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'Comparación Acum. Vtas 2012-13'!$C$7:$N$7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2012-13'!$C$12:$N$12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65632"/>
        <c:axId val="268866024"/>
      </c:lineChart>
      <c:catAx>
        <c:axId val="2688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866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86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886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10" Type="http://schemas.openxmlformats.org/officeDocument/2006/relationships/chart" Target="../charts/chart89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image" Target="../media/image2.png"/><Relationship Id="rId4" Type="http://schemas.openxmlformats.org/officeDocument/2006/relationships/chart" Target="../charts/chart9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image" Target="../media/image2.png"/><Relationship Id="rId4" Type="http://schemas.openxmlformats.org/officeDocument/2006/relationships/chart" Target="../charts/chart9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449037</xdr:colOff>
      <xdr:row>36</xdr:row>
      <xdr:rowOff>68036</xdr:rowOff>
    </xdr:from>
    <xdr:to>
      <xdr:col>27</xdr:col>
      <xdr:colOff>508413</xdr:colOff>
      <xdr:row>42</xdr:row>
      <xdr:rowOff>200397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53</xdr:row>
      <xdr:rowOff>28453</xdr:rowOff>
    </xdr:from>
    <xdr:to>
      <xdr:col>27</xdr:col>
      <xdr:colOff>689015</xdr:colOff>
      <xdr:row>62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63</xdr:row>
      <xdr:rowOff>28451</xdr:rowOff>
    </xdr:from>
    <xdr:to>
      <xdr:col>28</xdr:col>
      <xdr:colOff>0</xdr:colOff>
      <xdr:row>72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74</xdr:row>
      <xdr:rowOff>55665</xdr:rowOff>
    </xdr:from>
    <xdr:to>
      <xdr:col>23</xdr:col>
      <xdr:colOff>95250</xdr:colOff>
      <xdr:row>83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44</xdr:row>
      <xdr:rowOff>149678</xdr:rowOff>
    </xdr:from>
    <xdr:to>
      <xdr:col>27</xdr:col>
      <xdr:colOff>711282</xdr:colOff>
      <xdr:row>50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85</xdr:row>
      <xdr:rowOff>27213</xdr:rowOff>
    </xdr:from>
    <xdr:to>
      <xdr:col>23</xdr:col>
      <xdr:colOff>122464</xdr:colOff>
      <xdr:row>95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503465</xdr:colOff>
      <xdr:row>23</xdr:row>
      <xdr:rowOff>149678</xdr:rowOff>
    </xdr:from>
    <xdr:to>
      <xdr:col>27</xdr:col>
      <xdr:colOff>477490</xdr:colOff>
      <xdr:row>32</xdr:row>
      <xdr:rowOff>21028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748393</xdr:colOff>
      <xdr:row>112</xdr:row>
      <xdr:rowOff>122464</xdr:rowOff>
    </xdr:from>
    <xdr:to>
      <xdr:col>23</xdr:col>
      <xdr:colOff>81642</xdr:colOff>
      <xdr:row>122</xdr:row>
      <xdr:rowOff>81644</xdr:rowOff>
    </xdr:to>
    <xdr:graphicFrame macro="">
      <xdr:nvGraphicFramePr>
        <xdr:cNvPr id="1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116</xdr:row>
      <xdr:rowOff>94015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121</xdr:row>
      <xdr:rowOff>0</xdr:rowOff>
    </xdr:from>
    <xdr:to>
      <xdr:col>23</xdr:col>
      <xdr:colOff>95250</xdr:colOff>
      <xdr:row>131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135</xdr:row>
      <xdr:rowOff>0</xdr:rowOff>
    </xdr:from>
    <xdr:to>
      <xdr:col>25</xdr:col>
      <xdr:colOff>13607</xdr:colOff>
      <xdr:row>143</xdr:row>
      <xdr:rowOff>0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261937</xdr:colOff>
      <xdr:row>91</xdr:row>
      <xdr:rowOff>11906</xdr:rowOff>
    </xdr:from>
    <xdr:to>
      <xdr:col>24</xdr:col>
      <xdr:colOff>575470</xdr:colOff>
      <xdr:row>99</xdr:row>
      <xdr:rowOff>130968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202406</xdr:colOff>
      <xdr:row>104</xdr:row>
      <xdr:rowOff>47625</xdr:rowOff>
    </xdr:from>
    <xdr:to>
      <xdr:col>24</xdr:col>
      <xdr:colOff>504032</xdr:colOff>
      <xdr:row>111</xdr:row>
      <xdr:rowOff>97744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226219</xdr:colOff>
      <xdr:row>116</xdr:row>
      <xdr:rowOff>11906</xdr:rowOff>
    </xdr:from>
    <xdr:to>
      <xdr:col>24</xdr:col>
      <xdr:colOff>527845</xdr:colOff>
      <xdr:row>123</xdr:row>
      <xdr:rowOff>62025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226219</xdr:colOff>
      <xdr:row>128</xdr:row>
      <xdr:rowOff>11906</xdr:rowOff>
    </xdr:from>
    <xdr:to>
      <xdr:col>24</xdr:col>
      <xdr:colOff>527845</xdr:colOff>
      <xdr:row>135</xdr:row>
      <xdr:rowOff>62025</xdr:rowOff>
    </xdr:to>
    <xdr:graphicFrame macro="">
      <xdr:nvGraphicFramePr>
        <xdr:cNvPr id="1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698912</xdr:colOff>
      <xdr:row>16</xdr:row>
      <xdr:rowOff>189268</xdr:rowOff>
    </xdr:from>
    <xdr:to>
      <xdr:col>20</xdr:col>
      <xdr:colOff>698912</xdr:colOff>
      <xdr:row>26</xdr:row>
      <xdr:rowOff>13608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38</xdr:row>
      <xdr:rowOff>43296</xdr:rowOff>
    </xdr:from>
    <xdr:to>
      <xdr:col>22</xdr:col>
      <xdr:colOff>8659</xdr:colOff>
      <xdr:row>46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48</xdr:row>
      <xdr:rowOff>43295</xdr:rowOff>
    </xdr:from>
    <xdr:to>
      <xdr:col>21</xdr:col>
      <xdr:colOff>744680</xdr:colOff>
      <xdr:row>56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58</xdr:row>
      <xdr:rowOff>34636</xdr:rowOff>
    </xdr:from>
    <xdr:to>
      <xdr:col>21</xdr:col>
      <xdr:colOff>753340</xdr:colOff>
      <xdr:row>65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66</xdr:row>
      <xdr:rowOff>114301</xdr:rowOff>
    </xdr:from>
    <xdr:to>
      <xdr:col>21</xdr:col>
      <xdr:colOff>752476</xdr:colOff>
      <xdr:row>73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97</xdr:row>
      <xdr:rowOff>133350</xdr:rowOff>
    </xdr:from>
    <xdr:to>
      <xdr:col>21</xdr:col>
      <xdr:colOff>704851</xdr:colOff>
      <xdr:row>103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76</xdr:row>
      <xdr:rowOff>40824</xdr:rowOff>
    </xdr:from>
    <xdr:to>
      <xdr:col>22</xdr:col>
      <xdr:colOff>27215</xdr:colOff>
      <xdr:row>84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87</xdr:row>
      <xdr:rowOff>0</xdr:rowOff>
    </xdr:from>
    <xdr:to>
      <xdr:col>22</xdr:col>
      <xdr:colOff>40822</xdr:colOff>
      <xdr:row>95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103</xdr:row>
      <xdr:rowOff>131989</xdr:rowOff>
    </xdr:from>
    <xdr:to>
      <xdr:col>21</xdr:col>
      <xdr:colOff>251733</xdr:colOff>
      <xdr:row>116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118</xdr:row>
      <xdr:rowOff>186416</xdr:rowOff>
    </xdr:from>
    <xdr:to>
      <xdr:col>21</xdr:col>
      <xdr:colOff>197303</xdr:colOff>
      <xdr:row>128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129</xdr:row>
      <xdr:rowOff>63953</xdr:rowOff>
    </xdr:from>
    <xdr:to>
      <xdr:col>21</xdr:col>
      <xdr:colOff>88447</xdr:colOff>
      <xdr:row>140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140</xdr:row>
      <xdr:rowOff>186417</xdr:rowOff>
    </xdr:from>
    <xdr:to>
      <xdr:col>20</xdr:col>
      <xdr:colOff>632732</xdr:colOff>
      <xdr:row>151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153</xdr:row>
      <xdr:rowOff>77559</xdr:rowOff>
    </xdr:from>
    <xdr:to>
      <xdr:col>21</xdr:col>
      <xdr:colOff>61232</xdr:colOff>
      <xdr:row>166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167</xdr:row>
      <xdr:rowOff>36739</xdr:rowOff>
    </xdr:from>
    <xdr:to>
      <xdr:col>21</xdr:col>
      <xdr:colOff>122465</xdr:colOff>
      <xdr:row>180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2011-2016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42</xdr:row>
      <xdr:rowOff>107950</xdr:rowOff>
    </xdr:from>
    <xdr:to>
      <xdr:col>13</xdr:col>
      <xdr:colOff>825500</xdr:colOff>
      <xdr:row>72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5/DATOS%20PARA%20INDICADORES%20201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  <row r="135">
          <cell r="C135">
            <v>84688.100000000035</v>
          </cell>
          <cell r="D135">
            <v>106105.91000000002</v>
          </cell>
          <cell r="E135">
            <v>110062.19999999998</v>
          </cell>
          <cell r="F135">
            <v>124955.42000000003</v>
          </cell>
          <cell r="G135">
            <v>125397.68999999999</v>
          </cell>
          <cell r="H135">
            <v>139090.85000000003</v>
          </cell>
          <cell r="I135">
            <v>130316.11</v>
          </cell>
          <cell r="J135">
            <v>20796.109999999997</v>
          </cell>
          <cell r="K135">
            <v>116111.53999999998</v>
          </cell>
          <cell r="L135">
            <v>122838.42999999998</v>
          </cell>
          <cell r="M135">
            <v>130604.58</v>
          </cell>
          <cell r="N135">
            <v>80741.589999999982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JGS-JAAR AÑO (LINARES)"/>
      <sheetName val="MATG (SESEÑA)"/>
      <sheetName val="RSB (LINARES)"/>
      <sheetName val="RSB (SESEÑA)"/>
      <sheetName val="JCC-NLM AÑO (LINARES)"/>
      <sheetName val="MMN (SESEÑA)"/>
      <sheetName val="JNL-MCG AÑO (LINARES)"/>
      <sheetName val="MAC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5"/>
      <sheetName val="Promedio Fact x día trabajo"/>
      <sheetName val="Comparación Vtas mes 2014-2015"/>
      <sheetName val="Comparación Acum. Vtas 2014-15"/>
      <sheetName val="Evolucion del presonal 2015"/>
      <sheetName val="Clasificación del personal"/>
      <sheetName val="Resumen evaluación aprobados"/>
      <sheetName val="Presupuesto 2015 (Plantilla)"/>
    </sheetNames>
    <sheetDataSet>
      <sheetData sheetId="0">
        <row r="37">
          <cell r="C37">
            <v>0</v>
          </cell>
          <cell r="E37">
            <v>0</v>
          </cell>
          <cell r="I37">
            <v>0</v>
          </cell>
          <cell r="K37">
            <v>0</v>
          </cell>
        </row>
      </sheetData>
      <sheetData sheetId="1">
        <row r="101">
          <cell r="C101" t="str">
            <v>ENERO</v>
          </cell>
          <cell r="D101" t="str">
            <v>FEBRERO</v>
          </cell>
          <cell r="E101" t="str">
            <v>MARZO</v>
          </cell>
          <cell r="F101" t="str">
            <v>ABRIL</v>
          </cell>
          <cell r="G101" t="str">
            <v>MAYO</v>
          </cell>
          <cell r="H101" t="str">
            <v>JUNIO</v>
          </cell>
          <cell r="I101" t="str">
            <v>JULIO</v>
          </cell>
          <cell r="J101" t="str">
            <v>AGOSTO</v>
          </cell>
          <cell r="K101" t="str">
            <v>SEPTIEMBRE</v>
          </cell>
          <cell r="L101" t="str">
            <v>OCTUBRE</v>
          </cell>
          <cell r="M101" t="str">
            <v>NOVIEMBRE</v>
          </cell>
          <cell r="N101" t="str">
            <v>DICIEMBRE</v>
          </cell>
        </row>
        <row r="103">
          <cell r="B103" t="str">
            <v>TOTAL INDICADOR</v>
          </cell>
          <cell r="E103">
            <v>11</v>
          </cell>
          <cell r="H103">
            <v>80</v>
          </cell>
          <cell r="K103">
            <v>76</v>
          </cell>
          <cell r="N103">
            <v>13</v>
          </cell>
        </row>
        <row r="104">
          <cell r="B104" t="str">
            <v>NIVEL REF.INDICADOR</v>
          </cell>
          <cell r="E104">
            <v>10</v>
          </cell>
          <cell r="H104">
            <v>10</v>
          </cell>
          <cell r="K104">
            <v>10</v>
          </cell>
          <cell r="N104">
            <v>10</v>
          </cell>
        </row>
      </sheetData>
      <sheetData sheetId="2"/>
      <sheetData sheetId="3">
        <row r="111">
          <cell r="B111" t="str">
            <v>TOTAL INDICADOR</v>
          </cell>
          <cell r="C111">
            <v>0.67500000000000004</v>
          </cell>
        </row>
        <row r="112">
          <cell r="B112" t="str">
            <v>NIVEL REF.INDICADOR</v>
          </cell>
          <cell r="C112">
            <v>0.5</v>
          </cell>
        </row>
        <row r="125">
          <cell r="C125" t="str">
            <v>N</v>
          </cell>
          <cell r="D125" t="str">
            <v>N-1</v>
          </cell>
        </row>
        <row r="126">
          <cell r="B126" t="str">
            <v>TOTAL INDICADOR</v>
          </cell>
          <cell r="C126">
            <v>0.67500000000000004</v>
          </cell>
          <cell r="D126">
            <v>0.46</v>
          </cell>
        </row>
        <row r="127">
          <cell r="B127" t="str">
            <v>NIVEL REF.INDICADOR</v>
          </cell>
          <cell r="C127">
            <v>0.5</v>
          </cell>
          <cell r="D127">
            <v>0.5</v>
          </cell>
        </row>
        <row r="140">
          <cell r="C140" t="str">
            <v>ENERO</v>
          </cell>
          <cell r="D140" t="str">
            <v>FEBRERO</v>
          </cell>
          <cell r="E140" t="str">
            <v>MARZO</v>
          </cell>
          <cell r="F140" t="str">
            <v>ABRIL</v>
          </cell>
          <cell r="G140" t="str">
            <v>MAYO</v>
          </cell>
          <cell r="H140" t="str">
            <v>JUNIO</v>
          </cell>
          <cell r="I140" t="str">
            <v>JULIO</v>
          </cell>
          <cell r="J140" t="str">
            <v>AGOSTO</v>
          </cell>
          <cell r="K140" t="str">
            <v>SEPTIEMBRE</v>
          </cell>
          <cell r="L140" t="str">
            <v>OCTUBRE</v>
          </cell>
          <cell r="M140" t="str">
            <v>NOVIEMBRE</v>
          </cell>
          <cell r="N140" t="str">
            <v>DICIEMBRE</v>
          </cell>
        </row>
        <row r="141">
          <cell r="B141" t="str">
            <v>TOTAL INDICADOR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NIVEL REF.INDICADOR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</sheetData>
      <sheetData sheetId="4"/>
      <sheetData sheetId="5">
        <row r="92">
          <cell r="C92" t="str">
            <v>ENERO</v>
          </cell>
          <cell r="D92" t="str">
            <v>FEBRERO</v>
          </cell>
          <cell r="E92" t="str">
            <v>MARZO</v>
          </cell>
          <cell r="F92" t="str">
            <v>ABRIL</v>
          </cell>
          <cell r="G92" t="str">
            <v>MAYO</v>
          </cell>
          <cell r="H92" t="str">
            <v>JUNIO</v>
          </cell>
          <cell r="I92" t="str">
            <v>JULIO</v>
          </cell>
          <cell r="J92" t="str">
            <v>AGOSTO</v>
          </cell>
          <cell r="K92" t="str">
            <v>SEPTIEMBRE</v>
          </cell>
          <cell r="L92" t="str">
            <v>OCTUBRE</v>
          </cell>
          <cell r="M92" t="str">
            <v>NOVIEMBRE</v>
          </cell>
          <cell r="N92" t="str">
            <v>DICIEMBRE</v>
          </cell>
        </row>
        <row r="93">
          <cell r="B93" t="str">
            <v>PLANIFICADO FRENTE A PRODUCIDO</v>
          </cell>
          <cell r="C93">
            <v>0.9</v>
          </cell>
          <cell r="D93">
            <v>0.91</v>
          </cell>
          <cell r="E93">
            <v>0.93</v>
          </cell>
          <cell r="F93">
            <v>0.9</v>
          </cell>
          <cell r="G93">
            <v>0.95</v>
          </cell>
          <cell r="H93">
            <v>0.95</v>
          </cell>
          <cell r="I93">
            <v>1.1000000000000001</v>
          </cell>
          <cell r="J93">
            <v>1</v>
          </cell>
          <cell r="K93">
            <v>1.1000000000000001</v>
          </cell>
          <cell r="L93">
            <v>0.92</v>
          </cell>
          <cell r="M93">
            <v>0.93</v>
          </cell>
          <cell r="N93">
            <v>0.91</v>
          </cell>
        </row>
        <row r="95">
          <cell r="B95" t="str">
            <v>NIVEL REFERENCIA INDICADOR</v>
          </cell>
          <cell r="C95">
            <v>0.85</v>
          </cell>
          <cell r="D95">
            <v>0.85</v>
          </cell>
          <cell r="E95">
            <v>0.85</v>
          </cell>
          <cell r="F95">
            <v>0.85</v>
          </cell>
          <cell r="G95">
            <v>0.85</v>
          </cell>
          <cell r="H95">
            <v>0.85</v>
          </cell>
          <cell r="I95">
            <v>0.85</v>
          </cell>
          <cell r="J95">
            <v>0.85</v>
          </cell>
          <cell r="K95">
            <v>0.85</v>
          </cell>
          <cell r="L95">
            <v>0.85</v>
          </cell>
          <cell r="M95">
            <v>0.85</v>
          </cell>
          <cell r="N95">
            <v>0.85</v>
          </cell>
        </row>
        <row r="104">
          <cell r="C104" t="str">
            <v>ENERO</v>
          </cell>
          <cell r="D104" t="str">
            <v>FEBRERO</v>
          </cell>
          <cell r="E104" t="str">
            <v>MARZO</v>
          </cell>
          <cell r="F104" t="str">
            <v>ABRIL</v>
          </cell>
          <cell r="G104" t="str">
            <v>MAYO</v>
          </cell>
          <cell r="H104" t="str">
            <v>JUNIO</v>
          </cell>
          <cell r="I104" t="str">
            <v>JULIO</v>
          </cell>
          <cell r="J104" t="str">
            <v>AGOSTO</v>
          </cell>
          <cell r="K104" t="str">
            <v>SEPTIEMBRE</v>
          </cell>
          <cell r="L104" t="str">
            <v>OCTUBRE</v>
          </cell>
          <cell r="M104" t="str">
            <v>NOVIEMBRE</v>
          </cell>
          <cell r="N104" t="str">
            <v>DICIEMBRE</v>
          </cell>
        </row>
        <row r="105">
          <cell r="B105" t="str">
            <v>HORAS PERDIDAS EN PLANIFICACION POR R.</v>
          </cell>
          <cell r="C105">
            <v>20</v>
          </cell>
          <cell r="D105">
            <v>30</v>
          </cell>
          <cell r="E105">
            <v>40</v>
          </cell>
          <cell r="F105">
            <v>40.700000000000003</v>
          </cell>
          <cell r="G105">
            <v>38.5</v>
          </cell>
          <cell r="H105">
            <v>12.1</v>
          </cell>
          <cell r="I105">
            <v>12.34</v>
          </cell>
          <cell r="J105">
            <v>0.23</v>
          </cell>
          <cell r="K105">
            <v>5.15</v>
          </cell>
          <cell r="L105">
            <v>19.27</v>
          </cell>
          <cell r="M105">
            <v>7.53</v>
          </cell>
          <cell r="N105">
            <v>7.47</v>
          </cell>
        </row>
        <row r="107">
          <cell r="B107" t="str">
            <v>NIVEL REFERENCIA INDICADOR</v>
          </cell>
          <cell r="C107">
            <v>40</v>
          </cell>
          <cell r="D107">
            <v>40</v>
          </cell>
          <cell r="E107">
            <v>40</v>
          </cell>
          <cell r="F107">
            <v>40</v>
          </cell>
          <cell r="G107">
            <v>40</v>
          </cell>
          <cell r="H107">
            <v>40</v>
          </cell>
          <cell r="I107">
            <v>40</v>
          </cell>
          <cell r="J107">
            <v>40</v>
          </cell>
          <cell r="K107">
            <v>40</v>
          </cell>
          <cell r="L107">
            <v>40</v>
          </cell>
          <cell r="M107">
            <v>40</v>
          </cell>
          <cell r="N107">
            <v>40</v>
          </cell>
        </row>
        <row r="126">
          <cell r="C126" t="str">
            <v>ENERO</v>
          </cell>
          <cell r="D126" t="str">
            <v>FEBRERO</v>
          </cell>
          <cell r="E126" t="str">
            <v>MARZO</v>
          </cell>
          <cell r="F126" t="str">
            <v>ABRIL</v>
          </cell>
          <cell r="G126" t="str">
            <v>MAYO</v>
          </cell>
          <cell r="H126" t="str">
            <v>JUNIO</v>
          </cell>
          <cell r="I126" t="str">
            <v>JULIO</v>
          </cell>
          <cell r="J126" t="str">
            <v>AGOSTO</v>
          </cell>
          <cell r="K126" t="str">
            <v>SEPTIEMBRE</v>
          </cell>
          <cell r="L126" t="str">
            <v>OCTUBRE</v>
          </cell>
          <cell r="M126" t="str">
            <v>NOVIEMBRE</v>
          </cell>
          <cell r="N126" t="str">
            <v>DICIEMBRE</v>
          </cell>
        </row>
        <row r="127">
          <cell r="B127" t="str">
            <v>NIVEL DE ENTREGA O TAS SERVICIO OTROS CLIENTES</v>
          </cell>
          <cell r="C127">
            <v>90</v>
          </cell>
          <cell r="D127">
            <v>90</v>
          </cell>
          <cell r="E127">
            <v>90</v>
          </cell>
          <cell r="F127">
            <v>90</v>
          </cell>
          <cell r="G127">
            <v>90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  <cell r="N127">
            <v>100</v>
          </cell>
        </row>
        <row r="128">
          <cell r="B128" t="str">
            <v>NIVEL REFERENCIA INDICADOR</v>
          </cell>
          <cell r="C128">
            <v>90</v>
          </cell>
          <cell r="D128">
            <v>90</v>
          </cell>
          <cell r="E128">
            <v>90</v>
          </cell>
          <cell r="F128">
            <v>90</v>
          </cell>
          <cell r="G128">
            <v>90</v>
          </cell>
          <cell r="H128">
            <v>90</v>
          </cell>
          <cell r="I128">
            <v>90</v>
          </cell>
          <cell r="J128">
            <v>90</v>
          </cell>
          <cell r="K128">
            <v>90</v>
          </cell>
          <cell r="L128">
            <v>90</v>
          </cell>
          <cell r="M128">
            <v>90</v>
          </cell>
          <cell r="N128">
            <v>90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713" headerRowBorderDxfId="712" tableBorderDxfId="711">
  <tableColumns count="13">
    <tableColumn id="1" name="2016" dataDxfId="710"/>
    <tableColumn id="2" name="ENERO" dataDxfId="709"/>
    <tableColumn id="3" name="FEBRERO" dataDxfId="708"/>
    <tableColumn id="4" name="MARZO" dataDxfId="707"/>
    <tableColumn id="5" name="ABRIL" dataDxfId="706"/>
    <tableColumn id="6" name="MAYO" dataDxfId="705"/>
    <tableColumn id="7" name="JUNIO" dataDxfId="704"/>
    <tableColumn id="8" name="JULIO" dataDxfId="703"/>
    <tableColumn id="9" name="AGOSTO" dataDxfId="702"/>
    <tableColumn id="10" name="SEPTIEMBRE" dataDxfId="701"/>
    <tableColumn id="11" name="OCTUBRE" dataDxfId="700"/>
    <tableColumn id="12" name="NOVIEMBRE" dataDxfId="699"/>
    <tableColumn id="13" name="DICIEMBRE" dataDxfId="698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97" headerRowBorderDxfId="696" tableBorderDxfId="695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40:N44" totalsRowShown="0" headerRowDxfId="694" headerRowBorderDxfId="693" tableBorderDxfId="692">
  <tableColumns count="13">
    <tableColumn id="1" name="2016"/>
    <tableColumn id="2" name="ENERO" dataDxfId="691">
      <calculatedColumnFormula>DATOS!C$67</calculatedColumnFormula>
    </tableColumn>
    <tableColumn id="3" name="FEBRERO" dataDxfId="690">
      <calculatedColumnFormula>DATOS!E$67</calculatedColumnFormula>
    </tableColumn>
    <tableColumn id="4" name="MARZO"/>
    <tableColumn id="5" name="ABRIL" dataDxfId="689">
      <calculatedColumnFormula>DATOS!I$67</calculatedColumnFormula>
    </tableColumn>
    <tableColumn id="6" name="MAYO" dataDxfId="688">
      <calculatedColumnFormula>DATOS!K$67</calculatedColumnFormula>
    </tableColumn>
    <tableColumn id="7" name="JUNIO"/>
    <tableColumn id="8" name="JULIO" dataDxfId="687">
      <calculatedColumnFormula>DATOS!O$67</calculatedColumnFormula>
    </tableColumn>
    <tableColumn id="9" name="AGOSTO" dataDxfId="686">
      <calculatedColumnFormula>DATOS!Q$67</calculatedColumnFormula>
    </tableColumn>
    <tableColumn id="10" name="SEPTIEMBRE"/>
    <tableColumn id="11" name="OCTUBRE" dataDxfId="685">
      <calculatedColumnFormula>DATOS!U$67</calculatedColumnFormula>
    </tableColumn>
    <tableColumn id="12" name="NOVIEMBRE" dataDxfId="684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6:N61" totalsRowShown="0" headerRowDxfId="683" headerRowBorderDxfId="682" tableBorderDxfId="681">
  <tableColumns count="13">
    <tableColumn id="1" name="2016"/>
    <tableColumn id="2" name="TOTAL"/>
    <tableColumn id="3" name="Columna1" dataDxfId="680"/>
    <tableColumn id="4" name="Columna2" dataDxfId="679"/>
    <tableColumn id="5" name="Columna3" dataDxfId="678"/>
    <tableColumn id="6" name="Columna4" dataDxfId="677"/>
    <tableColumn id="7" name="Columna5" dataDxfId="676"/>
    <tableColumn id="8" name="Columna6" dataDxfId="675"/>
    <tableColumn id="9" name="Columna7" dataDxfId="674"/>
    <tableColumn id="10" name="Columna8" dataDxfId="673"/>
    <tableColumn id="11" name="Columna9" dataDxfId="672"/>
    <tableColumn id="12" name="Columna10" dataDxfId="671"/>
    <tableColumn id="13" name="Columna11" dataDxfId="670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5:N71" totalsRowShown="0" headerRowDxfId="669" headerRowBorderDxfId="668" tableBorderDxfId="667" totalsRowBorderDxfId="666">
  <tableColumns count="13">
    <tableColumn id="1" name="2016" dataDxfId="665"/>
    <tableColumn id="2" name="ENERO" dataDxfId="664">
      <calculatedColumnFormula>DATOS!D$3</calculatedColumnFormula>
    </tableColumn>
    <tableColumn id="3" name="FEBRERO" dataDxfId="663">
      <calculatedColumnFormula>DATOS!F$81</calculatedColumnFormula>
    </tableColumn>
    <tableColumn id="4" name="MARZO" dataDxfId="662"/>
    <tableColumn id="5" name="ABRIL" dataDxfId="661">
      <calculatedColumnFormula>DATOS!J$81</calculatedColumnFormula>
    </tableColumn>
    <tableColumn id="6" name="MAYO" dataDxfId="660">
      <calculatedColumnFormula>DATOS!L$81</calculatedColumnFormula>
    </tableColumn>
    <tableColumn id="7" name="JUNIO" dataDxfId="659"/>
    <tableColumn id="8" name="JULIO" dataDxfId="658">
      <calculatedColumnFormula>DATOS!P$81</calculatedColumnFormula>
    </tableColumn>
    <tableColumn id="9" name="AGOSTO" dataDxfId="657">
      <calculatedColumnFormula>DATOS!R$81</calculatedColumnFormula>
    </tableColumn>
    <tableColumn id="10" name="SEPTIEMBRE" dataDxfId="656"/>
    <tableColumn id="11" name="OCTUBRE" dataDxfId="655">
      <calculatedColumnFormula>DATOS!V$81</calculatedColumnFormula>
    </tableColumn>
    <tableColumn id="12" name="NOVIEMBRE" dataDxfId="654">
      <calculatedColumnFormula>DATOS!X$81</calculatedColumnFormula>
    </tableColumn>
    <tableColumn id="13" name="DICIEMBRE" dataDxfId="653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5:C78" totalsRowShown="0" headerRowDxfId="652" headerRowBorderDxfId="651" tableBorderDxfId="650" totalsRowBorderDxfId="649">
  <tableColumns count="2">
    <tableColumn id="1" name="2016"/>
    <tableColumn id="2" name="TOTAL" dataDxfId="648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8:N52" totalsRowShown="0" headerRowDxfId="647" headerRowBorderDxfId="646" tableBorderDxfId="645">
  <tableColumns count="13">
    <tableColumn id="1" name="2016"/>
    <tableColumn id="2" name="ENERO" dataDxfId="644">
      <calculatedColumnFormula>DATOS!C$68</calculatedColumnFormula>
    </tableColumn>
    <tableColumn id="3" name="FEBRERO" dataDxfId="643">
      <calculatedColumnFormula>DATOS!E$68</calculatedColumnFormula>
    </tableColumn>
    <tableColumn id="4" name="MARZO"/>
    <tableColumn id="5" name="ABRIL" dataDxfId="642">
      <calculatedColumnFormula>DATOS!I$68</calculatedColumnFormula>
    </tableColumn>
    <tableColumn id="6" name="MAYO" dataDxfId="641">
      <calculatedColumnFormula>DATOS!K$68</calculatedColumnFormula>
    </tableColumn>
    <tableColumn id="7" name="JUNIO"/>
    <tableColumn id="8" name="JULIO" dataDxfId="640">
      <calculatedColumnFormula>DATOS!O$68</calculatedColumnFormula>
    </tableColumn>
    <tableColumn id="9" name="AGOSTO" dataDxfId="639">
      <calculatedColumnFormula>DATOS!Q$68</calculatedColumnFormula>
    </tableColumn>
    <tableColumn id="10" name="SEPTIEMBRE"/>
    <tableColumn id="11" name="OCTUBRE" dataDxfId="638">
      <calculatedColumnFormula>DATOS!U$68</calculatedColumnFormula>
    </tableColumn>
    <tableColumn id="12" name="NOVIEMBRE" dataDxfId="637">
      <calculatedColumnFormula>DATOS!W$68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5:C88" totalsRowShown="0" headerRowDxfId="636" headerRowBorderDxfId="635" tableBorderDxfId="634" totalsRowBorderDxfId="633">
  <tableColumns count="2">
    <tableColumn id="1" name="2016"/>
    <tableColumn id="2" name="TOTAL" dataDxfId="632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4" name="Tabla328376265" displayName="Tabla328376265" ref="B100:N104" totalsRowShown="0" headerRowDxfId="631" headerRowBorderDxfId="630" tableBorderDxfId="629">
  <tableColumns count="13">
    <tableColumn id="1" name="2016"/>
    <tableColumn id="2" name="ENERO" dataDxfId="628">
      <calculatedColumnFormula>DATOS!C71</calculatedColumnFormula>
    </tableColumn>
    <tableColumn id="3" name="FEBRERO" dataDxfId="627">
      <calculatedColumnFormula>DATOS!E71</calculatedColumnFormula>
    </tableColumn>
    <tableColumn id="4" name="MARZO" dataDxfId="626">
      <calculatedColumnFormula>DATOS!G71</calculatedColumnFormula>
    </tableColumn>
    <tableColumn id="5" name="ABRIL" dataDxfId="625">
      <calculatedColumnFormula>DATOS!J$68</calculatedColumnFormula>
    </tableColumn>
    <tableColumn id="6" name="MAYO" dataDxfId="624">
      <calculatedColumnFormula>DATOS!K71</calculatedColumnFormula>
    </tableColumn>
    <tableColumn id="7" name="JUNIO" dataDxfId="623">
      <calculatedColumnFormula>DATOS!M71</calculatedColumnFormula>
    </tableColumn>
    <tableColumn id="8" name="JULIO" dataDxfId="622">
      <calculatedColumnFormula>DATOS!O71</calculatedColumnFormula>
    </tableColumn>
    <tableColumn id="9" name="AGOSTO" dataDxfId="621">
      <calculatedColumnFormula>DATOS!R$68</calculatedColumnFormula>
    </tableColumn>
    <tableColumn id="10" name="SEPTIEMBRE" dataDxfId="620">
      <calculatedColumnFormula>DATOS!S71</calculatedColumnFormula>
    </tableColumn>
    <tableColumn id="11" name="OCTUBRE" dataDxfId="619">
      <calculatedColumnFormula>DATOS!U71</calculatedColumnFormula>
    </tableColumn>
    <tableColumn id="12" name="NOVIEMBRE" dataDxfId="618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9" name="Tabla270" displayName="Tabla270" ref="B26:N32" totalsRowShown="0" headerRowDxfId="617" headerRowBorderDxfId="616" tableBorderDxfId="615">
  <tableColumns count="13">
    <tableColumn id="1" name="2016"/>
    <tableColumn id="2" name="ENERO"/>
    <tableColumn id="3" name="FEBRERO" dataDxfId="614"/>
    <tableColumn id="4" name="MARZO" dataDxfId="613" dataCellStyle="Porcentaje"/>
    <tableColumn id="5" name="ABRIL"/>
    <tableColumn id="6" name="MAYO"/>
    <tableColumn id="7" name="JUNIO" dataDxfId="612" dataCellStyle="Porcentaje"/>
    <tableColumn id="8" name="JULIO"/>
    <tableColumn id="9" name="AGOSTO"/>
    <tableColumn id="10" name="SEPTIEMBRE" dataDxfId="611" dataCellStyle="Porcentaje"/>
    <tableColumn id="11" name="OCTUBRE"/>
    <tableColumn id="12" name="NOVIEMBRE"/>
    <tableColumn id="13" name="DICIEMBRE" dataDxfId="610" dataCellStyle="Porcentaj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72" name="Tabla32837626573" displayName="Tabla32837626573" ref="B113:N117" totalsRowShown="0" headerRowDxfId="95" headerRowBorderDxfId="93" tableBorderDxfId="94">
  <tableColumns count="13">
    <tableColumn id="1" name="2015"/>
    <tableColumn id="2" name="ENERO" dataDxfId="92">
      <calculatedColumnFormula>[3]DATOS!C83</calculatedColumnFormula>
    </tableColumn>
    <tableColumn id="3" name="FEBRERO" dataDxfId="91">
      <calculatedColumnFormula>[3]DATOS!E83</calculatedColumnFormula>
    </tableColumn>
    <tableColumn id="4" name="MARZO" dataDxfId="90">
      <calculatedColumnFormula>[3]DATOS!G83</calculatedColumnFormula>
    </tableColumn>
    <tableColumn id="5" name="ABRIL" dataDxfId="89">
      <calculatedColumnFormula>[3]DATOS!J$68</calculatedColumnFormula>
    </tableColumn>
    <tableColumn id="6" name="MAYO" dataDxfId="88">
      <calculatedColumnFormula>[3]DATOS!K83</calculatedColumnFormula>
    </tableColumn>
    <tableColumn id="7" name="JUNIO" dataDxfId="87">
      <calculatedColumnFormula>[3]DATOS!M83</calculatedColumnFormula>
    </tableColumn>
    <tableColumn id="8" name="JULIO" dataDxfId="86">
      <calculatedColumnFormula>[3]DATOS!O83</calculatedColumnFormula>
    </tableColumn>
    <tableColumn id="9" name="AGOSTO" dataDxfId="85">
      <calculatedColumnFormula>[3]DATOS!R$68</calculatedColumnFormula>
    </tableColumn>
    <tableColumn id="10" name="SEPTIEMBRE" dataDxfId="84">
      <calculatedColumnFormula>[3]DATOS!S83</calculatedColumnFormula>
    </tableColumn>
    <tableColumn id="11" name="OCTUBRE" dataDxfId="83">
      <calculatedColumnFormula>[3]DATOS!U83</calculatedColumnFormula>
    </tableColumn>
    <tableColumn id="12" name="NOVIEMBRE" dataDxfId="82">
      <calculatedColumnFormula>[3]DATOS!W83</calculatedColumnFormula>
    </tableColumn>
    <tableColumn id="13" name="DICIEMBRE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30" name="Tabla131" displayName="Tabla131" ref="B6:N12" totalsRowShown="0" headerRowDxfId="609" headerRowBorderDxfId="608" tableBorderDxfId="607">
  <tableColumns count="13">
    <tableColumn id="1" name="2016" dataDxfId="606"/>
    <tableColumn id="2" name="ENERO" dataDxfId="605"/>
    <tableColumn id="3" name="FEBRERO" dataDxfId="604"/>
    <tableColumn id="4" name="MARZO" dataDxfId="603"/>
    <tableColumn id="5" name="ABRIL" dataDxfId="602"/>
    <tableColumn id="6" name="MAYO" dataDxfId="601"/>
    <tableColumn id="7" name="JUNIO" dataDxfId="600"/>
    <tableColumn id="8" name="JULIO" dataDxfId="599"/>
    <tableColumn id="9" name="AGOSTO" dataDxfId="598"/>
    <tableColumn id="10" name="SEPTIEMBRE" dataDxfId="597"/>
    <tableColumn id="11" name="OCTUBRE" dataDxfId="596"/>
    <tableColumn id="12" name="NOVIEMBRE" dataDxfId="595"/>
    <tableColumn id="13" name="DICIEMBRE" dataDxfId="594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1" name="Tabla232" displayName="Tabla232" ref="B16:N22" totalsRowShown="0" headerRowDxfId="593" headerRowBorderDxfId="592" tableBorderDxfId="591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2" name="Tabla333" displayName="Tabla333" ref="B26:N30" totalsRowShown="0" headerRowDxfId="590" headerRowBorderDxfId="589" tableBorderDxfId="588">
  <tableColumns count="13">
    <tableColumn id="1" name="2016"/>
    <tableColumn id="2" name="ENERO" dataDxfId="587">
      <calculatedColumnFormula>DATOS!D$67</calculatedColumnFormula>
    </tableColumn>
    <tableColumn id="3" name="FEBRERO" dataDxfId="586">
      <calculatedColumnFormula>DATOS!F$67</calculatedColumnFormula>
    </tableColumn>
    <tableColumn id="4" name="MARZO"/>
    <tableColumn id="5" name="ABRIL" dataDxfId="585">
      <calculatedColumnFormula>DATOS!J$67</calculatedColumnFormula>
    </tableColumn>
    <tableColumn id="6" name="MAYO" dataDxfId="584">
      <calculatedColumnFormula>DATOS!L$67</calculatedColumnFormula>
    </tableColumn>
    <tableColumn id="7" name="JUNIO"/>
    <tableColumn id="8" name="JULIO" dataDxfId="583">
      <calculatedColumnFormula>DATOS!P$67</calculatedColumnFormula>
    </tableColumn>
    <tableColumn id="9" name="AGOSTO" dataDxfId="582">
      <calculatedColumnFormula>DATOS!R$67</calculatedColumnFormula>
    </tableColumn>
    <tableColumn id="10" name="SEPTIEMBRE"/>
    <tableColumn id="11" name="OCTUBRE" dataDxfId="581">
      <calculatedColumnFormula>DATOS!V$67</calculatedColumnFormula>
    </tableColumn>
    <tableColumn id="12" name="NOVIEMBRE" dataDxfId="580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3" name="Tabla534" displayName="Tabla534" ref="B42:N47" totalsRowShown="0" headerRowDxfId="579" headerRowBorderDxfId="578" tableBorderDxfId="577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4" name="Tabla635" displayName="Tabla635" ref="B51:N57" totalsRowShown="0" headerRowDxfId="576" headerRowBorderDxfId="575" tableBorderDxfId="574" totalsRowBorderDxfId="573">
  <tableColumns count="13">
    <tableColumn id="1" name="2016" dataDxfId="572"/>
    <tableColumn id="2" name="ENERO" dataDxfId="571">
      <calculatedColumnFormula>DATOS!D$3</calculatedColumnFormula>
    </tableColumn>
    <tableColumn id="3" name="FEBRERO" dataDxfId="570">
      <calculatedColumnFormula>DATOS!F$81</calculatedColumnFormula>
    </tableColumn>
    <tableColumn id="4" name="MARZO" dataDxfId="569"/>
    <tableColumn id="5" name="ABRIL" dataDxfId="568">
      <calculatedColumnFormula>DATOS!J$81</calculatedColumnFormula>
    </tableColumn>
    <tableColumn id="6" name="MAYO" dataDxfId="567">
      <calculatedColumnFormula>DATOS!L$81</calculatedColumnFormula>
    </tableColumn>
    <tableColumn id="7" name="JUNIO" dataDxfId="566"/>
    <tableColumn id="8" name="JULIO" dataDxfId="565">
      <calculatedColumnFormula>DATOS!P$81</calculatedColumnFormula>
    </tableColumn>
    <tableColumn id="9" name="AGOSTO" dataDxfId="564">
      <calculatedColumnFormula>DATOS!R$81</calculatedColumnFormula>
    </tableColumn>
    <tableColumn id="10" name="SEPTIEMBRE" dataDxfId="563"/>
    <tableColumn id="11" name="OCTUBRE" dataDxfId="562">
      <calculatedColumnFormula>DATOS!V$81</calculatedColumnFormula>
    </tableColumn>
    <tableColumn id="12" name="NOVIEMBRE" dataDxfId="561">
      <calculatedColumnFormula>DATOS!X$81</calculatedColumnFormula>
    </tableColumn>
    <tableColumn id="13" name="DICIEMBRE" dataDxfId="560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5" name="Tabla61236" displayName="Tabla61236" ref="B61:C64" totalsRowShown="0" headerRowDxfId="559" headerRowBorderDxfId="558" tableBorderDxfId="557" totalsRowBorderDxfId="556">
  <tableColumns count="2">
    <tableColumn id="1" name="2016"/>
    <tableColumn id="2" name="TOTAL" dataDxfId="555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6" name="Tabla32837" displayName="Tabla32837" ref="B34:N38" totalsRowShown="0" headerRowDxfId="554" headerRowBorderDxfId="553" tableBorderDxfId="552">
  <tableColumns count="13">
    <tableColumn id="1" name="2016"/>
    <tableColumn id="2" name="ENERO" dataDxfId="551">
      <calculatedColumnFormula>DATOS!D$68</calculatedColumnFormula>
    </tableColumn>
    <tableColumn id="3" name="FEBRERO" dataDxfId="550">
      <calculatedColumnFormula>DATOS!F$68</calculatedColumnFormula>
    </tableColumn>
    <tableColumn id="4" name="MARZO"/>
    <tableColumn id="5" name="ABRIL" dataDxfId="549">
      <calculatedColumnFormula>DATOS!J$68</calculatedColumnFormula>
    </tableColumn>
    <tableColumn id="6" name="MAYO" dataDxfId="548">
      <calculatedColumnFormula>DATOS!L$68</calculatedColumnFormula>
    </tableColumn>
    <tableColumn id="7" name="JUNIO"/>
    <tableColumn id="8" name="JULIO" dataDxfId="547">
      <calculatedColumnFormula>DATOS!P$68</calculatedColumnFormula>
    </tableColumn>
    <tableColumn id="9" name="AGOSTO" dataDxfId="546">
      <calculatedColumnFormula>DATOS!R$68</calculatedColumnFormula>
    </tableColumn>
    <tableColumn id="10" name="SEPTIEMBRE"/>
    <tableColumn id="11" name="OCTUBRE" dataDxfId="545">
      <calculatedColumnFormula>DATOS!V$68</calculatedColumnFormula>
    </tableColumn>
    <tableColumn id="12" name="NOVIEMBRE" dataDxfId="544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37" name="Tabla6122938" displayName="Tabla6122938" ref="B71:C74" totalsRowShown="0" headerRowDxfId="543" headerRowBorderDxfId="542" tableBorderDxfId="541" totalsRowBorderDxfId="540">
  <tableColumns count="2">
    <tableColumn id="1" name="2016"/>
    <tableColumn id="2" name="TOTAL" dataDxfId="539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8" name="Tabla19" displayName="Tabla19" ref="B6:N21" totalsRowShown="0" headerRowDxfId="538" headerRowBorderDxfId="537" tableBorderDxfId="536">
  <tableColumns count="13">
    <tableColumn id="1" name="2016" dataDxfId="535"/>
    <tableColumn id="2" name="ENERO" dataDxfId="534"/>
    <tableColumn id="3" name="FEBRERO" dataDxfId="533"/>
    <tableColumn id="4" name="MARZO" dataDxfId="532"/>
    <tableColumn id="5" name="ABRIL" dataDxfId="531"/>
    <tableColumn id="6" name="MAYO" dataDxfId="530"/>
    <tableColumn id="7" name="JUNIO" dataDxfId="529"/>
    <tableColumn id="8" name="JULIO" dataDxfId="528"/>
    <tableColumn id="9" name="AGOSTO" dataDxfId="527"/>
    <tableColumn id="10" name="SEPTIEMBRE" dataDxfId="526"/>
    <tableColumn id="11" name="OCTUBRE" dataDxfId="525"/>
    <tableColumn id="12" name="NOVIEMBRE" dataDxfId="524"/>
    <tableColumn id="13" name="DICIEMBRE" dataDxfId="523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9" name="Tabla210" displayName="Tabla210" ref="B25:N30" totalsRowShown="0" headerRowDxfId="522" headerRowBorderDxfId="521" tableBorderDxfId="520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10" name="Tabla311" displayName="Tabla311" ref="B34:N40" totalsRowShown="0" headerRowDxfId="519" headerRowBorderDxfId="518" tableBorderDxfId="517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2" name="Tabla513" displayName="Tabla513" ref="B44:N49" totalsRowShown="0" headerRowDxfId="516" headerRowBorderDxfId="515" tableBorderDxfId="514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3" name="Tabla614" displayName="Tabla614" ref="B53:N56" totalsRowShown="0" headerRowDxfId="513" headerRowBorderDxfId="512" tableBorderDxfId="511" totalsRowBorderDxfId="510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4" name="Tabla61215" displayName="Tabla61215" ref="B60:N63" totalsRowShown="0" headerRowDxfId="509" headerRowBorderDxfId="508" tableBorderDxfId="507" totalsRowBorderDxfId="506">
  <tableColumns count="13">
    <tableColumn id="1" name="2016"/>
    <tableColumn id="2" name="ENERO" dataDxfId="505">
      <calculatedColumnFormula>DATOS!D$7</calculatedColumnFormula>
    </tableColumn>
    <tableColumn id="3" name="FEBRERO" dataDxfId="504">
      <calculatedColumnFormula>DATOS!F$7</calculatedColumnFormula>
    </tableColumn>
    <tableColumn id="4" name="MARZO" dataDxfId="503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5" name="Tabla612516" displayName="Tabla612516" ref="B67:N70" totalsRowShown="0" headerRowDxfId="502" headerRowBorderDxfId="501" tableBorderDxfId="500" totalsRowBorderDxfId="499">
  <tableColumns count="13">
    <tableColumn id="1" name="2016"/>
    <tableColumn id="2" name="ENERO" dataDxfId="498">
      <calculatedColumnFormula>DATOS!D$8</calculatedColumnFormula>
    </tableColumn>
    <tableColumn id="3" name="FEBRERO" dataDxfId="497">
      <calculatedColumnFormula>DATOS!F$8</calculatedColumnFormula>
    </tableColumn>
    <tableColumn id="4" name="MARZO" dataDxfId="496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16" name="Tabla6125817" displayName="Tabla6125817" ref="B74:N81" totalsRowShown="0" headerRowDxfId="495" headerRowBorderDxfId="494" tableBorderDxfId="493" totalsRowBorderDxfId="492">
  <tableColumns count="13">
    <tableColumn id="1" name="2016" dataDxfId="491"/>
    <tableColumn id="2" name="ENERO" dataDxfId="490"/>
    <tableColumn id="3" name="FEBRERO" dataDxfId="489"/>
    <tableColumn id="4" name="MARZO" dataDxfId="488"/>
    <tableColumn id="5" name="ABRIL" dataDxfId="487"/>
    <tableColumn id="6" name="MAYO" dataDxfId="486"/>
    <tableColumn id="7" name="JUNIO" dataDxfId="485"/>
    <tableColumn id="8" name="JULIO" dataDxfId="484"/>
    <tableColumn id="9" name="AGOSTO" dataDxfId="483"/>
    <tableColumn id="10" name="SEPTIEMBRE" dataDxfId="482"/>
    <tableColumn id="11" name="OCTUBRE" dataDxfId="481"/>
    <tableColumn id="12" name="NOVIEMBRE" dataDxfId="480"/>
    <tableColumn id="13" name="DICIEMBRE" dataDxfId="479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29" name="Tabla61251630" displayName="Tabla61251630" ref="B88:N94" totalsRowShown="0" headerRowDxfId="478" headerRowBorderDxfId="477" tableBorderDxfId="476" totalsRowBorderDxfId="475">
  <tableColumns count="13">
    <tableColumn id="1" name="2016" dataDxfId="474"/>
    <tableColumn id="2" name="ENERO" dataDxfId="473">
      <calculatedColumnFormula>DATOS!D$8</calculatedColumnFormula>
    </tableColumn>
    <tableColumn id="3" name="FEBRERO" dataDxfId="472">
      <calculatedColumnFormula>DATOS!F$8</calculatedColumnFormula>
    </tableColumn>
    <tableColumn id="4" name="MARZO" dataDxfId="471">
      <calculatedColumnFormula>DATOS!H$8</calculatedColumnFormula>
    </tableColumn>
    <tableColumn id="5" name="ABRIL" dataDxfId="470"/>
    <tableColumn id="6" name="MAYO" dataDxfId="469"/>
    <tableColumn id="7" name="JUNIO" dataDxfId="468"/>
    <tableColumn id="8" name="JULIO" dataDxfId="467"/>
    <tableColumn id="9" name="AGOSTO" dataDxfId="466"/>
    <tableColumn id="10" name="SEPTIEMBRE" dataDxfId="465"/>
    <tableColumn id="11" name="OCTUBRE" dataDxfId="464"/>
    <tableColumn id="12" name="NOVIEMBRE" dataDxfId="463"/>
    <tableColumn id="13" name="DICIEMBRE" dataDxfId="462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70" name="Tabla6122938606371" displayName="Tabla6122938606371" ref="B109:C112" totalsRowShown="0" headerRowDxfId="461" headerRowBorderDxfId="460" tableBorderDxfId="459" totalsRowBorderDxfId="458">
  <tableColumns count="2">
    <tableColumn id="1" name="2016"/>
    <tableColumn id="2" name="TOTAL" dataDxfId="457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71" name="Tabla612293860616472" displayName="Tabla612293860616472" ref="B124:E127" totalsRowShown="0" headerRowDxfId="456" headerRowBorderDxfId="455" tableBorderDxfId="454" totalsRowBorderDxfId="453">
  <tableColumns count="4">
    <tableColumn id="1" name="2016"/>
    <tableColumn id="2" name="N" dataDxfId="452"/>
    <tableColumn id="3" name="N-1"/>
    <tableColumn id="4" name="A/D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73" name="Tabla61463" displayName="Tabla61463" ref="B138:N141" totalsRowShown="0" headerRowDxfId="3" headerRowBorderDxfId="1" tableBorderDxfId="2" totalsRowBorderDxfId="0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8" name="Tabla1939" displayName="Tabla1939" ref="B6:N21" totalsRowShown="0" headerRowDxfId="451" headerRowBorderDxfId="450" tableBorderDxfId="449">
  <tableColumns count="13">
    <tableColumn id="1" name="2016" dataDxfId="448"/>
    <tableColumn id="2" name="ENERO" dataDxfId="447"/>
    <tableColumn id="3" name="FEBRERO" dataDxfId="446"/>
    <tableColumn id="4" name="MARZO" dataDxfId="445"/>
    <tableColumn id="5" name="ABRIL" dataDxfId="444"/>
    <tableColumn id="6" name="MAYO" dataDxfId="443"/>
    <tableColumn id="7" name="JUNIO" dataDxfId="442"/>
    <tableColumn id="8" name="JULIO" dataDxfId="441"/>
    <tableColumn id="9" name="AGOSTO" dataDxfId="440"/>
    <tableColumn id="10" name="SEPTIEMBRE" dataDxfId="439"/>
    <tableColumn id="11" name="OCTUBRE" dataDxfId="438"/>
    <tableColumn id="12" name="NOVIEMBRE" dataDxfId="437"/>
    <tableColumn id="13" name="DICIEMBRE" dataDxfId="436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39" name="Tabla21040" displayName="Tabla21040" ref="B25:N30" totalsRowShown="0" headerRowDxfId="435" headerRowBorderDxfId="434" tableBorderDxfId="433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0" name="Tabla31141" displayName="Tabla31141" ref="B34:N40" totalsRowShown="0" headerRowDxfId="432" headerRowBorderDxfId="431" tableBorderDxfId="430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1" name="Tabla51342" displayName="Tabla51342" ref="B44:N49" totalsRowShown="0" headerRowDxfId="429" headerRowBorderDxfId="428" tableBorderDxfId="427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2" name="Tabla61443" displayName="Tabla61443" ref="B53:N56" totalsRowShown="0" headerRowDxfId="426" headerRowBorderDxfId="425" tableBorderDxfId="424" totalsRowBorderDxfId="423">
  <tableColumns count="13">
    <tableColumn id="1" name="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3" name="Tabla6121544" displayName="Tabla6121544" ref="B60:N63" totalsRowShown="0" headerRowDxfId="422" headerRowBorderDxfId="421" tableBorderDxfId="420" totalsRowBorderDxfId="419">
  <tableColumns count="13">
    <tableColumn id="1" name="2016"/>
    <tableColumn id="2" name="ENERO" dataDxfId="418">
      <calculatedColumnFormula>DATOS!D$7</calculatedColumnFormula>
    </tableColumn>
    <tableColumn id="3" name="FEBRERO" dataDxfId="417">
      <calculatedColumnFormula>DATOS!F$7</calculatedColumnFormula>
    </tableColumn>
    <tableColumn id="4" name="MARZO" dataDxfId="416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4" name="Tabla61251645" displayName="Tabla61251645" ref="B67:N70" totalsRowShown="0" headerRowDxfId="415" headerRowBorderDxfId="414" tableBorderDxfId="413" totalsRowBorderDxfId="412">
  <tableColumns count="13">
    <tableColumn id="1" name="2016"/>
    <tableColumn id="2" name="ENERO" dataDxfId="411">
      <calculatedColumnFormula>DATOS!D$8</calculatedColumnFormula>
    </tableColumn>
    <tableColumn id="3" name="FEBRERO" dataDxfId="410">
      <calculatedColumnFormula>DATOS!F$8</calculatedColumnFormula>
    </tableColumn>
    <tableColumn id="4" name="MARZO" dataDxfId="409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5" name="Tabla612581746" displayName="Tabla612581746" ref="B74:N81" totalsRowShown="0" headerRowDxfId="408" headerRowBorderDxfId="407" tableBorderDxfId="406" totalsRowBorderDxfId="405">
  <tableColumns count="13">
    <tableColumn id="1" name="2016" dataDxfId="404"/>
    <tableColumn id="2" name="ENERO" dataDxfId="403"/>
    <tableColumn id="3" name="FEBRERO" dataDxfId="402"/>
    <tableColumn id="4" name="MARZO" dataDxfId="401"/>
    <tableColumn id="5" name="ABRIL" dataDxfId="400"/>
    <tableColumn id="6" name="MAYO" dataDxfId="399"/>
    <tableColumn id="7" name="JUNIO" dataDxfId="398"/>
    <tableColumn id="8" name="JULIO" dataDxfId="397"/>
    <tableColumn id="9" name="AGOSTO" dataDxfId="396"/>
    <tableColumn id="10" name="SEPTIEMBRE" dataDxfId="395"/>
    <tableColumn id="11" name="OCTUBRE" dataDxfId="394"/>
    <tableColumn id="12" name="NOVIEMBRE" dataDxfId="393"/>
    <tableColumn id="13" name="DICIEMBRE" dataDxfId="392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6" name="Tabla6125163047" displayName="Tabla6125163047" ref="B88:N94" totalsRowShown="0" headerRowDxfId="391" headerRowBorderDxfId="390" tableBorderDxfId="389" totalsRowBorderDxfId="388">
  <tableColumns count="13">
    <tableColumn id="1" name="2016" dataDxfId="387"/>
    <tableColumn id="2" name="ENERO" dataDxfId="386">
      <calculatedColumnFormula>DATOS!D$8</calculatedColumnFormula>
    </tableColumn>
    <tableColumn id="3" name="FEBRERO" dataDxfId="385">
      <calculatedColumnFormula>DATOS!F$8</calculatedColumnFormula>
    </tableColumn>
    <tableColumn id="4" name="MARZO" dataDxfId="384">
      <calculatedColumnFormula>DATOS!H$8</calculatedColumnFormula>
    </tableColumn>
    <tableColumn id="5" name="ABRIL" dataDxfId="383"/>
    <tableColumn id="6" name="MAYO" dataDxfId="382"/>
    <tableColumn id="7" name="JUNIO" dataDxfId="381"/>
    <tableColumn id="8" name="JULIO" dataDxfId="380"/>
    <tableColumn id="9" name="AGOSTO" dataDxfId="379"/>
    <tableColumn id="10" name="SEPTIEMBRE" dataDxfId="378"/>
    <tableColumn id="11" name="OCTUBRE" dataDxfId="377"/>
    <tableColumn id="12" name="NOVIEMBRE" dataDxfId="376"/>
    <tableColumn id="13" name="DICIEMBRE" dataDxfId="375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4" name="Tabla15" displayName="Tabla15" ref="B6:N12" totalsRowShown="0" headerRowDxfId="374" headerRowBorderDxfId="373" tableBorderDxfId="372">
  <tableColumns count="13">
    <tableColumn id="1" name="FACTURACIÓN MEDIA POR OPERARIO 2016" dataDxfId="371"/>
    <tableColumn id="2" name="ENERO" dataDxfId="370"/>
    <tableColumn id="3" name="FEBRERO" dataDxfId="369"/>
    <tableColumn id="4" name="MARZO" dataDxfId="368"/>
    <tableColumn id="5" name="ABRIL" dataDxfId="367"/>
    <tableColumn id="6" name="MAYO" dataDxfId="366"/>
    <tableColumn id="7" name="JUNIO" dataDxfId="365"/>
    <tableColumn id="8" name="JULIO" dataDxfId="364"/>
    <tableColumn id="9" name="AGOSTO" dataDxfId="363"/>
    <tableColumn id="10" name="SEPTIEMBRE" dataDxfId="362"/>
    <tableColumn id="11" name="OCTUBRE" dataDxfId="361"/>
    <tableColumn id="12" name="NOVIEMBRE" dataDxfId="360"/>
    <tableColumn id="13" name="DICIEMBRE" dataDxfId="359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7" name="Tabla28" displayName="Tabla28" ref="B16:N23" totalsRowShown="0" headerRowDxfId="358" headerRowBorderDxfId="357" tableBorderDxfId="356">
  <tableColumns count="13">
    <tableColumn id="1" name="MEJORA PRESPTO PRODUCCIÓN 2016" dataDxfId="355"/>
    <tableColumn id="2" name="ENERO" dataDxfId="354"/>
    <tableColumn id="3" name="FEBRERO" dataDxfId="353"/>
    <tableColumn id="4" name="MARZO" dataDxfId="352"/>
    <tableColumn id="5" name="ABRIL" dataDxfId="351"/>
    <tableColumn id="6" name="MAYO" dataDxfId="350"/>
    <tableColumn id="7" name="JUNIO" dataDxfId="349"/>
    <tableColumn id="8" name="JULIO" dataDxfId="348"/>
    <tableColumn id="9" name="AGOSTO" dataDxfId="347"/>
    <tableColumn id="10" name="SEPTIEMBRE" dataDxfId="346"/>
    <tableColumn id="11" name="OCTUBRE" dataDxfId="345"/>
    <tableColumn id="12" name="NOVIEMBRE" dataDxfId="344"/>
    <tableColumn id="13" name="DICIEMBRE" dataDxfId="343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7" name="Tabla1548" displayName="Tabla1548" ref="B6:N12" totalsRowShown="0" headerRowDxfId="342" headerRowBorderDxfId="341" tableBorderDxfId="340">
  <tableColumns count="13">
    <tableColumn id="1" name="FACTURACIÓN MEDIA POR OPERARIO 2016" dataDxfId="339"/>
    <tableColumn id="2" name="ENERO" dataDxfId="338"/>
    <tableColumn id="3" name="FEBRERO" dataDxfId="337"/>
    <tableColumn id="4" name="MARZO" dataDxfId="336"/>
    <tableColumn id="5" name="ABRIL" dataDxfId="335"/>
    <tableColumn id="6" name="MAYO" dataDxfId="334"/>
    <tableColumn id="7" name="JUNIO" dataDxfId="333"/>
    <tableColumn id="8" name="JULIO" dataDxfId="332"/>
    <tableColumn id="9" name="AGOSTO" dataDxfId="331"/>
    <tableColumn id="10" name="SEPTIEMBRE" dataDxfId="330"/>
    <tableColumn id="11" name="OCTUBRE" dataDxfId="329"/>
    <tableColumn id="12" name="NOVIEMBRE" dataDxfId="328"/>
    <tableColumn id="13" name="DICIEMBRE" dataDxfId="327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48" name="Tabla2849" displayName="Tabla2849" ref="B16:N23" totalsRowShown="0" headerRowDxfId="326" headerRowBorderDxfId="325" tableBorderDxfId="324">
  <tableColumns count="13">
    <tableColumn id="1" name="MEJORA PRESPTO PRODUCCIÓN 2016" dataDxfId="323"/>
    <tableColumn id="2" name="ENERO" dataDxfId="322"/>
    <tableColumn id="3" name="FEBRERO" dataDxfId="321"/>
    <tableColumn id="4" name="MARZO" dataDxfId="320"/>
    <tableColumn id="5" name="ABRIL" dataDxfId="319"/>
    <tableColumn id="6" name="MAYO" dataDxfId="318"/>
    <tableColumn id="7" name="JUNIO" dataDxfId="317"/>
    <tableColumn id="8" name="JULIO" dataDxfId="316"/>
    <tableColumn id="9" name="AGOSTO" dataDxfId="315"/>
    <tableColumn id="10" name="SEPTIEMBRE" dataDxfId="314"/>
    <tableColumn id="11" name="OCTUBRE" dataDxfId="313"/>
    <tableColumn id="12" name="NOVIEMBRE" dataDxfId="312"/>
    <tableColumn id="13" name="DICIEMBRE" dataDxfId="311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1" name="Tabla1922" displayName="Tabla1922" ref="B6:N9" totalsRowShown="0" headerRowDxfId="310" headerRowBorderDxfId="309" tableBorderDxfId="308">
  <tableColumns count="13">
    <tableColumn id="1" name="RECHAZOS INTERNOS 2016" dataDxfId="307"/>
    <tableColumn id="2" name="ENERO" dataDxfId="306"/>
    <tableColumn id="3" name="FEBRERO" dataDxfId="305"/>
    <tableColumn id="4" name="MARZO" dataDxfId="304"/>
    <tableColumn id="5" name="ABRIL" dataDxfId="303"/>
    <tableColumn id="6" name="MAYO" dataDxfId="302"/>
    <tableColumn id="7" name="JUNIO" dataDxfId="301"/>
    <tableColumn id="8" name="JULIO" dataDxfId="300"/>
    <tableColumn id="9" name="AGOSTO" dataDxfId="299"/>
    <tableColumn id="10" name="SEPTIEMBRE" dataDxfId="298"/>
    <tableColumn id="11" name="OCTUBRE" dataDxfId="297"/>
    <tableColumn id="12" name="NOVIEMBRE" dataDxfId="296"/>
    <tableColumn id="13" name="DICIEMBRE" dataDxfId="295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2" name="Tabla21023" displayName="Tabla21023" ref="B13:N16" totalsRowShown="0" headerRowDxfId="294" headerRowBorderDxfId="293" tableBorderDxfId="292">
  <tableColumns count="13">
    <tableColumn id="1" name="RECHAZOS EX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3" name="Tabla31124" displayName="Tabla31124" ref="B20:N26" totalsRowShown="0" headerRowDxfId="291" headerRowBorderDxfId="290" tableBorderDxfId="289">
  <tableColumns count="13">
    <tableColumn id="1" name="COSTE NO CALIDAD IN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4" name="Tabla51325" displayName="Tabla51325" ref="B40:N44" totalsRowShown="0" headerRowDxfId="288" headerRowBorderDxfId="287" tableBorderDxfId="286">
  <tableColumns count="13">
    <tableColumn id="1" name="INCIDNTES. CON DESPLAZAMTO A INSTALACIONES DE CLIENTES 2016"/>
    <tableColumn id="2" name="ENERO" dataDxfId="285">
      <calculatedColumnFormula>DATOS!C$50</calculatedColumnFormula>
    </tableColumn>
    <tableColumn id="3" name="FEBRERO" dataDxfId="284">
      <calculatedColumnFormula>DATOS!E$50</calculatedColumnFormula>
    </tableColumn>
    <tableColumn id="4" name="MARZO" dataDxfId="283">
      <calculatedColumnFormula>DATOS!G$50</calculatedColumnFormula>
    </tableColumn>
    <tableColumn id="5" name="ABRIL" dataDxfId="282">
      <calculatedColumnFormula>DATOS!I$50</calculatedColumnFormula>
    </tableColumn>
    <tableColumn id="6" name="MAYO" dataDxfId="281">
      <calculatedColumnFormula>DATOS!K$50</calculatedColumnFormula>
    </tableColumn>
    <tableColumn id="7" name="JUNIO"/>
    <tableColumn id="8" name="JULIO" dataDxfId="280">
      <calculatedColumnFormula>DATOS!O$50</calculatedColumnFormula>
    </tableColumn>
    <tableColumn id="9" name="AGOSTO" dataDxfId="279">
      <calculatedColumnFormula>DATOS!Q$50</calculatedColumnFormula>
    </tableColumn>
    <tableColumn id="10" name="SEPTIEMBRE" dataDxfId="278">
      <calculatedColumnFormula>DATOS!S$50</calculatedColumnFormula>
    </tableColumn>
    <tableColumn id="11" name="OCTUBRE" dataDxfId="277">
      <calculatedColumnFormula>DATOS!U$50</calculatedColumnFormula>
    </tableColumn>
    <tableColumn id="12" name="NOVIEMBRE" dataDxfId="276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26" name="Tabla6121527" displayName="Tabla6121527" ref="B58:N61" totalsRowShown="0" headerRowDxfId="275" headerRowBorderDxfId="274" tableBorderDxfId="273" totalsRowBorderDxfId="272">
  <tableColumns count="13">
    <tableColumn id="1" name="INTERVIENCIONES CON PARAD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7" name="Tabla612152718" displayName="Tabla612152718" ref="B69:C72" totalsRowShown="0" headerRowDxfId="271" headerRowBorderDxfId="270" tableBorderDxfId="269" totalsRowBorderDxfId="268">
  <tableColumns count="2">
    <tableColumn id="1" name="CUMPLIMIENTO ANUAL AUDITORIAS 2016" dataDxfId="267"/>
    <tableColumn id="2" name="TOTAL" dataDxfId="266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8" name="Tabla61215271819" displayName="Tabla61215271819" ref="B80:C83" totalsRowShown="0" headerRowDxfId="265" headerRowBorderDxfId="264" tableBorderDxfId="263" totalsRowBorderDxfId="262">
  <tableColumns count="2">
    <tableColumn id="1" name="% ACCIONES FUERA PLAZO 2016" dataDxfId="261"/>
    <tableColumn id="2" name="TOTAL" dataDxfId="260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19" name="Tabla6121527181920" displayName="Tabla6121527181920" ref="B90:C93" totalsRowShown="0" headerRowDxfId="259" headerRowBorderDxfId="258" tableBorderDxfId="257" totalsRowBorderDxfId="256">
  <tableColumns count="2">
    <tableColumn id="1" name="TASA CUMPLIMIENTO CALIBRACIONES 2016" dataDxfId="255"/>
    <tableColumn id="2" name="TOTAL" dataDxfId="254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20" name="Tabla612152721" displayName="Tabla612152721" ref="B100:N104" totalsRowShown="0" headerRowDxfId="253" headerRowBorderDxfId="252" tableBorderDxfId="251" totalsRowBorderDxfId="250">
  <tableColumns count="13">
    <tableColumn id="1" name="NºHORAS PARADA PRDTVA. POR MANTENMTOS CORRECTIVOS Y MAQ."/>
    <tableColumn id="2" name="ENERO" dataDxfId="249">
      <calculatedColumnFormula>DATOS!C57</calculatedColumnFormula>
    </tableColumn>
    <tableColumn id="3" name="FEBRERO" dataDxfId="248">
      <calculatedColumnFormula>DATOS!E57</calculatedColumnFormula>
    </tableColumn>
    <tableColumn id="4" name="MARZO"/>
    <tableColumn id="5" name="ABRIL" dataDxfId="247">
      <calculatedColumnFormula>DATOS!I57</calculatedColumnFormula>
    </tableColumn>
    <tableColumn id="6" name="MAYO" dataDxfId="246">
      <calculatedColumnFormula>DATOS!K57</calculatedColumnFormula>
    </tableColumn>
    <tableColumn id="7" name="JUNIO"/>
    <tableColumn id="8" name="JULIO" dataDxfId="245">
      <calculatedColumnFormula>DATOS!O57</calculatedColumnFormula>
    </tableColumn>
    <tableColumn id="9" name="AGOSTO" dataDxfId="244">
      <calculatedColumnFormula>DATOS!Q57</calculatedColumnFormula>
    </tableColumn>
    <tableColumn id="10" name="SEPTIEMBRE"/>
    <tableColumn id="11" name="OCTUBRE" dataDxfId="243">
      <calculatedColumnFormula>DATOS!U57</calculatedColumnFormula>
    </tableColumn>
    <tableColumn id="12" name="NOVIEMBRE" dataDxfId="242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59" name="Tabla3112460" displayName="Tabla3112460" ref="B30:N36" totalsRowShown="0" headerRowDxfId="241" headerRowBorderDxfId="240" tableBorderDxfId="239">
  <tableColumns count="13">
    <tableColumn id="1" name="COSTE NO CALIDAD EXTERNOS 2016"/>
    <tableColumn id="2" name="ENERO" dataDxfId="238">
      <calculatedColumnFormula>DATOS!C$3</calculatedColumnFormula>
    </tableColumn>
    <tableColumn id="3" name="FEBRERO" dataDxfId="237">
      <calculatedColumnFormula>DATOS!E$49</calculatedColumnFormula>
    </tableColumn>
    <tableColumn id="4" name="MARZO" dataDxfId="236">
      <calculatedColumnFormula>DATOS!G$49</calculatedColumnFormula>
    </tableColumn>
    <tableColumn id="5" name="ABRIL" dataDxfId="235">
      <calculatedColumnFormula>DATOS!I$3</calculatedColumnFormula>
    </tableColumn>
    <tableColumn id="6" name="MAYO" dataDxfId="234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1" name="Tabla612152762" displayName="Tabla612152762" ref="B111:N114" totalsRowShown="0" headerRowDxfId="233" headerRowBorderDxfId="232" tableBorderDxfId="231" totalsRowBorderDxfId="230">
  <tableColumns count="13">
    <tableColumn id="1" name="CONTESTACIÓN INC EN FECH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5" name="Tabla61215276266" displayName="Tabla61215276266" ref="B121:N124" totalsRowShown="0" headerRowDxfId="229" headerRowBorderDxfId="228" tableBorderDxfId="227" totalsRowBorderDxfId="226">
  <tableColumns count="13">
    <tableColumn id="1" name="COPIAS DE SEGURIDAD EN FECH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6" name="Tabla6121527181967" displayName="Tabla6121527181967" ref="B134:C137" totalsRowShown="0" headerRowDxfId="225" headerRowBorderDxfId="224" tableBorderDxfId="223" totalsRowBorderDxfId="222">
  <tableColumns count="2">
    <tableColumn id="1" name="Nº DE DOCUMENTOS NO CONTROLADOS" dataDxfId="221"/>
    <tableColumn id="2" name="TOTAL" dataDxfId="220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7" name="Tabla612152718196768" displayName="Tabla612152718196768" ref="B146:C149" totalsRowShown="0" headerRowDxfId="219" headerRowBorderDxfId="218" tableBorderDxfId="217" totalsRowBorderDxfId="216">
  <tableColumns count="2">
    <tableColumn id="1" name="% VERIFICACIONES INTERNAS" dataDxfId="215"/>
    <tableColumn id="2" name="TOTAL" dataDxfId="214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0" name="Tabla61215272161" displayName="Tabla61215272161" ref="B157:N162" totalsRowShown="0" headerRowDxfId="213" headerRowBorderDxfId="212" tableBorderDxfId="211" totalsRowBorderDxfId="210">
  <tableColumns count="13">
    <tableColumn id="1" name="Nº ORDENES PLANIFICADAS Vs EJECUTADAS"/>
    <tableColumn id="2" name="ENERO" dataDxfId="209">
      <calculatedColumnFormula>DATOS!C114</calculatedColumnFormula>
    </tableColumn>
    <tableColumn id="3" name="FEBRERO" dataDxfId="208">
      <calculatedColumnFormula>DATOS!E114</calculatedColumnFormula>
    </tableColumn>
    <tableColumn id="4" name="MARZO"/>
    <tableColumn id="5" name="ABRIL" dataDxfId="207">
      <calculatedColumnFormula>DATOS!I114</calculatedColumnFormula>
    </tableColumn>
    <tableColumn id="6" name="MAYO" dataDxfId="206">
      <calculatedColumnFormula>DATOS!K114</calculatedColumnFormula>
    </tableColumn>
    <tableColumn id="7" name="JUNIO"/>
    <tableColumn id="8" name="JULIO" dataDxfId="205">
      <calculatedColumnFormula>DATOS!O114</calculatedColumnFormula>
    </tableColumn>
    <tableColumn id="9" name="AGOSTO" dataDxfId="204">
      <calculatedColumnFormula>DATOS!Q114</calculatedColumnFormula>
    </tableColumn>
    <tableColumn id="10" name="SEPTIEMBRE"/>
    <tableColumn id="11" name="OCTUBRE" dataDxfId="203">
      <calculatedColumnFormula>DATOS!U114</calculatedColumnFormula>
    </tableColumn>
    <tableColumn id="12" name="NOVIEMBRE" dataDxfId="202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68" name="Tabla6121527216169" displayName="Tabla6121527216169" ref="B170:N175" totalsRowShown="0" headerRowDxfId="201" headerRowBorderDxfId="200" tableBorderDxfId="199" totalsRowBorderDxfId="198">
  <tableColumns count="13">
    <tableColumn id="1" name="Nº CORRECTIVOS DERIVADOS DE PREDICTIVOS"/>
    <tableColumn id="2" name="ENERO" dataDxfId="197">
      <calculatedColumnFormula>DATOS!C127</calculatedColumnFormula>
    </tableColumn>
    <tableColumn id="3" name="FEBRERO" dataDxfId="196">
      <calculatedColumnFormula>DATOS!E127</calculatedColumnFormula>
    </tableColumn>
    <tableColumn id="4" name="MARZO"/>
    <tableColumn id="5" name="ABRIL" dataDxfId="195">
      <calculatedColumnFormula>DATOS!I127</calculatedColumnFormula>
    </tableColumn>
    <tableColumn id="6" name="MAYO" dataDxfId="194">
      <calculatedColumnFormula>DATOS!K127</calculatedColumnFormula>
    </tableColumn>
    <tableColumn id="7" name="JUNIO"/>
    <tableColumn id="8" name="JULIO" dataDxfId="193">
      <calculatedColumnFormula>DATOS!O127</calculatedColumnFormula>
    </tableColumn>
    <tableColumn id="9" name="AGOSTO" dataDxfId="192">
      <calculatedColumnFormula>DATOS!Q127</calculatedColumnFormula>
    </tableColumn>
    <tableColumn id="10" name="SEPTIEMBRE"/>
    <tableColumn id="11" name="OCTUBRE" dataDxfId="191">
      <calculatedColumnFormula>DATOS!U127</calculatedColumnFormula>
    </tableColumn>
    <tableColumn id="12" name="NOVIEMBRE" dataDxfId="190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25" name="Tabla61426" displayName="Tabla61426" ref="B48:N54" totalsRowShown="0" headerRowDxfId="189" headerRowBorderDxfId="188" tableBorderDxfId="187" totalsRowBorderDxfId="186">
  <tableColumns count="13">
    <tableColumn id="1" name="MEDIA INTERVENCIONES CORRECTIVAS POR MAQUINA 2016" dataDxfId="185"/>
    <tableColumn id="2" name="ENERO" dataDxfId="184">
      <calculatedColumnFormula>C47/C48</calculatedColumnFormula>
    </tableColumn>
    <tableColumn id="3" name="FEBRERO" dataDxfId="183"/>
    <tableColumn id="4" name="MARZO" dataDxfId="182"/>
    <tableColumn id="5" name="ABRIL" dataDxfId="181"/>
    <tableColumn id="6" name="MAYO" dataDxfId="180"/>
    <tableColumn id="7" name="JUNIO" dataDxfId="179"/>
    <tableColumn id="8" name="JULIO" dataDxfId="178"/>
    <tableColumn id="9" name="AGOSTO" dataDxfId="177"/>
    <tableColumn id="10" name="SEPTIEMBRE" dataDxfId="176"/>
    <tableColumn id="11" name="OCTUBRE" dataDxfId="175"/>
    <tableColumn id="12" name="NOVIEMBRE" dataDxfId="174"/>
    <tableColumn id="13" name="DICIEMBRE" dataDxfId="173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49" name="Tabla192250" displayName="Tabla192250" ref="B6:N9" totalsRowShown="0" headerRowDxfId="172" headerRowBorderDxfId="171" tableBorderDxfId="170">
  <tableColumns count="13">
    <tableColumn id="1" name="RECHAZOS INTERNOS 2016" dataDxfId="169"/>
    <tableColumn id="2" name="ENERO" dataDxfId="168"/>
    <tableColumn id="3" name="FEBRERO" dataDxfId="167"/>
    <tableColumn id="4" name="MARZO" dataDxfId="166"/>
    <tableColumn id="5" name="ABRIL" dataDxfId="165"/>
    <tableColumn id="6" name="MAYO" dataDxfId="164"/>
    <tableColumn id="7" name="JUNIO" dataDxfId="163"/>
    <tableColumn id="8" name="JULIO" dataDxfId="162"/>
    <tableColumn id="9" name="AGOSTO" dataDxfId="161"/>
    <tableColumn id="10" name="SEPTIEMBRE" dataDxfId="160"/>
    <tableColumn id="11" name="OCTUBRE" dataDxfId="159"/>
    <tableColumn id="12" name="NOVIEMBRE" dataDxfId="158"/>
    <tableColumn id="13" name="DICIEMBRE" dataDxfId="157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0" name="Tabla2102351" displayName="Tabla2102351" ref="B13:N16" totalsRowShown="0" headerRowDxfId="156" headerRowBorderDxfId="155" tableBorderDxfId="154">
  <tableColumns count="13">
    <tableColumn id="1" name="RECHAZOS EXTERNOS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1" name="Tabla3112452" displayName="Tabla3112452" ref="B20:N26" totalsRowShown="0" headerRowDxfId="153" headerRowBorderDxfId="152" tableBorderDxfId="151">
  <tableColumns count="13">
    <tableColumn id="1" name="COSTE NO CALIDAD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2" name="Tabla5132553" displayName="Tabla5132553" ref="B30:N34" totalsRowShown="0" headerRowDxfId="150" headerRowBorderDxfId="149" tableBorderDxfId="148">
  <tableColumns count="13">
    <tableColumn id="1" name="INCIDNTES. CON DESPLAZAMTO A INSTALACIONES DE CLIENTES 2016"/>
    <tableColumn id="2" name="ENERO" dataDxfId="147">
      <calculatedColumnFormula>DATOS!D$50</calculatedColumnFormula>
    </tableColumn>
    <tableColumn id="3" name="FEBRERO" dataDxfId="146">
      <calculatedColumnFormula>DATOS!F$50</calculatedColumnFormula>
    </tableColumn>
    <tableColumn id="4" name="MARZO"/>
    <tableColumn id="5" name="ABRIL" dataDxfId="145">
      <calculatedColumnFormula>DATOS!J$50</calculatedColumnFormula>
    </tableColumn>
    <tableColumn id="6" name="MAYO" dataDxfId="144">
      <calculatedColumnFormula>DATOS!L$50</calculatedColumnFormula>
    </tableColumn>
    <tableColumn id="7" name="JUNIO"/>
    <tableColumn id="8" name="JULIO" dataDxfId="143">
      <calculatedColumnFormula>DATOS!P$50</calculatedColumnFormula>
    </tableColumn>
    <tableColumn id="9" name="AGOSTO" dataDxfId="142">
      <calculatedColumnFormula>DATOS!R$50</calculatedColumnFormula>
    </tableColumn>
    <tableColumn id="10" name="SEPTIEMBRE"/>
    <tableColumn id="11" name="OCTUBRE" dataDxfId="141">
      <calculatedColumnFormula>DATOS!V$50</calculatedColumnFormula>
    </tableColumn>
    <tableColumn id="12" name="NOVIEMBRE" dataDxfId="140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3" name="Tabla6142654" displayName="Tabla6142654" ref="B38:N44" totalsRowShown="0" headerRowDxfId="139" headerRowBorderDxfId="138" tableBorderDxfId="137" totalsRowBorderDxfId="136">
  <tableColumns count="13">
    <tableColumn id="1" name="MEDIA INTERVENCIONES CORRECTIVAS POR MAQUINA 2016" dataDxfId="135"/>
    <tableColumn id="2" name="ENERO" dataDxfId="134">
      <calculatedColumnFormula>C37/C38</calculatedColumnFormula>
    </tableColumn>
    <tableColumn id="3" name="FEBRERO" dataDxfId="133"/>
    <tableColumn id="4" name="MARZO" dataDxfId="132"/>
    <tableColumn id="5" name="ABRIL" dataDxfId="131"/>
    <tableColumn id="6" name="MAYO" dataDxfId="130"/>
    <tableColumn id="7" name="JUNIO" dataDxfId="129"/>
    <tableColumn id="8" name="JULIO" dataDxfId="128"/>
    <tableColumn id="9" name="AGOSTO" dataDxfId="127"/>
    <tableColumn id="10" name="SEPTIEMBRE" dataDxfId="126"/>
    <tableColumn id="11" name="OCTUBRE" dataDxfId="125"/>
    <tableColumn id="12" name="NOVIEMBRE" dataDxfId="124"/>
    <tableColumn id="13" name="DICIEMBRE" dataDxfId="123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4" name="Tabla612152755" displayName="Tabla612152755" ref="B48:N51" totalsRowShown="0" headerRowDxfId="122" headerRowBorderDxfId="121" tableBorderDxfId="120" totalsRowBorderDxfId="119">
  <tableColumns count="13">
    <tableColumn id="1" name="INTERVIENCIONES CON PARADA 2016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5" name="Tabla61215271856" displayName="Tabla61215271856" ref="B59:C62" totalsRowShown="0" headerRowDxfId="118" headerRowBorderDxfId="117" tableBorderDxfId="116" totalsRowBorderDxfId="115">
  <tableColumns count="2">
    <tableColumn id="1" name="CUMPLIMIENTO ANUAL AUDITORIAS 2016" dataDxfId="114"/>
    <tableColumn id="2" name="TOTAL" dataDxfId="113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6" name="Tabla6121527181957" displayName="Tabla6121527181957" ref="B70:C73" totalsRowShown="0" headerRowDxfId="112" headerRowBorderDxfId="111" tableBorderDxfId="110" totalsRowBorderDxfId="109">
  <tableColumns count="2">
    <tableColumn id="1" name="% ACCIONES FUERA PLAZO 2016" dataDxfId="108"/>
    <tableColumn id="2" name="TOTAL" dataDxfId="107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7" name="Tabla612152718192058" displayName="Tabla612152718192058" ref="B80:C83" totalsRowShown="0" headerRowDxfId="106" headerRowBorderDxfId="105" tableBorderDxfId="104" totalsRowBorderDxfId="103">
  <tableColumns count="2">
    <tableColumn id="1" name="Nº CALIBRACIONES FUERA FECHA 2016" dataDxfId="102"/>
    <tableColumn id="2" name="TOTAL" dataDxfId="101"/>
  </tableColumns>
  <tableStyleInfo name="TableStyleMedium5" showFirstColumn="0" showLastColumn="0" showRowStripes="1" showColumnStripes="0"/>
</table>
</file>

<file path=xl/tables/table71.xml><?xml version="1.0" encoding="utf-8"?>
<table xmlns="http://schemas.openxmlformats.org/spreadsheetml/2006/main" id="58" name="Tabla61215272159" displayName="Tabla61215272159" ref="B90:N94" totalsRowShown="0" headerRowDxfId="100" headerRowBorderDxfId="99" tableBorderDxfId="98" totalsRowBorderDxfId="97">
  <tableColumns count="13">
    <tableColumn id="1" name="NºHORAS PARADA PRDTVA. POR MANTENMTOS CORRECTIVOS Y MAQ."/>
    <tableColumn id="2" name="ENERO" dataDxfId="96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17" Type="http://schemas.openxmlformats.org/officeDocument/2006/relationships/comments" Target="../comments2.xml"/><Relationship Id="rId2" Type="http://schemas.openxmlformats.org/officeDocument/2006/relationships/drawing" Target="../drawings/drawing1.xml"/><Relationship Id="rId16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image" Target="../media/image1.emf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1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17" Type="http://schemas.openxmlformats.org/officeDocument/2006/relationships/table" Target="../tables/table31.xml"/><Relationship Id="rId2" Type="http://schemas.openxmlformats.org/officeDocument/2006/relationships/drawing" Target="../drawings/drawing3.xml"/><Relationship Id="rId16" Type="http://schemas.openxmlformats.org/officeDocument/2006/relationships/table" Target="../tables/table3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image" Target="../media/image1.emf"/><Relationship Id="rId15" Type="http://schemas.openxmlformats.org/officeDocument/2006/relationships/table" Target="../tables/table29.xml"/><Relationship Id="rId10" Type="http://schemas.openxmlformats.org/officeDocument/2006/relationships/table" Target="../tables/table24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13" Type="http://schemas.openxmlformats.org/officeDocument/2006/relationships/table" Target="../tables/table40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4.xml"/><Relationship Id="rId12" Type="http://schemas.openxmlformats.org/officeDocument/2006/relationships/table" Target="../tables/table3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5" Type="http://schemas.openxmlformats.org/officeDocument/2006/relationships/table" Target="../tables/table32.xml"/><Relationship Id="rId10" Type="http://schemas.openxmlformats.org/officeDocument/2006/relationships/table" Target="../tables/table37.xml"/><Relationship Id="rId4" Type="http://schemas.openxmlformats.org/officeDocument/2006/relationships/image" Target="../media/image1.emf"/><Relationship Id="rId9" Type="http://schemas.openxmlformats.org/officeDocument/2006/relationships/table" Target="../tables/table3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13" Type="http://schemas.openxmlformats.org/officeDocument/2006/relationships/table" Target="../tables/table52.xml"/><Relationship Id="rId18" Type="http://schemas.openxmlformats.org/officeDocument/2006/relationships/table" Target="../tables/table57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60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17" Type="http://schemas.openxmlformats.org/officeDocument/2006/relationships/table" Target="../tables/table56.xml"/><Relationship Id="rId2" Type="http://schemas.openxmlformats.org/officeDocument/2006/relationships/drawing" Target="../drawings/drawing7.xml"/><Relationship Id="rId16" Type="http://schemas.openxmlformats.org/officeDocument/2006/relationships/table" Target="../tables/table55.xml"/><Relationship Id="rId20" Type="http://schemas.openxmlformats.org/officeDocument/2006/relationships/table" Target="../tables/table5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image" Target="../media/image1.emf"/><Relationship Id="rId15" Type="http://schemas.openxmlformats.org/officeDocument/2006/relationships/table" Target="../tables/table54.xml"/><Relationship Id="rId23" Type="http://schemas.openxmlformats.org/officeDocument/2006/relationships/comments" Target="../comments8.xml"/><Relationship Id="rId10" Type="http://schemas.openxmlformats.org/officeDocument/2006/relationships/table" Target="../tables/table49.xml"/><Relationship Id="rId19" Type="http://schemas.openxmlformats.org/officeDocument/2006/relationships/table" Target="../tables/table58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8.xml"/><Relationship Id="rId14" Type="http://schemas.openxmlformats.org/officeDocument/2006/relationships/table" Target="../tables/table53.xml"/><Relationship Id="rId22" Type="http://schemas.openxmlformats.org/officeDocument/2006/relationships/table" Target="../tables/table6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5" Type="http://schemas.openxmlformats.org/officeDocument/2006/relationships/table" Target="../tables/table62.xml"/><Relationship Id="rId15" Type="http://schemas.openxmlformats.org/officeDocument/2006/relationships/comments" Target="../comments9.xml"/><Relationship Id="rId10" Type="http://schemas.openxmlformats.org/officeDocument/2006/relationships/table" Target="../tables/table67.xml"/><Relationship Id="rId4" Type="http://schemas.openxmlformats.org/officeDocument/2006/relationships/image" Target="../media/image1.emf"/><Relationship Id="rId9" Type="http://schemas.openxmlformats.org/officeDocument/2006/relationships/table" Target="../tables/table66.xml"/><Relationship Id="rId14" Type="http://schemas.openxmlformats.org/officeDocument/2006/relationships/table" Target="../tables/table7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5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6" sqref="M6"/>
    </sheetView>
  </sheetViews>
  <sheetFormatPr baseColWidth="10" defaultRowHeight="15" x14ac:dyDescent="0.25"/>
  <cols>
    <col min="1" max="1" width="59" style="424" customWidth="1"/>
    <col min="2" max="2" width="22.42578125" style="424" customWidth="1"/>
    <col min="3" max="3" width="14.5703125" style="424" customWidth="1"/>
    <col min="4" max="5" width="14.85546875" style="424" customWidth="1"/>
    <col min="6" max="7" width="16.140625" style="424" customWidth="1"/>
    <col min="8" max="9" width="15" style="424" customWidth="1"/>
    <col min="10" max="11" width="14.85546875" style="424" customWidth="1"/>
    <col min="12" max="13" width="16.85546875" style="424" customWidth="1"/>
    <col min="14" max="15" width="15.7109375" style="424" customWidth="1"/>
    <col min="16" max="16" width="16.42578125" style="424" bestFit="1" customWidth="1"/>
    <col min="17" max="17" width="14.7109375" style="424" customWidth="1"/>
    <col min="18" max="19" width="15.42578125" style="424" customWidth="1"/>
    <col min="20" max="21" width="15.5703125" style="424" customWidth="1"/>
    <col min="22" max="23" width="16.140625" style="424" customWidth="1"/>
    <col min="24" max="24" width="15.28515625" style="424" customWidth="1"/>
    <col min="25" max="25" width="16" style="424" bestFit="1" customWidth="1"/>
    <col min="26" max="26" width="15.7109375" style="424" customWidth="1"/>
    <col min="27" max="28" width="17.140625" style="424" bestFit="1" customWidth="1"/>
    <col min="29" max="29" width="16.140625" style="424" customWidth="1"/>
    <col min="30" max="31" width="16.7109375" style="424" customWidth="1"/>
    <col min="32" max="33" width="13.85546875" style="424" customWidth="1"/>
    <col min="34" max="35" width="16.85546875" style="424" customWidth="1"/>
    <col min="36" max="49" width="13.85546875" style="424" customWidth="1"/>
    <col min="50" max="50" width="17.7109375" style="424" customWidth="1"/>
    <col min="51" max="51" width="13" style="424" customWidth="1"/>
    <col min="52" max="16384" width="11.42578125" style="424"/>
  </cols>
  <sheetData>
    <row r="1" spans="1:30" ht="21.75" customHeight="1" thickTop="1" thickBot="1" x14ac:dyDescent="0.35">
      <c r="A1" s="1543" t="s">
        <v>127</v>
      </c>
      <c r="B1" s="423"/>
      <c r="C1" s="1545" t="s">
        <v>128</v>
      </c>
      <c r="D1" s="1541"/>
      <c r="E1" s="1537" t="s">
        <v>129</v>
      </c>
      <c r="F1" s="1541"/>
      <c r="G1" s="1537" t="s">
        <v>130</v>
      </c>
      <c r="H1" s="1541"/>
      <c r="I1" s="1537" t="s">
        <v>131</v>
      </c>
      <c r="J1" s="1541"/>
      <c r="K1" s="1537" t="s">
        <v>132</v>
      </c>
      <c r="L1" s="1541"/>
      <c r="M1" s="1537" t="s">
        <v>133</v>
      </c>
      <c r="N1" s="1541"/>
      <c r="O1" s="1537" t="s">
        <v>134</v>
      </c>
      <c r="P1" s="1541"/>
      <c r="Q1" s="1537" t="s">
        <v>135</v>
      </c>
      <c r="R1" s="1541"/>
      <c r="S1" s="1537" t="s">
        <v>136</v>
      </c>
      <c r="T1" s="1541"/>
      <c r="U1" s="1537" t="s">
        <v>137</v>
      </c>
      <c r="V1" s="1541"/>
      <c r="W1" s="1537" t="s">
        <v>138</v>
      </c>
      <c r="X1" s="1541"/>
      <c r="Y1" s="1537" t="s">
        <v>139</v>
      </c>
      <c r="Z1" s="1538"/>
      <c r="AA1" s="1541" t="s">
        <v>140</v>
      </c>
      <c r="AB1" s="1542"/>
      <c r="AC1" s="1515" t="s">
        <v>667</v>
      </c>
      <c r="AD1" s="1516"/>
    </row>
    <row r="2" spans="1:30" ht="21.75" customHeight="1" thickTop="1" thickBot="1" x14ac:dyDescent="0.35">
      <c r="A2" s="1544"/>
      <c r="B2" s="771"/>
      <c r="C2" s="772" t="s">
        <v>663</v>
      </c>
      <c r="D2" s="784" t="s">
        <v>664</v>
      </c>
      <c r="E2" s="797" t="s">
        <v>663</v>
      </c>
      <c r="F2" s="784" t="s">
        <v>664</v>
      </c>
      <c r="G2" s="797" t="s">
        <v>663</v>
      </c>
      <c r="H2" s="784" t="s">
        <v>664</v>
      </c>
      <c r="I2" s="797" t="s">
        <v>663</v>
      </c>
      <c r="J2" s="784" t="s">
        <v>664</v>
      </c>
      <c r="K2" s="797" t="s">
        <v>663</v>
      </c>
      <c r="L2" s="784" t="s">
        <v>664</v>
      </c>
      <c r="M2" s="797" t="s">
        <v>663</v>
      </c>
      <c r="N2" s="784" t="s">
        <v>664</v>
      </c>
      <c r="O2" s="797" t="s">
        <v>663</v>
      </c>
      <c r="P2" s="784" t="s">
        <v>664</v>
      </c>
      <c r="Q2" s="797" t="s">
        <v>663</v>
      </c>
      <c r="R2" s="784" t="s">
        <v>664</v>
      </c>
      <c r="S2" s="797" t="s">
        <v>663</v>
      </c>
      <c r="T2" s="784" t="s">
        <v>664</v>
      </c>
      <c r="U2" s="797" t="s">
        <v>663</v>
      </c>
      <c r="V2" s="784" t="s">
        <v>664</v>
      </c>
      <c r="W2" s="797" t="s">
        <v>663</v>
      </c>
      <c r="X2" s="784" t="s">
        <v>664</v>
      </c>
      <c r="Y2" s="797" t="s">
        <v>663</v>
      </c>
      <c r="Z2" s="784" t="s">
        <v>664</v>
      </c>
      <c r="AA2" s="797" t="s">
        <v>663</v>
      </c>
      <c r="AB2" s="784" t="s">
        <v>664</v>
      </c>
      <c r="AC2" s="1517"/>
      <c r="AD2" s="1518"/>
    </row>
    <row r="3" spans="1:30" ht="24" customHeight="1" thickTop="1" thickBot="1" x14ac:dyDescent="0.3">
      <c r="A3" s="425" t="s">
        <v>307</v>
      </c>
      <c r="B3" s="1625"/>
      <c r="C3" s="799">
        <v>234345.91</v>
      </c>
      <c r="D3" s="798"/>
      <c r="E3" s="808">
        <v>240110.61</v>
      </c>
      <c r="F3" s="798"/>
      <c r="G3" s="808">
        <v>250770.34</v>
      </c>
      <c r="H3" s="798"/>
      <c r="I3" s="808">
        <v>259144.18</v>
      </c>
      <c r="J3" s="798"/>
      <c r="K3" s="808">
        <v>265371.82</v>
      </c>
      <c r="L3" s="798"/>
      <c r="M3" s="808">
        <v>250186</v>
      </c>
      <c r="N3" s="798"/>
      <c r="O3" s="808"/>
      <c r="P3" s="798"/>
      <c r="Q3" s="808"/>
      <c r="R3" s="798"/>
      <c r="S3" s="808"/>
      <c r="T3" s="798"/>
      <c r="U3" s="808"/>
      <c r="V3" s="798"/>
      <c r="W3" s="808"/>
      <c r="X3" s="798"/>
      <c r="Y3" s="808"/>
      <c r="Z3" s="798"/>
      <c r="AA3" s="403">
        <f>C3+E3+G3+I3+K3+M3+O3+Q3+S3+U3+W3+Y3</f>
        <v>1499928.86</v>
      </c>
      <c r="AB3" s="403">
        <f>D3+F3+H3+J3+L3+N3+P3+R3+T3+V3+X3+Z3</f>
        <v>0</v>
      </c>
      <c r="AC3" s="1513">
        <f>AA3+AB3</f>
        <v>1499928.86</v>
      </c>
      <c r="AD3" s="1514"/>
    </row>
    <row r="4" spans="1:30" ht="24" customHeight="1" thickTop="1" thickBot="1" x14ac:dyDescent="0.3">
      <c r="A4" s="425" t="s">
        <v>1028</v>
      </c>
      <c r="B4" s="1547"/>
      <c r="C4" s="775"/>
      <c r="D4" s="814"/>
      <c r="E4" s="809"/>
      <c r="F4" s="814"/>
      <c r="G4" s="809"/>
      <c r="H4" s="814"/>
      <c r="I4" s="809"/>
      <c r="J4" s="814"/>
      <c r="K4" s="809"/>
      <c r="L4" s="814"/>
      <c r="M4" s="809"/>
      <c r="N4" s="814"/>
      <c r="O4" s="809"/>
      <c r="P4" s="814"/>
      <c r="Q4" s="809"/>
      <c r="R4" s="814"/>
      <c r="S4" s="809"/>
      <c r="T4" s="814"/>
      <c r="U4" s="809"/>
      <c r="V4" s="814"/>
      <c r="W4" s="809"/>
      <c r="X4" s="814"/>
      <c r="Y4" s="809"/>
      <c r="Z4" s="814"/>
      <c r="AA4" s="403">
        <f t="shared" ref="AA4:AA19" si="0">C4+E4+G4+I4+K4+M4+O4+Q4+S4+U4+W4+Y4</f>
        <v>0</v>
      </c>
      <c r="AB4" s="403">
        <f t="shared" ref="AB4:AB19" si="1">D4+F4+H4+J4+L4+N4+P4+R4+T4+V4+X4+Z4</f>
        <v>0</v>
      </c>
      <c r="AC4" s="1513">
        <f t="shared" ref="AC4:AC19" si="2">AA4+AB4</f>
        <v>0</v>
      </c>
      <c r="AD4" s="1514"/>
    </row>
    <row r="5" spans="1:30" ht="24" customHeight="1" thickTop="1" thickBot="1" x14ac:dyDescent="0.3">
      <c r="A5" s="425" t="s">
        <v>283</v>
      </c>
      <c r="B5" s="1547"/>
      <c r="C5" s="779">
        <f>'COMPARAC. REAL-PRESUPUESTO (L)'!E55</f>
        <v>55424.92</v>
      </c>
      <c r="D5" s="779">
        <f>'COMPARAC. REAL-PRESUPUESTO (S)'!E52</f>
        <v>19321.45</v>
      </c>
      <c r="E5" s="1028">
        <f>'COMPARAC. REAL-PRESUPUESTO (L)'!H55</f>
        <v>47670.609999999979</v>
      </c>
      <c r="F5" s="1029">
        <f>'COMPARAC. REAL-PRESUPUESTO (S)'!H52</f>
        <v>55444.689999999995</v>
      </c>
      <c r="G5" s="813">
        <f>'COMPARAC. REAL-PRESUPUESTO (L)'!K55</f>
        <v>64619.320000000007</v>
      </c>
      <c r="H5" s="817">
        <f>'COMPARAC. REAL-PRESUPUESTO (S)'!K52</f>
        <v>-2623.0200000000004</v>
      </c>
      <c r="I5" s="1028">
        <f>'COMPARAC. REAL-PRESUPUESTO (L)'!N55</f>
        <v>65106.729999999981</v>
      </c>
      <c r="J5" s="1029">
        <f>'COMPARAC. REAL-PRESUPUESTO (S)'!N52</f>
        <v>41558</v>
      </c>
      <c r="K5" s="1028">
        <f>'COMPARAC. REAL-PRESUPUESTO (L)'!Q55</f>
        <v>163845.08000000002</v>
      </c>
      <c r="L5" s="1029">
        <f>'COMPARAC. REAL-PRESUPUESTO (S)'!Q52</f>
        <v>49422.179999999978</v>
      </c>
      <c r="M5" s="1028">
        <f>'COMPARAC. REAL-PRESUPUESTO (L)'!T55</f>
        <v>4199</v>
      </c>
      <c r="N5" s="1029">
        <f>'COMPARAC. REAL-PRESUPUESTO (S)'!T52</f>
        <v>0</v>
      </c>
      <c r="O5" s="1028">
        <f>'COMPARAC. REAL-PRESUPUESTO (L)'!W55</f>
        <v>0</v>
      </c>
      <c r="P5" s="1029">
        <f>'COMPARAC. REAL-PRESUPUESTO (S)'!W52</f>
        <v>0</v>
      </c>
      <c r="Q5" s="1028">
        <f>'COMPARAC. REAL-PRESUPUESTO (L)'!Z55</f>
        <v>0</v>
      </c>
      <c r="R5" s="1029">
        <f>'COMPARAC. REAL-PRESUPUESTO (S)'!Z52</f>
        <v>0</v>
      </c>
      <c r="S5" s="1028">
        <f>'COMPARAC. REAL-PRESUPUESTO (L)'!AC55</f>
        <v>0</v>
      </c>
      <c r="T5" s="1029">
        <f>'COMPARAC. REAL-PRESUPUESTO (S)'!AC52</f>
        <v>0</v>
      </c>
      <c r="U5" s="1028">
        <f>'COMPARAC. REAL-PRESUPUESTO (L)'!AF55</f>
        <v>0</v>
      </c>
      <c r="V5" s="1029">
        <f>'COMPARAC. REAL-PRESUPUESTO (S)'!AF52</f>
        <v>0</v>
      </c>
      <c r="W5" s="1028">
        <f>'COMPARAC. REAL-PRESUPUESTO (L)'!AI55</f>
        <v>0</v>
      </c>
      <c r="X5" s="1029">
        <f>'COMPARAC. REAL-PRESUPUESTO (S)'!AI52</f>
        <v>0</v>
      </c>
      <c r="Y5" s="1028">
        <f>'COMPARAC. REAL-PRESUPUESTO (L)'!AL55</f>
        <v>0</v>
      </c>
      <c r="Z5" s="1029">
        <f>'COMPARAC. REAL-PRESUPUESTO (S)'!AL52</f>
        <v>0</v>
      </c>
      <c r="AA5" s="403">
        <f t="shared" si="0"/>
        <v>400865.66</v>
      </c>
      <c r="AB5" s="403">
        <f t="shared" si="1"/>
        <v>163123.29999999999</v>
      </c>
      <c r="AC5" s="1513">
        <f t="shared" si="2"/>
        <v>563988.96</v>
      </c>
      <c r="AD5" s="1514"/>
    </row>
    <row r="6" spans="1:30" ht="24" customHeight="1" thickTop="1" thickBot="1" x14ac:dyDescent="0.3">
      <c r="A6" s="425" t="s">
        <v>284</v>
      </c>
      <c r="B6" s="1548"/>
      <c r="C6" s="776">
        <v>69855.08</v>
      </c>
      <c r="D6" s="802"/>
      <c r="E6" s="809">
        <v>62913.89</v>
      </c>
      <c r="F6" s="814"/>
      <c r="G6" s="809">
        <v>59300.92</v>
      </c>
      <c r="H6" s="814"/>
      <c r="I6" s="809">
        <v>64158.36</v>
      </c>
      <c r="J6" s="814"/>
      <c r="K6" s="809">
        <v>57327.12</v>
      </c>
      <c r="L6" s="814"/>
      <c r="M6" s="809"/>
      <c r="N6" s="814"/>
      <c r="O6" s="809"/>
      <c r="P6" s="814"/>
      <c r="Q6" s="809"/>
      <c r="R6" s="814"/>
      <c r="S6" s="809"/>
      <c r="T6" s="814"/>
      <c r="U6" s="809"/>
      <c r="V6" s="814"/>
      <c r="W6" s="809"/>
      <c r="X6" s="814"/>
      <c r="Y6" s="809"/>
      <c r="Z6" s="814"/>
      <c r="AA6" s="403">
        <f t="shared" si="0"/>
        <v>313555.37</v>
      </c>
      <c r="AB6" s="403">
        <f t="shared" si="1"/>
        <v>0</v>
      </c>
      <c r="AC6" s="1513">
        <f t="shared" si="2"/>
        <v>313555.37</v>
      </c>
      <c r="AD6" s="1514"/>
    </row>
    <row r="7" spans="1:30" ht="24" customHeight="1" thickTop="1" thickBot="1" x14ac:dyDescent="0.3">
      <c r="A7" s="1546" t="s">
        <v>285</v>
      </c>
      <c r="B7" s="425" t="s">
        <v>297</v>
      </c>
      <c r="C7" s="1022">
        <f t="shared" ref="C7:Z7" si="3">C212</f>
        <v>1</v>
      </c>
      <c r="D7" s="1023">
        <f t="shared" si="3"/>
        <v>0</v>
      </c>
      <c r="E7" s="1024">
        <f t="shared" si="3"/>
        <v>1</v>
      </c>
      <c r="F7" s="1023">
        <f t="shared" si="3"/>
        <v>0</v>
      </c>
      <c r="G7" s="1024">
        <f t="shared" si="3"/>
        <v>1</v>
      </c>
      <c r="H7" s="1023">
        <f t="shared" si="3"/>
        <v>0</v>
      </c>
      <c r="I7" s="1024">
        <f t="shared" si="3"/>
        <v>1</v>
      </c>
      <c r="J7" s="1023">
        <f t="shared" si="3"/>
        <v>0</v>
      </c>
      <c r="K7" s="1024">
        <f t="shared" si="3"/>
        <v>1</v>
      </c>
      <c r="L7" s="1023">
        <f t="shared" si="3"/>
        <v>0</v>
      </c>
      <c r="M7" s="1024">
        <f t="shared" si="3"/>
        <v>1</v>
      </c>
      <c r="N7" s="1023">
        <f t="shared" si="3"/>
        <v>0</v>
      </c>
      <c r="O7" s="1024">
        <f t="shared" si="3"/>
        <v>0</v>
      </c>
      <c r="P7" s="1023">
        <f t="shared" si="3"/>
        <v>0</v>
      </c>
      <c r="Q7" s="1024">
        <f t="shared" si="3"/>
        <v>0</v>
      </c>
      <c r="R7" s="1023">
        <f t="shared" si="3"/>
        <v>0</v>
      </c>
      <c r="S7" s="1024">
        <f t="shared" si="3"/>
        <v>0</v>
      </c>
      <c r="T7" s="1023">
        <f t="shared" si="3"/>
        <v>0</v>
      </c>
      <c r="U7" s="1024">
        <f t="shared" si="3"/>
        <v>0</v>
      </c>
      <c r="V7" s="1023">
        <f t="shared" si="3"/>
        <v>0</v>
      </c>
      <c r="W7" s="1024">
        <f t="shared" si="3"/>
        <v>0</v>
      </c>
      <c r="X7" s="1023">
        <f t="shared" si="3"/>
        <v>0</v>
      </c>
      <c r="Y7" s="1024">
        <f t="shared" si="3"/>
        <v>0</v>
      </c>
      <c r="Z7" s="1023">
        <f t="shared" si="3"/>
        <v>0</v>
      </c>
      <c r="AA7" s="943">
        <f t="shared" si="0"/>
        <v>6</v>
      </c>
      <c r="AB7" s="403">
        <f t="shared" si="1"/>
        <v>0</v>
      </c>
      <c r="AC7" s="1513">
        <f t="shared" si="2"/>
        <v>6</v>
      </c>
      <c r="AD7" s="1514"/>
    </row>
    <row r="8" spans="1:30" ht="24" customHeight="1" thickTop="1" thickBot="1" x14ac:dyDescent="0.3">
      <c r="A8" s="1548"/>
      <c r="B8" s="425" t="s">
        <v>298</v>
      </c>
      <c r="C8" s="783">
        <f t="shared" ref="C8:Z8" si="4">C213</f>
        <v>1</v>
      </c>
      <c r="D8" s="824">
        <f t="shared" si="4"/>
        <v>0</v>
      </c>
      <c r="E8" s="795">
        <f t="shared" si="4"/>
        <v>1</v>
      </c>
      <c r="F8" s="824">
        <f t="shared" si="4"/>
        <v>0</v>
      </c>
      <c r="G8" s="795">
        <f t="shared" si="4"/>
        <v>0.88888888888888884</v>
      </c>
      <c r="H8" s="824">
        <f t="shared" si="4"/>
        <v>0</v>
      </c>
      <c r="I8" s="795">
        <f t="shared" si="4"/>
        <v>1</v>
      </c>
      <c r="J8" s="824">
        <f t="shared" si="4"/>
        <v>0</v>
      </c>
      <c r="K8" s="795">
        <f t="shared" si="4"/>
        <v>1</v>
      </c>
      <c r="L8" s="824">
        <f t="shared" si="4"/>
        <v>0</v>
      </c>
      <c r="M8" s="795">
        <f t="shared" si="4"/>
        <v>1</v>
      </c>
      <c r="N8" s="824">
        <f t="shared" si="4"/>
        <v>0</v>
      </c>
      <c r="O8" s="795">
        <f t="shared" si="4"/>
        <v>0</v>
      </c>
      <c r="P8" s="824">
        <f t="shared" si="4"/>
        <v>0</v>
      </c>
      <c r="Q8" s="795">
        <f t="shared" si="4"/>
        <v>0</v>
      </c>
      <c r="R8" s="824">
        <f t="shared" si="4"/>
        <v>0</v>
      </c>
      <c r="S8" s="795">
        <f t="shared" si="4"/>
        <v>0</v>
      </c>
      <c r="T8" s="824">
        <f t="shared" si="4"/>
        <v>0</v>
      </c>
      <c r="U8" s="795">
        <f t="shared" si="4"/>
        <v>0</v>
      </c>
      <c r="V8" s="824">
        <f t="shared" si="4"/>
        <v>0</v>
      </c>
      <c r="W8" s="795">
        <f t="shared" si="4"/>
        <v>0</v>
      </c>
      <c r="X8" s="824">
        <f t="shared" si="4"/>
        <v>0</v>
      </c>
      <c r="Y8" s="795">
        <f t="shared" si="4"/>
        <v>0</v>
      </c>
      <c r="Z8" s="824">
        <f t="shared" si="4"/>
        <v>0</v>
      </c>
      <c r="AA8" s="947">
        <f t="shared" si="0"/>
        <v>5.8888888888888893</v>
      </c>
      <c r="AB8" s="403">
        <f t="shared" si="1"/>
        <v>0</v>
      </c>
      <c r="AC8" s="1513">
        <f t="shared" si="2"/>
        <v>5.8888888888888893</v>
      </c>
      <c r="AD8" s="1514"/>
    </row>
    <row r="9" spans="1:30" ht="24" customHeight="1" thickTop="1" thickBot="1" x14ac:dyDescent="0.3">
      <c r="A9" s="1546" t="s">
        <v>398</v>
      </c>
      <c r="B9" s="425" t="s">
        <v>399</v>
      </c>
      <c r="C9" s="777">
        <v>1</v>
      </c>
      <c r="D9" s="777">
        <v>1</v>
      </c>
      <c r="E9" s="811">
        <v>1</v>
      </c>
      <c r="F9" s="815">
        <v>1</v>
      </c>
      <c r="G9" s="811">
        <v>2</v>
      </c>
      <c r="H9" s="815">
        <v>2</v>
      </c>
      <c r="I9" s="811">
        <v>2</v>
      </c>
      <c r="J9" s="815">
        <v>2</v>
      </c>
      <c r="K9" s="811">
        <v>1</v>
      </c>
      <c r="L9" s="815">
        <v>1</v>
      </c>
      <c r="M9" s="811">
        <v>1</v>
      </c>
      <c r="N9" s="815">
        <v>1</v>
      </c>
      <c r="O9" s="811"/>
      <c r="P9" s="815"/>
      <c r="Q9" s="811"/>
      <c r="R9" s="815"/>
      <c r="S9" s="811"/>
      <c r="T9" s="815"/>
      <c r="U9" s="811"/>
      <c r="V9" s="815"/>
      <c r="W9" s="811"/>
      <c r="X9" s="815"/>
      <c r="Y9" s="811"/>
      <c r="Z9" s="815"/>
      <c r="AA9" s="403">
        <f>AVERAGE(C9,E9,G9,I9,K9,M9,O9,Q9,S9,U9,W9,Y9)</f>
        <v>1.3333333333333333</v>
      </c>
      <c r="AB9" s="403">
        <f>AVERAGE(D9,F9,H9,J9,L9,N9,P9,R9,T9,V9,X9,Z9)</f>
        <v>1.3333333333333333</v>
      </c>
      <c r="AC9" s="1513">
        <f>AVERAGE(AA9:AB9)</f>
        <v>1.3333333333333333</v>
      </c>
      <c r="AD9" s="1514"/>
    </row>
    <row r="10" spans="1:30" ht="24" customHeight="1" thickTop="1" thickBot="1" x14ac:dyDescent="0.3">
      <c r="A10" s="1548"/>
      <c r="B10" s="425" t="s">
        <v>400</v>
      </c>
      <c r="C10" s="778">
        <v>1</v>
      </c>
      <c r="D10" s="778">
        <v>1</v>
      </c>
      <c r="E10" s="812">
        <v>0</v>
      </c>
      <c r="F10" s="816">
        <v>0</v>
      </c>
      <c r="G10" s="812">
        <v>2</v>
      </c>
      <c r="H10" s="816">
        <v>2</v>
      </c>
      <c r="I10" s="812">
        <v>1</v>
      </c>
      <c r="J10" s="816">
        <v>1</v>
      </c>
      <c r="K10" s="812">
        <v>0</v>
      </c>
      <c r="L10" s="816">
        <v>0</v>
      </c>
      <c r="M10" s="812">
        <v>1</v>
      </c>
      <c r="N10" s="816">
        <v>1</v>
      </c>
      <c r="O10" s="812"/>
      <c r="P10" s="816"/>
      <c r="Q10" s="812"/>
      <c r="R10" s="816"/>
      <c r="S10" s="812"/>
      <c r="T10" s="816"/>
      <c r="U10" s="812"/>
      <c r="V10" s="816"/>
      <c r="W10" s="812"/>
      <c r="X10" s="816"/>
      <c r="Y10" s="812"/>
      <c r="Z10" s="816"/>
      <c r="AA10" s="403">
        <f>AVERAGE(C10,E10,G10,I10,K10,M10,O10,Q10,S10,U10,W10,Y10)</f>
        <v>0.83333333333333337</v>
      </c>
      <c r="AB10" s="403">
        <f>AVERAGE(D10,F10,H10,J10,L10,N10,P10,R10,T10,V10,X10,Z10)</f>
        <v>0.83333333333333337</v>
      </c>
      <c r="AC10" s="1513">
        <f>AVERAGE(AA10:AB10)</f>
        <v>0.83333333333333337</v>
      </c>
      <c r="AD10" s="1514"/>
    </row>
    <row r="11" spans="1:30" ht="24" customHeight="1" thickTop="1" thickBot="1" x14ac:dyDescent="0.3">
      <c r="A11" s="425" t="s">
        <v>36</v>
      </c>
      <c r="B11" s="1627"/>
      <c r="C11" s="779">
        <v>20683.560000000001</v>
      </c>
      <c r="D11" s="779"/>
      <c r="E11" s="813">
        <v>25294.46</v>
      </c>
      <c r="F11" s="817"/>
      <c r="G11" s="813">
        <v>22427.8</v>
      </c>
      <c r="H11" s="817"/>
      <c r="I11" s="813">
        <v>25983.99</v>
      </c>
      <c r="J11" s="817"/>
      <c r="K11" s="813">
        <v>22697.599999999999</v>
      </c>
      <c r="L11" s="817"/>
      <c r="M11" s="813"/>
      <c r="N11" s="817"/>
      <c r="O11" s="813"/>
      <c r="P11" s="817"/>
      <c r="Q11" s="813"/>
      <c r="R11" s="817"/>
      <c r="S11" s="813"/>
      <c r="T11" s="817"/>
      <c r="U11" s="813"/>
      <c r="V11" s="817"/>
      <c r="W11" s="813"/>
      <c r="X11" s="817"/>
      <c r="Y11" s="813"/>
      <c r="Z11" s="817"/>
      <c r="AA11" s="403">
        <f t="shared" si="0"/>
        <v>117087.41</v>
      </c>
      <c r="AB11" s="403">
        <f t="shared" si="1"/>
        <v>0</v>
      </c>
      <c r="AC11" s="1513">
        <f t="shared" si="2"/>
        <v>117087.41</v>
      </c>
      <c r="AD11" s="1514"/>
    </row>
    <row r="12" spans="1:30" ht="24" customHeight="1" thickTop="1" thickBot="1" x14ac:dyDescent="0.3">
      <c r="A12" s="425" t="s">
        <v>286</v>
      </c>
      <c r="B12" s="1628"/>
      <c r="C12" s="776">
        <v>42426.09</v>
      </c>
      <c r="D12" s="776"/>
      <c r="E12" s="810">
        <v>50663.64</v>
      </c>
      <c r="F12" s="802"/>
      <c r="G12" s="810">
        <v>54949.98</v>
      </c>
      <c r="H12" s="802"/>
      <c r="I12" s="810">
        <v>59806.92</v>
      </c>
      <c r="J12" s="802"/>
      <c r="K12" s="810">
        <v>55993.45</v>
      </c>
      <c r="L12" s="802"/>
      <c r="M12" s="810"/>
      <c r="N12" s="802"/>
      <c r="O12" s="810"/>
      <c r="P12" s="802"/>
      <c r="Q12" s="810"/>
      <c r="R12" s="802"/>
      <c r="S12" s="810"/>
      <c r="T12" s="802"/>
      <c r="U12" s="810"/>
      <c r="V12" s="802"/>
      <c r="W12" s="810"/>
      <c r="X12" s="802"/>
      <c r="Y12" s="810"/>
      <c r="Z12" s="802"/>
      <c r="AA12" s="403">
        <f t="shared" si="0"/>
        <v>263840.08</v>
      </c>
      <c r="AB12" s="403">
        <f>D12+F12+H12+J12+L12+N12+P12+R12+T12+V12+X12+Z12</f>
        <v>0</v>
      </c>
      <c r="AC12" s="1513">
        <f t="shared" si="2"/>
        <v>263840.08</v>
      </c>
      <c r="AD12" s="1514"/>
    </row>
    <row r="13" spans="1:30" ht="24" customHeight="1" thickTop="1" thickBot="1" x14ac:dyDescent="0.3">
      <c r="A13" s="425" t="s">
        <v>287</v>
      </c>
      <c r="B13" s="1628"/>
      <c r="C13" s="779">
        <v>10110.219999999999</v>
      </c>
      <c r="D13" s="779"/>
      <c r="E13" s="813">
        <v>10110.219999999999</v>
      </c>
      <c r="F13" s="817"/>
      <c r="G13" s="813">
        <v>10110.219999999999</v>
      </c>
      <c r="H13" s="817"/>
      <c r="I13" s="813">
        <v>10110.219999999999</v>
      </c>
      <c r="J13" s="817"/>
      <c r="K13" s="813">
        <v>10110.219999999999</v>
      </c>
      <c r="L13" s="817"/>
      <c r="M13" s="813">
        <v>10670.22</v>
      </c>
      <c r="N13" s="817"/>
      <c r="O13" s="813"/>
      <c r="P13" s="817"/>
      <c r="Q13" s="813"/>
      <c r="R13" s="817"/>
      <c r="S13" s="813"/>
      <c r="T13" s="817"/>
      <c r="U13" s="813"/>
      <c r="V13" s="817"/>
      <c r="W13" s="813"/>
      <c r="X13" s="817"/>
      <c r="Y13" s="813"/>
      <c r="Z13" s="817"/>
      <c r="AA13" s="403">
        <f t="shared" si="0"/>
        <v>61221.32</v>
      </c>
      <c r="AB13" s="403">
        <f t="shared" si="1"/>
        <v>0</v>
      </c>
      <c r="AC13" s="1513">
        <f t="shared" si="2"/>
        <v>61221.32</v>
      </c>
      <c r="AD13" s="1514"/>
    </row>
    <row r="14" spans="1:30" ht="24" customHeight="1" thickTop="1" thickBot="1" x14ac:dyDescent="0.3">
      <c r="A14" s="425" t="s">
        <v>329</v>
      </c>
      <c r="B14" s="1628"/>
      <c r="C14" s="776">
        <v>4199</v>
      </c>
      <c r="D14" s="776"/>
      <c r="E14" s="810">
        <v>4199</v>
      </c>
      <c r="F14" s="802"/>
      <c r="G14" s="810">
        <v>4199</v>
      </c>
      <c r="H14" s="802"/>
      <c r="I14" s="810">
        <v>4199</v>
      </c>
      <c r="J14" s="802"/>
      <c r="K14" s="810">
        <v>4199</v>
      </c>
      <c r="L14" s="802"/>
      <c r="M14" s="810">
        <v>4199</v>
      </c>
      <c r="N14" s="802"/>
      <c r="O14" s="810"/>
      <c r="P14" s="802"/>
      <c r="Q14" s="810"/>
      <c r="R14" s="802"/>
      <c r="S14" s="810"/>
      <c r="T14" s="802"/>
      <c r="U14" s="810"/>
      <c r="V14" s="802"/>
      <c r="W14" s="810"/>
      <c r="X14" s="802"/>
      <c r="Y14" s="810"/>
      <c r="Z14" s="802"/>
      <c r="AA14" s="403">
        <f t="shared" si="0"/>
        <v>25194</v>
      </c>
      <c r="AB14" s="403">
        <f t="shared" si="1"/>
        <v>0</v>
      </c>
      <c r="AC14" s="1513">
        <f t="shared" si="2"/>
        <v>25194</v>
      </c>
      <c r="AD14" s="1514"/>
    </row>
    <row r="15" spans="1:30" ht="24" customHeight="1" thickTop="1" thickBot="1" x14ac:dyDescent="0.3">
      <c r="A15" s="425" t="s">
        <v>288</v>
      </c>
      <c r="B15" s="1628"/>
      <c r="C15" s="779">
        <v>3543.53</v>
      </c>
      <c r="D15" s="779"/>
      <c r="E15" s="813">
        <v>17282.16</v>
      </c>
      <c r="F15" s="817"/>
      <c r="G15" s="813">
        <v>1880.07</v>
      </c>
      <c r="H15" s="817"/>
      <c r="I15" s="813">
        <v>4336.09</v>
      </c>
      <c r="J15" s="817"/>
      <c r="K15" s="813">
        <v>19340.52</v>
      </c>
      <c r="L15" s="817"/>
      <c r="M15" s="813"/>
      <c r="N15" s="817"/>
      <c r="O15" s="813"/>
      <c r="P15" s="817"/>
      <c r="Q15" s="813"/>
      <c r="R15" s="817"/>
      <c r="S15" s="813"/>
      <c r="T15" s="817"/>
      <c r="U15" s="813"/>
      <c r="V15" s="817"/>
      <c r="W15" s="813"/>
      <c r="X15" s="817"/>
      <c r="Y15" s="813"/>
      <c r="Z15" s="817"/>
      <c r="AA15" s="403">
        <f t="shared" si="0"/>
        <v>46382.369999999995</v>
      </c>
      <c r="AB15" s="403">
        <f t="shared" si="1"/>
        <v>0</v>
      </c>
      <c r="AC15" s="1513">
        <f t="shared" si="2"/>
        <v>46382.369999999995</v>
      </c>
      <c r="AD15" s="1514"/>
    </row>
    <row r="16" spans="1:30" ht="24" customHeight="1" thickTop="1" thickBot="1" x14ac:dyDescent="0.3">
      <c r="A16" s="425" t="s">
        <v>289</v>
      </c>
      <c r="B16" s="1628"/>
      <c r="C16" s="776">
        <v>5581.75</v>
      </c>
      <c r="D16" s="776"/>
      <c r="E16" s="810">
        <v>6096.08</v>
      </c>
      <c r="F16" s="802"/>
      <c r="G16" s="810">
        <v>12197.14</v>
      </c>
      <c r="H16" s="802"/>
      <c r="I16" s="810">
        <v>5430.15</v>
      </c>
      <c r="J16" s="802"/>
      <c r="K16" s="810">
        <v>7622.01</v>
      </c>
      <c r="L16" s="802"/>
      <c r="M16" s="810"/>
      <c r="N16" s="802"/>
      <c r="O16" s="810"/>
      <c r="P16" s="802"/>
      <c r="Q16" s="810"/>
      <c r="R16" s="802"/>
      <c r="S16" s="810"/>
      <c r="T16" s="802"/>
      <c r="U16" s="810"/>
      <c r="V16" s="802"/>
      <c r="W16" s="810"/>
      <c r="X16" s="802"/>
      <c r="Y16" s="810"/>
      <c r="Z16" s="802"/>
      <c r="AA16" s="403">
        <f t="shared" si="0"/>
        <v>36927.130000000005</v>
      </c>
      <c r="AB16" s="403">
        <f t="shared" si="1"/>
        <v>0</v>
      </c>
      <c r="AC16" s="1513">
        <f t="shared" si="2"/>
        <v>36927.130000000005</v>
      </c>
      <c r="AD16" s="1514"/>
    </row>
    <row r="17" spans="1:31" ht="24" customHeight="1" thickTop="1" thickBot="1" x14ac:dyDescent="0.3">
      <c r="A17" s="425" t="s">
        <v>332</v>
      </c>
      <c r="B17" s="1628"/>
      <c r="C17" s="779">
        <v>18.350000000000001</v>
      </c>
      <c r="D17" s="779"/>
      <c r="E17" s="813">
        <v>53.13</v>
      </c>
      <c r="F17" s="817"/>
      <c r="G17" s="813">
        <v>66.510000000000005</v>
      </c>
      <c r="H17" s="817"/>
      <c r="I17" s="813">
        <v>153.33000000000001</v>
      </c>
      <c r="J17" s="817"/>
      <c r="K17" s="813">
        <v>30.69</v>
      </c>
      <c r="L17" s="817"/>
      <c r="M17" s="813"/>
      <c r="N17" s="817"/>
      <c r="O17" s="813"/>
      <c r="P17" s="817"/>
      <c r="Q17" s="813"/>
      <c r="R17" s="817"/>
      <c r="S17" s="813"/>
      <c r="T17" s="817"/>
      <c r="U17" s="813"/>
      <c r="V17" s="817"/>
      <c r="W17" s="813"/>
      <c r="X17" s="817"/>
      <c r="Y17" s="813"/>
      <c r="Z17" s="817"/>
      <c r="AA17" s="403">
        <f t="shared" si="0"/>
        <v>322.01000000000005</v>
      </c>
      <c r="AB17" s="403">
        <f t="shared" si="1"/>
        <v>0</v>
      </c>
      <c r="AC17" s="1513">
        <f t="shared" si="2"/>
        <v>322.01000000000005</v>
      </c>
      <c r="AD17" s="1514"/>
    </row>
    <row r="18" spans="1:31" ht="24" customHeight="1" thickTop="1" thickBot="1" x14ac:dyDescent="0.3">
      <c r="A18" s="425" t="s">
        <v>330</v>
      </c>
      <c r="B18" s="1628"/>
      <c r="C18" s="776">
        <v>73.099999999999994</v>
      </c>
      <c r="D18" s="776"/>
      <c r="E18" s="810">
        <v>32.56</v>
      </c>
      <c r="F18" s="802"/>
      <c r="G18" s="810">
        <v>26.95</v>
      </c>
      <c r="H18" s="802"/>
      <c r="I18" s="810">
        <v>340.36</v>
      </c>
      <c r="J18" s="802"/>
      <c r="K18" s="810">
        <v>50.5</v>
      </c>
      <c r="L18" s="802"/>
      <c r="M18" s="810"/>
      <c r="N18" s="802"/>
      <c r="O18" s="810"/>
      <c r="P18" s="802"/>
      <c r="Q18" s="810"/>
      <c r="R18" s="802"/>
      <c r="S18" s="810"/>
      <c r="T18" s="802"/>
      <c r="U18" s="810"/>
      <c r="V18" s="802"/>
      <c r="W18" s="810"/>
      <c r="X18" s="802"/>
      <c r="Y18" s="810"/>
      <c r="Z18" s="802"/>
      <c r="AA18" s="403">
        <f t="shared" si="0"/>
        <v>523.47</v>
      </c>
      <c r="AB18" s="403">
        <f t="shared" si="1"/>
        <v>0</v>
      </c>
      <c r="AC18" s="1513">
        <f t="shared" si="2"/>
        <v>523.47</v>
      </c>
      <c r="AD18" s="1514"/>
    </row>
    <row r="19" spans="1:31" ht="24" customHeight="1" thickTop="1" thickBot="1" x14ac:dyDescent="0.3">
      <c r="A19" s="425" t="s">
        <v>331</v>
      </c>
      <c r="B19" s="1628"/>
      <c r="C19" s="779">
        <f>'COMPARAC. REAL-PRESUPUESTO (L)'!E35</f>
        <v>19935.63</v>
      </c>
      <c r="D19" s="779">
        <f>'COMPARAC. REAL-PRESUPUESTO (S)'!E32</f>
        <v>16776.739999999998</v>
      </c>
      <c r="E19" s="889">
        <f>'COMPARAC. REAL-PRESUPUESTO (L)'!H35</f>
        <v>15910.150000000001</v>
      </c>
      <c r="F19" s="888">
        <f>'COMPARAC. REAL-PRESUPUESTO (S)'!H32</f>
        <v>16940.810000000001</v>
      </c>
      <c r="G19" s="889">
        <f>'COMPARAC. REAL-PRESUPUESTO (L)'!K35</f>
        <v>18054.41</v>
      </c>
      <c r="H19" s="888">
        <f>'COMPARAC. REAL-PRESUPUESTO (S)'!K32</f>
        <v>16703.89</v>
      </c>
      <c r="I19" s="889">
        <f>'COMPARAC. REAL-PRESUPUESTO (L)'!N35</f>
        <v>15937.62</v>
      </c>
      <c r="J19" s="888">
        <f>'COMPARAC. REAL-PRESUPUESTO (S)'!N32</f>
        <v>9309.0399999999991</v>
      </c>
      <c r="K19" s="889">
        <f>'COMPARAC. REAL-PRESUPUESTO (L)'!Q35</f>
        <v>0</v>
      </c>
      <c r="L19" s="888">
        <f>'COMPARAC. REAL-PRESUPUESTO (S)'!Q32</f>
        <v>25088.35</v>
      </c>
      <c r="M19" s="889">
        <f>'COMPARAC. REAL-PRESUPUESTO (L)'!T35</f>
        <v>0</v>
      </c>
      <c r="N19" s="888">
        <f>'COMPARAC. REAL-PRESUPUESTO (S)'!T32</f>
        <v>0</v>
      </c>
      <c r="O19" s="889">
        <f>'COMPARAC. REAL-PRESUPUESTO (L)'!W35</f>
        <v>0</v>
      </c>
      <c r="P19" s="888">
        <f>'COMPARAC. REAL-PRESUPUESTO (S)'!W32</f>
        <v>0</v>
      </c>
      <c r="Q19" s="889">
        <f>'COMPARAC. REAL-PRESUPUESTO (L)'!Z35</f>
        <v>0</v>
      </c>
      <c r="R19" s="888">
        <f>'COMPARAC. REAL-PRESUPUESTO (S)'!Z32</f>
        <v>0</v>
      </c>
      <c r="S19" s="889">
        <f>'COMPARAC. REAL-PRESUPUESTO (L)'!AC35</f>
        <v>0</v>
      </c>
      <c r="T19" s="888">
        <f>'COMPARAC. REAL-PRESUPUESTO (S)'!AC32</f>
        <v>0</v>
      </c>
      <c r="U19" s="889">
        <f>'COMPARAC. REAL-PRESUPUESTO (L)'!AF35</f>
        <v>0</v>
      </c>
      <c r="V19" s="888">
        <f>'COMPARAC. REAL-PRESUPUESTO (S)'!AF32</f>
        <v>0</v>
      </c>
      <c r="W19" s="889">
        <f>'COMPARAC. REAL-PRESUPUESTO (L)'!AI35</f>
        <v>0</v>
      </c>
      <c r="X19" s="888">
        <f>'COMPARAC. REAL-PRESUPUESTO (S)'!AI32</f>
        <v>0</v>
      </c>
      <c r="Y19" s="889">
        <f>'COMPARAC. REAL-PRESUPUESTO (L)'!AL35</f>
        <v>0</v>
      </c>
      <c r="Z19" s="888">
        <f>'COMPARAC. REAL-PRESUPUESTO (S)'!AL32</f>
        <v>0</v>
      </c>
      <c r="AA19" s="403">
        <f t="shared" si="0"/>
        <v>69837.81</v>
      </c>
      <c r="AB19" s="403">
        <f t="shared" si="1"/>
        <v>84818.83</v>
      </c>
      <c r="AC19" s="1513">
        <f t="shared" si="2"/>
        <v>154656.64000000001</v>
      </c>
      <c r="AD19" s="1514"/>
    </row>
    <row r="20" spans="1:31" ht="21.95" customHeight="1" thickTop="1" thickBot="1" x14ac:dyDescent="0.3">
      <c r="A20" s="1543" t="s">
        <v>141</v>
      </c>
      <c r="B20" s="1628"/>
      <c r="C20" s="1545" t="s">
        <v>128</v>
      </c>
      <c r="D20" s="1538"/>
      <c r="E20" s="1537" t="s">
        <v>129</v>
      </c>
      <c r="F20" s="1541"/>
      <c r="G20" s="1537" t="s">
        <v>130</v>
      </c>
      <c r="H20" s="1541"/>
      <c r="I20" s="1537" t="s">
        <v>131</v>
      </c>
      <c r="J20" s="1541"/>
      <c r="K20" s="1537" t="s">
        <v>132</v>
      </c>
      <c r="L20" s="1541"/>
      <c r="M20" s="1537" t="s">
        <v>133</v>
      </c>
      <c r="N20" s="1541"/>
      <c r="O20" s="1537" t="s">
        <v>134</v>
      </c>
      <c r="P20" s="1541"/>
      <c r="Q20" s="1537" t="s">
        <v>135</v>
      </c>
      <c r="R20" s="1541"/>
      <c r="S20" s="1537" t="s">
        <v>136</v>
      </c>
      <c r="T20" s="1541"/>
      <c r="U20" s="1537" t="s">
        <v>137</v>
      </c>
      <c r="V20" s="1541"/>
      <c r="W20" s="1537" t="s">
        <v>138</v>
      </c>
      <c r="X20" s="1541"/>
      <c r="Y20" s="1537" t="s">
        <v>139</v>
      </c>
      <c r="Z20" s="1538"/>
      <c r="AA20" s="1541" t="s">
        <v>140</v>
      </c>
      <c r="AB20" s="1542"/>
      <c r="AC20" s="957"/>
    </row>
    <row r="21" spans="1:31" ht="21.95" customHeight="1" thickTop="1" thickBot="1" x14ac:dyDescent="0.35">
      <c r="A21" s="1544"/>
      <c r="B21" s="1628"/>
      <c r="C21" s="772" t="s">
        <v>663</v>
      </c>
      <c r="D21" s="784" t="s">
        <v>664</v>
      </c>
      <c r="E21" s="797" t="s">
        <v>663</v>
      </c>
      <c r="F21" s="784" t="s">
        <v>664</v>
      </c>
      <c r="G21" s="797" t="s">
        <v>663</v>
      </c>
      <c r="H21" s="784" t="s">
        <v>664</v>
      </c>
      <c r="I21" s="797" t="s">
        <v>663</v>
      </c>
      <c r="J21" s="784" t="s">
        <v>664</v>
      </c>
      <c r="K21" s="797" t="s">
        <v>663</v>
      </c>
      <c r="L21" s="784" t="s">
        <v>664</v>
      </c>
      <c r="M21" s="797" t="s">
        <v>663</v>
      </c>
      <c r="N21" s="784" t="s">
        <v>664</v>
      </c>
      <c r="O21" s="797" t="s">
        <v>663</v>
      </c>
      <c r="P21" s="784" t="s">
        <v>664</v>
      </c>
      <c r="Q21" s="797" t="s">
        <v>663</v>
      </c>
      <c r="R21" s="784" t="s">
        <v>664</v>
      </c>
      <c r="S21" s="797" t="s">
        <v>663</v>
      </c>
      <c r="T21" s="784" t="s">
        <v>664</v>
      </c>
      <c r="U21" s="797" t="s">
        <v>663</v>
      </c>
      <c r="V21" s="784" t="s">
        <v>664</v>
      </c>
      <c r="W21" s="797" t="s">
        <v>663</v>
      </c>
      <c r="X21" s="784" t="s">
        <v>664</v>
      </c>
      <c r="Y21" s="797" t="s">
        <v>663</v>
      </c>
      <c r="Z21" s="935" t="s">
        <v>664</v>
      </c>
      <c r="AA21" s="797" t="s">
        <v>663</v>
      </c>
      <c r="AB21" s="773" t="s">
        <v>664</v>
      </c>
      <c r="AC21" s="957"/>
    </row>
    <row r="22" spans="1:31" ht="24" customHeight="1" thickTop="1" thickBot="1" x14ac:dyDescent="0.3">
      <c r="A22" s="425" t="s">
        <v>290</v>
      </c>
      <c r="B22" s="1628"/>
      <c r="C22" s="780">
        <v>19</v>
      </c>
      <c r="D22" s="780">
        <v>19</v>
      </c>
      <c r="E22" s="819">
        <v>21</v>
      </c>
      <c r="F22" s="821">
        <v>20</v>
      </c>
      <c r="G22" s="819">
        <v>21</v>
      </c>
      <c r="H22" s="821">
        <v>21</v>
      </c>
      <c r="I22" s="819">
        <v>20</v>
      </c>
      <c r="J22" s="821">
        <v>20</v>
      </c>
      <c r="K22" s="819">
        <v>21</v>
      </c>
      <c r="L22" s="821">
        <v>21</v>
      </c>
      <c r="M22" s="819">
        <v>22</v>
      </c>
      <c r="N22" s="821">
        <v>22</v>
      </c>
      <c r="O22" s="819">
        <v>21</v>
      </c>
      <c r="P22" s="821">
        <v>21</v>
      </c>
      <c r="Q22" s="819">
        <v>11</v>
      </c>
      <c r="R22" s="821">
        <v>11</v>
      </c>
      <c r="S22" s="819">
        <v>22</v>
      </c>
      <c r="T22" s="821">
        <v>22</v>
      </c>
      <c r="U22" s="819">
        <v>20</v>
      </c>
      <c r="V22" s="821">
        <v>20</v>
      </c>
      <c r="W22" s="819">
        <v>21</v>
      </c>
      <c r="X22" s="821">
        <v>21</v>
      </c>
      <c r="Y22" s="819">
        <v>13</v>
      </c>
      <c r="Z22" s="821">
        <v>13</v>
      </c>
      <c r="AA22" s="1409">
        <f>C22+E22+G22+I22+K22+M22+O22+Q22+S22+U22+W22+Y22</f>
        <v>232</v>
      </c>
      <c r="AB22" s="1409">
        <f>D22+F22+H22+J22+L22+N22+P22+R22+T22+V22+X22+Z22</f>
        <v>231</v>
      </c>
      <c r="AC22" s="958"/>
    </row>
    <row r="23" spans="1:31" ht="24" customHeight="1" thickTop="1" thickBot="1" x14ac:dyDescent="0.3">
      <c r="A23" s="425" t="s">
        <v>291</v>
      </c>
      <c r="B23" s="1628"/>
      <c r="C23" s="781">
        <f>'Clasificación del personal'!E60</f>
        <v>21</v>
      </c>
      <c r="D23" s="781">
        <f>'Clasificación del personal'!E72</f>
        <v>2</v>
      </c>
      <c r="E23" s="794">
        <f>'Clasificación del personal'!F60</f>
        <v>20.67</v>
      </c>
      <c r="F23" s="781">
        <f>'Clasificación del personal'!F72</f>
        <v>2</v>
      </c>
      <c r="G23" s="794">
        <f>'Clasificación del personal'!G60</f>
        <v>21</v>
      </c>
      <c r="H23" s="781">
        <f>'Clasificación del personal'!G72</f>
        <v>2</v>
      </c>
      <c r="I23" s="794">
        <f>'Clasificación del personal'!H60</f>
        <v>21.230000000000004</v>
      </c>
      <c r="J23" s="801">
        <f>'Clasificación del personal'!H72</f>
        <v>2</v>
      </c>
      <c r="K23" s="794">
        <f>'Clasificación del personal'!I60</f>
        <v>21.479999999999997</v>
      </c>
      <c r="L23" s="801">
        <f>'Clasificación del personal'!I72</f>
        <v>2</v>
      </c>
      <c r="M23" s="794">
        <f>'Clasificación del personal'!J60</f>
        <v>21</v>
      </c>
      <c r="N23" s="801">
        <f>'Clasificación del personal'!J72</f>
        <v>2</v>
      </c>
      <c r="O23" s="794">
        <f>'Clasificación del personal'!K60</f>
        <v>21</v>
      </c>
      <c r="P23" s="801">
        <f>'Clasificación del personal'!K72</f>
        <v>2</v>
      </c>
      <c r="Q23" s="794">
        <f>'Clasificación del personal'!L60</f>
        <v>0</v>
      </c>
      <c r="R23" s="801">
        <f>'Clasificación del personal'!L72</f>
        <v>2</v>
      </c>
      <c r="S23" s="794">
        <f>'Clasificación del personal'!M60</f>
        <v>0</v>
      </c>
      <c r="T23" s="801">
        <f>'Clasificación del personal'!M72</f>
        <v>2</v>
      </c>
      <c r="U23" s="812">
        <f>'Clasificación del personal'!N60</f>
        <v>0</v>
      </c>
      <c r="V23" s="801">
        <f>'Clasificación del personal'!N72</f>
        <v>2</v>
      </c>
      <c r="W23" s="812">
        <f>'Clasificación del personal'!O60</f>
        <v>0</v>
      </c>
      <c r="X23" s="801">
        <f>'Clasificación del personal'!O72</f>
        <v>2</v>
      </c>
      <c r="Y23" s="1413">
        <f>'Clasificación del personal'!P60</f>
        <v>0</v>
      </c>
      <c r="Z23" s="801">
        <f>'Clasificación del personal'!P72</f>
        <v>2</v>
      </c>
      <c r="AA23" s="403">
        <f>AVERAGE(C23,E23,G23,I23,K23,M23,O23,Q23,S23,U23,W23,Y23)</f>
        <v>12.281666666666666</v>
      </c>
      <c r="AB23" s="403">
        <f>AVERAGE(D23,F23,H23,J23,L23,N23,P23,R23,T23,V23,X23,Z23)</f>
        <v>2</v>
      </c>
      <c r="AC23" s="958"/>
    </row>
    <row r="24" spans="1:31" ht="24" customHeight="1" thickTop="1" thickBot="1" x14ac:dyDescent="0.3">
      <c r="A24" s="425" t="s">
        <v>382</v>
      </c>
      <c r="B24" s="1628"/>
      <c r="C24" s="780">
        <f>'Clasificación del personal'!E59</f>
        <v>9</v>
      </c>
      <c r="D24" s="780">
        <f>'Clasificación del personal'!E71</f>
        <v>4</v>
      </c>
      <c r="E24" s="819">
        <f>'Clasificación del personal'!F59</f>
        <v>9</v>
      </c>
      <c r="F24" s="780">
        <f>'Clasificación del personal'!F71</f>
        <v>4</v>
      </c>
      <c r="G24" s="819">
        <f>'Clasificación del personal'!G59</f>
        <v>9</v>
      </c>
      <c r="H24" s="780">
        <f>'Clasificación del personal'!G71</f>
        <v>4</v>
      </c>
      <c r="I24" s="819">
        <f>'Clasificación del personal'!H59</f>
        <v>9</v>
      </c>
      <c r="J24" s="822">
        <f>'Clasificación del personal'!H71</f>
        <v>4</v>
      </c>
      <c r="K24" s="819">
        <f>'Clasificación del personal'!I59</f>
        <v>9</v>
      </c>
      <c r="L24" s="822">
        <f>'Clasificación del personal'!I71</f>
        <v>4</v>
      </c>
      <c r="M24" s="819">
        <f>'Clasificación del personal'!J59</f>
        <v>8</v>
      </c>
      <c r="N24" s="822">
        <f>'Clasificación del personal'!J71</f>
        <v>4</v>
      </c>
      <c r="O24" s="819">
        <f>'Clasificación del personal'!K59</f>
        <v>8</v>
      </c>
      <c r="P24" s="822">
        <f>'Clasificación del personal'!K71</f>
        <v>4</v>
      </c>
      <c r="Q24" s="819">
        <f>'Clasificación del personal'!L59</f>
        <v>8</v>
      </c>
      <c r="R24" s="822">
        <f>'Clasificación del personal'!L71</f>
        <v>4</v>
      </c>
      <c r="S24" s="819">
        <f>'Clasificación del personal'!M59</f>
        <v>8</v>
      </c>
      <c r="T24" s="822">
        <f>'Clasificación del personal'!M71</f>
        <v>4</v>
      </c>
      <c r="U24" s="819">
        <f>'Clasificación del personal'!N59</f>
        <v>8</v>
      </c>
      <c r="V24" s="822">
        <f>'Clasificación del personal'!O71</f>
        <v>4</v>
      </c>
      <c r="W24" s="819">
        <f>'Clasificación del personal'!O59</f>
        <v>8</v>
      </c>
      <c r="X24" s="822">
        <f>'Clasificación del personal'!O71</f>
        <v>4</v>
      </c>
      <c r="Y24" s="887">
        <f>'Clasificación del personal'!P59</f>
        <v>8</v>
      </c>
      <c r="Z24" s="822">
        <f>'Clasificación del personal'!Q71</f>
        <v>0</v>
      </c>
      <c r="AA24" s="403">
        <f t="shared" ref="AA24:AA34" si="5">AVERAGE(C24,E24,G24,I24,K24,M24,O24,Q24,S24,U24,W24,Y24)</f>
        <v>8.4166666666666661</v>
      </c>
      <c r="AB24" s="403">
        <f t="shared" ref="AB24:AB34" si="6">AVERAGE(D24,F24,H24,J24,L24,N24,P24,R24,T24,V24,X24,Z24)</f>
        <v>3.6666666666666665</v>
      </c>
      <c r="AC24" s="958"/>
    </row>
    <row r="25" spans="1:31" ht="24" customHeight="1" thickTop="1" thickBot="1" x14ac:dyDescent="0.3">
      <c r="A25" s="425" t="s">
        <v>421</v>
      </c>
      <c r="B25" s="1628"/>
      <c r="C25" s="781">
        <f>'Clasificación del personal'!E58</f>
        <v>2.5</v>
      </c>
      <c r="D25" s="801">
        <f>'Clasificación del personal'!E70</f>
        <v>2.5</v>
      </c>
      <c r="E25" s="794">
        <f>'Clasificación del personal'!F58</f>
        <v>2.5</v>
      </c>
      <c r="F25" s="801">
        <f>'Clasificación del personal'!F70</f>
        <v>2.5</v>
      </c>
      <c r="G25" s="794">
        <f>'Clasificación del personal'!G58</f>
        <v>2.5</v>
      </c>
      <c r="H25" s="801">
        <f>'Clasificación del personal'!G70</f>
        <v>2.5</v>
      </c>
      <c r="I25" s="794">
        <f>'Clasificación del personal'!H58</f>
        <v>2.5</v>
      </c>
      <c r="J25" s="801">
        <f>'Clasificación del personal'!H70</f>
        <v>2.5</v>
      </c>
      <c r="K25" s="794">
        <f>'Clasificación del personal'!I58</f>
        <v>2.5</v>
      </c>
      <c r="L25" s="801">
        <f>'Clasificación del personal'!I70</f>
        <v>2.5</v>
      </c>
      <c r="M25" s="794">
        <f>'Clasificación del personal'!J58</f>
        <v>2.5</v>
      </c>
      <c r="N25" s="801">
        <f>'Clasificación del personal'!J70</f>
        <v>2.5</v>
      </c>
      <c r="O25" s="794">
        <f>'Clasificación del personal'!K58</f>
        <v>2.5</v>
      </c>
      <c r="P25" s="801">
        <f>'Clasificación del personal'!K70</f>
        <v>2.5</v>
      </c>
      <c r="Q25" s="794">
        <f>'Clasificación del personal'!L58</f>
        <v>2.5</v>
      </c>
      <c r="R25" s="801">
        <f>'Clasificación del personal'!L70</f>
        <v>2.5</v>
      </c>
      <c r="S25" s="794">
        <f>'Clasificación del personal'!M58</f>
        <v>2.5</v>
      </c>
      <c r="T25" s="801">
        <f>'Clasificación del personal'!M70</f>
        <v>2.5</v>
      </c>
      <c r="U25" s="794">
        <f>'Clasificación del personal'!N58</f>
        <v>2.5</v>
      </c>
      <c r="V25" s="801">
        <f>'Clasificación del personal'!O70</f>
        <v>2.5</v>
      </c>
      <c r="W25" s="794">
        <f>'Clasificación del personal'!O58</f>
        <v>2.5</v>
      </c>
      <c r="X25" s="801">
        <f>'Clasificación del personal'!O70</f>
        <v>2.5</v>
      </c>
      <c r="Y25" s="1008">
        <f>'Clasificación del personal'!P58</f>
        <v>2.5</v>
      </c>
      <c r="Z25" s="801">
        <f>'Clasificación del personal'!Q70</f>
        <v>0</v>
      </c>
      <c r="AA25" s="403">
        <f t="shared" si="5"/>
        <v>2.5</v>
      </c>
      <c r="AB25" s="403">
        <f t="shared" si="6"/>
        <v>2.2916666666666665</v>
      </c>
      <c r="AC25" s="958"/>
    </row>
    <row r="26" spans="1:31" ht="24" customHeight="1" thickTop="1" thickBot="1" x14ac:dyDescent="0.3">
      <c r="A26" s="425" t="s">
        <v>292</v>
      </c>
      <c r="B26" s="1629"/>
      <c r="C26" s="780">
        <f t="shared" ref="C26:Z26" si="7">SUM(C$23:C$25)</f>
        <v>32.5</v>
      </c>
      <c r="D26" s="822">
        <f>SUM(D$23:D$25)</f>
        <v>8.5</v>
      </c>
      <c r="E26" s="887">
        <f t="shared" si="7"/>
        <v>32.17</v>
      </c>
      <c r="F26" s="822">
        <f t="shared" si="7"/>
        <v>8.5</v>
      </c>
      <c r="G26" s="887">
        <f t="shared" si="7"/>
        <v>32.5</v>
      </c>
      <c r="H26" s="822">
        <f t="shared" si="7"/>
        <v>8.5</v>
      </c>
      <c r="I26" s="887">
        <f t="shared" si="7"/>
        <v>32.730000000000004</v>
      </c>
      <c r="J26" s="822">
        <f t="shared" si="7"/>
        <v>8.5</v>
      </c>
      <c r="K26" s="887">
        <f t="shared" si="7"/>
        <v>32.979999999999997</v>
      </c>
      <c r="L26" s="822">
        <f t="shared" si="7"/>
        <v>8.5</v>
      </c>
      <c r="M26" s="819">
        <f t="shared" si="7"/>
        <v>31.5</v>
      </c>
      <c r="N26" s="822">
        <f t="shared" si="7"/>
        <v>8.5</v>
      </c>
      <c r="O26" s="887">
        <f t="shared" si="7"/>
        <v>31.5</v>
      </c>
      <c r="P26" s="822">
        <f t="shared" si="7"/>
        <v>8.5</v>
      </c>
      <c r="Q26" s="887">
        <f t="shared" si="7"/>
        <v>10.5</v>
      </c>
      <c r="R26" s="822">
        <f t="shared" si="7"/>
        <v>8.5</v>
      </c>
      <c r="S26" s="887">
        <f t="shared" si="7"/>
        <v>10.5</v>
      </c>
      <c r="T26" s="822">
        <f t="shared" si="7"/>
        <v>8.5</v>
      </c>
      <c r="U26" s="887">
        <f t="shared" si="7"/>
        <v>10.5</v>
      </c>
      <c r="V26" s="822">
        <f t="shared" si="7"/>
        <v>8.5</v>
      </c>
      <c r="W26" s="1412">
        <f>SUM(W$23:W$25)</f>
        <v>10.5</v>
      </c>
      <c r="X26" s="822">
        <f t="shared" si="7"/>
        <v>8.5</v>
      </c>
      <c r="Y26" s="887">
        <f t="shared" si="7"/>
        <v>10.5</v>
      </c>
      <c r="Z26" s="822">
        <f t="shared" si="7"/>
        <v>2</v>
      </c>
      <c r="AA26" s="403">
        <f t="shared" si="5"/>
        <v>23.198333333333334</v>
      </c>
      <c r="AB26" s="403">
        <f t="shared" si="6"/>
        <v>7.958333333333333</v>
      </c>
      <c r="AC26" s="958"/>
    </row>
    <row r="27" spans="1:31" ht="21.95" customHeight="1" thickTop="1" thickBot="1" x14ac:dyDescent="0.3">
      <c r="A27" s="1626" t="s">
        <v>293</v>
      </c>
      <c r="B27" s="471" t="s">
        <v>142</v>
      </c>
      <c r="C27" s="781">
        <f>'Clasificación del personal'!E63</f>
        <v>20</v>
      </c>
      <c r="D27" s="801">
        <f>'Clasificación del personal'!E75</f>
        <v>7.5</v>
      </c>
      <c r="E27" s="794">
        <f>'Clasificación del personal'!F63</f>
        <v>20</v>
      </c>
      <c r="F27" s="801">
        <f>'Clasificación del personal'!F75</f>
        <v>7.5</v>
      </c>
      <c r="G27" s="794">
        <f>'Clasificación del personal'!G63</f>
        <v>20</v>
      </c>
      <c r="H27" s="801">
        <f>'Clasificación del personal'!G75</f>
        <v>7.5</v>
      </c>
      <c r="I27" s="781">
        <f>'Clasificación del personal'!H63</f>
        <v>20</v>
      </c>
      <c r="J27" s="801">
        <f>'Clasificación del personal'!H75</f>
        <v>7.5</v>
      </c>
      <c r="K27" s="794">
        <f>'Clasificación del personal'!I63</f>
        <v>20</v>
      </c>
      <c r="L27" s="801">
        <f>'Clasificación del personal'!I75</f>
        <v>7.5</v>
      </c>
      <c r="M27" s="794">
        <f>'Clasificación del personal'!J63</f>
        <v>19</v>
      </c>
      <c r="N27" s="801">
        <f>'Clasificación del personal'!J75</f>
        <v>7.5</v>
      </c>
      <c r="O27" s="781">
        <f>'Clasificación del personal'!K63</f>
        <v>19</v>
      </c>
      <c r="P27" s="801">
        <f>'Clasificación del personal'!K75</f>
        <v>7.5</v>
      </c>
      <c r="Q27" s="794">
        <f>'Clasificación del personal'!L63</f>
        <v>0</v>
      </c>
      <c r="R27" s="801">
        <f>'Clasificación del personal'!L75</f>
        <v>7.5</v>
      </c>
      <c r="S27" s="794">
        <f>'Clasificación del personal'!M63</f>
        <v>0</v>
      </c>
      <c r="T27" s="801">
        <f>'Clasificación del personal'!M75</f>
        <v>7.5</v>
      </c>
      <c r="U27" s="781">
        <f>'Clasificación del personal'!N63</f>
        <v>0</v>
      </c>
      <c r="V27" s="801">
        <f>'Clasificación del personal'!N75</f>
        <v>7.5</v>
      </c>
      <c r="W27" s="794">
        <f>'Clasificación del personal'!O63</f>
        <v>0</v>
      </c>
      <c r="X27" s="801">
        <f>'Clasificación del personal'!O75</f>
        <v>7.5</v>
      </c>
      <c r="Y27" s="794">
        <f>'Clasificación del personal'!P63</f>
        <v>0</v>
      </c>
      <c r="Z27" s="801">
        <f>'Clasificación del personal'!P75</f>
        <v>7.5</v>
      </c>
      <c r="AA27" s="403">
        <f t="shared" si="5"/>
        <v>11.5</v>
      </c>
      <c r="AB27" s="403">
        <f t="shared" si="6"/>
        <v>7.5</v>
      </c>
      <c r="AC27" s="958"/>
    </row>
    <row r="28" spans="1:31" ht="21.95" customHeight="1" thickTop="1" thickBot="1" x14ac:dyDescent="0.3">
      <c r="A28" s="1547"/>
      <c r="B28" s="425" t="s">
        <v>143</v>
      </c>
      <c r="C28" s="780">
        <f>'Clasificación del personal'!E64</f>
        <v>7</v>
      </c>
      <c r="D28" s="822">
        <f>'Clasificación del personal'!E76</f>
        <v>1</v>
      </c>
      <c r="E28" s="819">
        <f>'Clasificación del personal'!F64</f>
        <v>6.92</v>
      </c>
      <c r="F28" s="822">
        <f>'Clasificación del personal'!F76</f>
        <v>1</v>
      </c>
      <c r="G28" s="819">
        <f>'Clasificación del personal'!G64</f>
        <v>7</v>
      </c>
      <c r="H28" s="822">
        <f>'Clasificación del personal'!G76</f>
        <v>1</v>
      </c>
      <c r="I28" s="780">
        <f>'Clasificación del personal'!H64</f>
        <v>7.23</v>
      </c>
      <c r="J28" s="822">
        <f>'Clasificación del personal'!H76</f>
        <v>1</v>
      </c>
      <c r="K28" s="819">
        <f>'Clasificación del personal'!I64</f>
        <v>7</v>
      </c>
      <c r="L28" s="822">
        <f>'Clasificación del personal'!I76</f>
        <v>1</v>
      </c>
      <c r="M28" s="819">
        <f>'Clasificación del personal'!J64</f>
        <v>7</v>
      </c>
      <c r="N28" s="822">
        <f>'Clasificación del personal'!K76</f>
        <v>1</v>
      </c>
      <c r="O28" s="780">
        <f>'Clasificación del personal'!K64</f>
        <v>0</v>
      </c>
      <c r="P28" s="822">
        <f>'Clasificación del personal'!K76</f>
        <v>1</v>
      </c>
      <c r="Q28" s="819">
        <f>'Clasificación del personal'!L64</f>
        <v>0</v>
      </c>
      <c r="R28" s="822">
        <f>'Clasificación del personal'!L76</f>
        <v>1</v>
      </c>
      <c r="S28" s="819">
        <f>'Clasificación del personal'!M64</f>
        <v>0</v>
      </c>
      <c r="T28" s="822">
        <f>'Clasificación del personal'!M76</f>
        <v>1</v>
      </c>
      <c r="U28" s="780">
        <f>'Clasificación del personal'!N64</f>
        <v>0</v>
      </c>
      <c r="V28" s="822">
        <f>'Clasificación del personal'!N76</f>
        <v>1</v>
      </c>
      <c r="W28" s="819">
        <f>'Clasificación del personal'!O64</f>
        <v>0</v>
      </c>
      <c r="X28" s="822">
        <f>'Clasificación del personal'!O76</f>
        <v>1</v>
      </c>
      <c r="Y28" s="819">
        <f>'Clasificación del personal'!P64</f>
        <v>0</v>
      </c>
      <c r="Z28" s="822">
        <f>'Clasificación del personal'!P76</f>
        <v>1</v>
      </c>
      <c r="AA28" s="403">
        <f t="shared" si="5"/>
        <v>3.5125000000000006</v>
      </c>
      <c r="AB28" s="403">
        <f t="shared" si="6"/>
        <v>1</v>
      </c>
      <c r="AC28" s="958"/>
    </row>
    <row r="29" spans="1:31" ht="21.95" customHeight="1" thickTop="1" thickBot="1" x14ac:dyDescent="0.3">
      <c r="A29" s="1548"/>
      <c r="B29" s="471" t="s">
        <v>144</v>
      </c>
      <c r="C29" s="781">
        <f>'Clasificación del personal'!E65</f>
        <v>5.5</v>
      </c>
      <c r="D29" s="801">
        <f>'Clasificación del personal'!E77</f>
        <v>0</v>
      </c>
      <c r="E29" s="794">
        <f>'Clasificación del personal'!F65</f>
        <v>5.25</v>
      </c>
      <c r="F29" s="801">
        <f>'Clasificación del personal'!F77</f>
        <v>0</v>
      </c>
      <c r="G29" s="794">
        <f>'Clasificación del personal'!G65</f>
        <v>5.5</v>
      </c>
      <c r="H29" s="801">
        <f>'Clasificación del personal'!G77</f>
        <v>0</v>
      </c>
      <c r="I29" s="781">
        <f>'Clasificación del personal'!H65</f>
        <v>5.5</v>
      </c>
      <c r="J29" s="801">
        <f>'Clasificación del personal'!H77</f>
        <v>0</v>
      </c>
      <c r="K29" s="794">
        <f>'Clasificación del personal'!I65</f>
        <v>5.98</v>
      </c>
      <c r="L29" s="801">
        <f>'Clasificación del personal'!I77</f>
        <v>0</v>
      </c>
      <c r="M29" s="794">
        <f>'Clasificación del personal'!J65</f>
        <v>5.98</v>
      </c>
      <c r="N29" s="801">
        <f>'Clasificación del personal'!K77</f>
        <v>0</v>
      </c>
      <c r="O29" s="781">
        <f>'Clasificación del personal'!K65</f>
        <v>0</v>
      </c>
      <c r="P29" s="801">
        <f>'Clasificación del personal'!K77</f>
        <v>0</v>
      </c>
      <c r="Q29" s="794">
        <f>'Clasificación del personal'!L65</f>
        <v>0</v>
      </c>
      <c r="R29" s="801">
        <f>'Clasificación del personal'!L77</f>
        <v>0</v>
      </c>
      <c r="S29" s="794">
        <f>'Clasificación del personal'!M65</f>
        <v>0</v>
      </c>
      <c r="T29" s="801">
        <f>'Clasificación del personal'!M77</f>
        <v>0</v>
      </c>
      <c r="U29" s="781">
        <f>'Clasificación del personal'!N65</f>
        <v>0</v>
      </c>
      <c r="V29" s="801">
        <f>'Clasificación del personal'!N77</f>
        <v>0</v>
      </c>
      <c r="W29" s="794">
        <f>'Clasificación del personal'!O65</f>
        <v>0</v>
      </c>
      <c r="X29" s="801">
        <f>'Clasificación del personal'!O77</f>
        <v>0</v>
      </c>
      <c r="Y29" s="794">
        <f>'Clasificación del personal'!P65</f>
        <v>0</v>
      </c>
      <c r="Z29" s="801">
        <f>'Clasificación del personal'!Q77</f>
        <v>0</v>
      </c>
      <c r="AA29" s="403">
        <f t="shared" si="5"/>
        <v>2.8091666666666666</v>
      </c>
      <c r="AB29" s="403">
        <f t="shared" si="6"/>
        <v>0</v>
      </c>
      <c r="AC29" s="958"/>
    </row>
    <row r="30" spans="1:31" ht="21.95" customHeight="1" thickTop="1" thickBot="1" x14ac:dyDescent="0.3">
      <c r="A30" s="1546" t="s">
        <v>294</v>
      </c>
      <c r="B30" s="426" t="s">
        <v>281</v>
      </c>
      <c r="C30" s="782">
        <v>3.9300000000000002E-2</v>
      </c>
      <c r="D30" s="782"/>
      <c r="E30" s="820">
        <v>4.0500000000000001E-2</v>
      </c>
      <c r="F30" s="782"/>
      <c r="G30" s="820">
        <v>3.85E-2</v>
      </c>
      <c r="H30" s="782"/>
      <c r="I30" s="820">
        <v>4.3999999999999997E-2</v>
      </c>
      <c r="J30" s="823"/>
      <c r="K30" s="820">
        <v>4.07E-2</v>
      </c>
      <c r="L30" s="823"/>
      <c r="M30" s="820">
        <v>5.57E-2</v>
      </c>
      <c r="N30" s="823"/>
      <c r="O30" s="820"/>
      <c r="P30" s="823"/>
      <c r="Q30" s="820"/>
      <c r="R30" s="823"/>
      <c r="S30" s="820"/>
      <c r="T30" s="823"/>
      <c r="U30" s="820"/>
      <c r="V30" s="823"/>
      <c r="W30" s="820"/>
      <c r="X30" s="823"/>
      <c r="Y30" s="820"/>
      <c r="Z30" s="823"/>
      <c r="AA30" s="403">
        <f t="shared" si="5"/>
        <v>4.3116666666666671E-2</v>
      </c>
      <c r="AB30" s="403" t="e">
        <f t="shared" si="6"/>
        <v>#DIV/0!</v>
      </c>
      <c r="AC30" s="958"/>
    </row>
    <row r="31" spans="1:31" ht="21.95" customHeight="1" thickTop="1" thickBot="1" x14ac:dyDescent="0.3">
      <c r="A31" s="1547"/>
      <c r="B31" s="426" t="s">
        <v>975</v>
      </c>
      <c r="C31" s="1488">
        <v>9.5999999999999992E-3</v>
      </c>
      <c r="D31" s="1490"/>
      <c r="E31" s="1489">
        <v>0</v>
      </c>
      <c r="F31" s="1490"/>
      <c r="G31" s="1488">
        <v>0</v>
      </c>
      <c r="H31" s="1490"/>
      <c r="I31" s="1488">
        <v>4.0000000000000002E-4</v>
      </c>
      <c r="J31" s="1488"/>
      <c r="K31" s="1430">
        <v>0</v>
      </c>
      <c r="L31" s="1488"/>
      <c r="M31" s="1430">
        <v>3.0300000000000001E-2</v>
      </c>
      <c r="N31" s="1488"/>
      <c r="O31" s="1430"/>
      <c r="P31" s="1488"/>
      <c r="Q31" s="1430"/>
      <c r="R31" s="1488"/>
      <c r="S31" s="1430"/>
      <c r="T31" s="1488"/>
      <c r="U31" s="1430"/>
      <c r="V31" s="1488"/>
      <c r="W31" s="1430"/>
      <c r="X31" s="1488"/>
      <c r="Y31" s="1430"/>
      <c r="Z31" s="1488"/>
      <c r="AA31" s="403">
        <f t="shared" si="5"/>
        <v>6.7166666666666668E-3</v>
      </c>
      <c r="AB31" s="403" t="e">
        <f t="shared" si="6"/>
        <v>#DIV/0!</v>
      </c>
      <c r="AC31" s="958"/>
    </row>
    <row r="32" spans="1:31" ht="21.95" customHeight="1" thickTop="1" thickBot="1" x14ac:dyDescent="0.3">
      <c r="A32" s="1547"/>
      <c r="B32" s="426" t="s">
        <v>282</v>
      </c>
      <c r="C32" s="1237"/>
      <c r="D32" s="1011"/>
      <c r="E32" s="807"/>
      <c r="F32" s="1011"/>
      <c r="G32" s="807"/>
      <c r="H32" s="1011"/>
      <c r="I32" s="807"/>
      <c r="J32" s="1011"/>
      <c r="K32" s="807"/>
      <c r="L32" s="1011"/>
      <c r="M32" s="807"/>
      <c r="N32" s="1011"/>
      <c r="O32" s="807"/>
      <c r="P32" s="1011"/>
      <c r="Q32" s="807"/>
      <c r="R32" s="1011"/>
      <c r="S32" s="807"/>
      <c r="T32" s="1011"/>
      <c r="U32" s="807"/>
      <c r="V32" s="1011"/>
      <c r="W32" s="807"/>
      <c r="X32" s="1011"/>
      <c r="Y32" s="807"/>
      <c r="Z32" s="1011"/>
      <c r="AA32" s="403" t="e">
        <f t="shared" si="5"/>
        <v>#DIV/0!</v>
      </c>
      <c r="AB32" s="403" t="e">
        <f t="shared" si="6"/>
        <v>#DIV/0!</v>
      </c>
      <c r="AC32" s="958"/>
      <c r="AD32" s="434"/>
      <c r="AE32" s="434"/>
    </row>
    <row r="33" spans="1:29" ht="21.95" customHeight="1" thickTop="1" thickBot="1" x14ac:dyDescent="0.3">
      <c r="A33" s="1547"/>
      <c r="B33" s="426" t="s">
        <v>976</v>
      </c>
      <c r="C33" s="558"/>
      <c r="D33" s="1011"/>
      <c r="E33" s="807"/>
      <c r="F33" s="1011"/>
      <c r="G33" s="1430">
        <v>0</v>
      </c>
      <c r="H33" s="1011"/>
      <c r="I33" s="1430">
        <v>8.0000000000000002E-3</v>
      </c>
      <c r="J33" s="1011"/>
      <c r="K33" s="1430">
        <v>7.0000000000000001E-3</v>
      </c>
      <c r="L33" s="1011"/>
      <c r="M33" s="1430">
        <v>4.4999999999999997E-3</v>
      </c>
      <c r="N33" s="1011"/>
      <c r="O33" s="1438"/>
      <c r="P33" s="1437"/>
      <c r="Q33" s="1438"/>
      <c r="R33" s="1437"/>
      <c r="S33" s="1438"/>
      <c r="T33" s="1437"/>
      <c r="U33" s="1438"/>
      <c r="V33" s="1437"/>
      <c r="W33" s="1438"/>
      <c r="X33" s="1437"/>
      <c r="Y33" s="1438"/>
      <c r="Z33" s="1437"/>
      <c r="AA33" s="403">
        <f t="shared" si="5"/>
        <v>4.875E-3</v>
      </c>
      <c r="AB33" s="403" t="e">
        <f t="shared" si="6"/>
        <v>#DIV/0!</v>
      </c>
      <c r="AC33" s="958"/>
    </row>
    <row r="34" spans="1:29" ht="21.95" customHeight="1" thickTop="1" thickBot="1" x14ac:dyDescent="0.3">
      <c r="A34" s="1547"/>
      <c r="B34" s="426" t="s">
        <v>305</v>
      </c>
      <c r="C34" s="782">
        <v>3.4099999999999998E-2</v>
      </c>
      <c r="D34" s="1011"/>
      <c r="E34" s="820">
        <v>3.3399999999999999E-2</v>
      </c>
      <c r="F34" s="1011"/>
      <c r="G34" s="820">
        <v>3.1600000000000003E-2</v>
      </c>
      <c r="H34" s="1011"/>
      <c r="I34" s="820">
        <v>3.4299999999999997E-2</v>
      </c>
      <c r="J34" s="1011"/>
      <c r="K34" s="820">
        <v>3.0499999999999999E-2</v>
      </c>
      <c r="L34" s="1011"/>
      <c r="M34" s="820">
        <v>4.7600000000000003E-2</v>
      </c>
      <c r="N34" s="1011"/>
      <c r="O34" s="820"/>
      <c r="P34" s="823"/>
      <c r="Q34" s="820"/>
      <c r="R34" s="823"/>
      <c r="S34" s="820"/>
      <c r="T34" s="823"/>
      <c r="U34" s="820"/>
      <c r="V34" s="823"/>
      <c r="W34" s="820"/>
      <c r="X34" s="823"/>
      <c r="Y34" s="820"/>
      <c r="Z34" s="823"/>
      <c r="AA34" s="1414">
        <f t="shared" si="5"/>
        <v>3.5250000000000004E-2</v>
      </c>
      <c r="AB34" s="1414" t="e">
        <f t="shared" si="6"/>
        <v>#DIV/0!</v>
      </c>
      <c r="AC34" s="958"/>
    </row>
    <row r="35" spans="1:29" ht="21.95" customHeight="1" thickTop="1" thickBot="1" x14ac:dyDescent="0.35">
      <c r="A35" s="1548"/>
      <c r="B35" s="426" t="s">
        <v>306</v>
      </c>
      <c r="C35" s="558"/>
      <c r="D35" s="1011"/>
      <c r="E35" s="807"/>
      <c r="F35" s="1011"/>
      <c r="G35" s="1025">
        <v>3.3000000000000002E-2</v>
      </c>
      <c r="H35" s="1026"/>
      <c r="I35" s="807"/>
      <c r="J35" s="1011"/>
      <c r="K35" s="807"/>
      <c r="L35" s="1011"/>
      <c r="M35" s="939">
        <v>3.7699999999999997E-2</v>
      </c>
      <c r="N35" s="938"/>
      <c r="O35" s="807"/>
      <c r="P35" s="1011"/>
      <c r="Q35" s="807"/>
      <c r="R35" s="1011"/>
      <c r="S35" s="939"/>
      <c r="T35" s="938"/>
      <c r="U35" s="807"/>
      <c r="V35" s="1011"/>
      <c r="W35" s="807"/>
      <c r="X35" s="1011"/>
      <c r="Y35" s="939"/>
      <c r="Z35" s="938"/>
      <c r="AA35" s="1414">
        <f>AVERAGE(G35,M35,S35,Y35)</f>
        <v>3.5349999999999999E-2</v>
      </c>
      <c r="AB35" s="1414" t="e">
        <f>AVERAGE(H35,N35,T35,Z35)</f>
        <v>#DIV/0!</v>
      </c>
      <c r="AC35" s="958"/>
    </row>
    <row r="36" spans="1:29" ht="19.5" customHeight="1" thickTop="1" thickBot="1" x14ac:dyDescent="0.3">
      <c r="A36" s="1626" t="s">
        <v>295</v>
      </c>
      <c r="B36" s="471" t="s">
        <v>145</v>
      </c>
      <c r="C36" s="800">
        <v>0</v>
      </c>
      <c r="D36" s="801">
        <v>0</v>
      </c>
      <c r="E36" s="794">
        <v>0</v>
      </c>
      <c r="F36" s="801">
        <v>0</v>
      </c>
      <c r="G36" s="794">
        <v>0</v>
      </c>
      <c r="H36" s="801">
        <v>0</v>
      </c>
      <c r="I36" s="794">
        <v>0</v>
      </c>
      <c r="J36" s="801">
        <v>0</v>
      </c>
      <c r="K36" s="794">
        <v>0</v>
      </c>
      <c r="L36" s="801">
        <v>0</v>
      </c>
      <c r="M36" s="794">
        <v>0</v>
      </c>
      <c r="N36" s="801">
        <v>0</v>
      </c>
      <c r="O36" s="794"/>
      <c r="P36" s="801"/>
      <c r="Q36" s="794"/>
      <c r="R36" s="801"/>
      <c r="S36" s="794"/>
      <c r="T36" s="801"/>
      <c r="U36" s="794"/>
      <c r="V36" s="801"/>
      <c r="W36" s="794"/>
      <c r="X36" s="801"/>
      <c r="Y36" s="794"/>
      <c r="Z36" s="801"/>
      <c r="AA36" s="403">
        <f>C36+E36+G36+I36+K36+M36+O36+Q36+S36+U36+W36+Y36</f>
        <v>0</v>
      </c>
      <c r="AB36" s="403">
        <f>D36+F36+H36+J36+L36+N36+P36+R36+T36+V36+X36+Z36</f>
        <v>0</v>
      </c>
      <c r="AC36" s="958"/>
    </row>
    <row r="37" spans="1:29" ht="21.95" customHeight="1" thickTop="1" thickBot="1" x14ac:dyDescent="0.3">
      <c r="A37" s="1548"/>
      <c r="B37" s="425" t="s">
        <v>146</v>
      </c>
      <c r="C37" s="1155">
        <v>0</v>
      </c>
      <c r="D37" s="1156">
        <v>0</v>
      </c>
      <c r="E37" s="1157">
        <v>0</v>
      </c>
      <c r="F37" s="1158">
        <v>0</v>
      </c>
      <c r="G37" s="1157">
        <v>0</v>
      </c>
      <c r="H37" s="1158">
        <v>0</v>
      </c>
      <c r="I37" s="1157">
        <v>0</v>
      </c>
      <c r="J37" s="1158">
        <v>0</v>
      </c>
      <c r="K37" s="1157">
        <v>0</v>
      </c>
      <c r="L37" s="1158">
        <v>0</v>
      </c>
      <c r="M37" s="1157">
        <v>0</v>
      </c>
      <c r="N37" s="1158">
        <v>0</v>
      </c>
      <c r="O37" s="1157"/>
      <c r="P37" s="1158"/>
      <c r="Q37" s="1157"/>
      <c r="R37" s="1158"/>
      <c r="S37" s="1157"/>
      <c r="T37" s="1158"/>
      <c r="U37" s="1157"/>
      <c r="V37" s="1158"/>
      <c r="W37" s="1157"/>
      <c r="X37" s="1158"/>
      <c r="Y37" s="1157"/>
      <c r="Z37" s="1158"/>
      <c r="AA37" s="1159">
        <f>C37+E37+G37+I37+K37+M37+O37+Q37+S37+U37+W37+Y37</f>
        <v>0</v>
      </c>
      <c r="AB37" s="1159">
        <f>D37+F37+H37+J37+L37+N37+P37+R37+T37+V37+X37+Z37</f>
        <v>0</v>
      </c>
      <c r="AC37" s="958"/>
    </row>
    <row r="38" spans="1:29" ht="28.5" customHeight="1" thickTop="1" thickBot="1" x14ac:dyDescent="0.3">
      <c r="A38" s="1660" t="s">
        <v>756</v>
      </c>
      <c r="B38" s="1162" t="s">
        <v>757</v>
      </c>
      <c r="C38" s="1160"/>
      <c r="D38" s="1163"/>
      <c r="E38" s="1207"/>
      <c r="F38" s="1163"/>
      <c r="G38" s="1207"/>
      <c r="H38" s="1163"/>
      <c r="I38" s="1207"/>
      <c r="J38" s="1163"/>
      <c r="K38" s="1207"/>
      <c r="L38" s="1163"/>
      <c r="M38" s="1207"/>
      <c r="N38" s="1163"/>
      <c r="O38" s="1207"/>
      <c r="P38" s="1163"/>
      <c r="Q38" s="1207"/>
      <c r="R38" s="1163"/>
      <c r="S38" s="1207"/>
      <c r="T38" s="1163"/>
      <c r="U38" s="1207"/>
      <c r="V38" s="1163"/>
      <c r="W38" s="1207"/>
      <c r="X38" s="1163"/>
      <c r="Y38" s="1207"/>
      <c r="Z38" s="1160"/>
      <c r="AA38" s="1161"/>
      <c r="AB38" s="1161"/>
      <c r="AC38" s="958"/>
    </row>
    <row r="39" spans="1:29" ht="28.5" customHeight="1" thickTop="1" thickBot="1" x14ac:dyDescent="0.3">
      <c r="A39" s="1661"/>
      <c r="B39" s="1162" t="s">
        <v>758</v>
      </c>
      <c r="C39" s="1160"/>
      <c r="D39" s="1163"/>
      <c r="E39" s="1207"/>
      <c r="F39" s="1163"/>
      <c r="G39" s="1207"/>
      <c r="H39" s="1163"/>
      <c r="I39" s="1207"/>
      <c r="J39" s="1163"/>
      <c r="K39" s="1207"/>
      <c r="L39" s="1163"/>
      <c r="M39" s="1207"/>
      <c r="N39" s="1163"/>
      <c r="O39" s="1207"/>
      <c r="P39" s="1163"/>
      <c r="Q39" s="1207"/>
      <c r="R39" s="1163"/>
      <c r="S39" s="1207"/>
      <c r="T39" s="1163"/>
      <c r="U39" s="1207"/>
      <c r="V39" s="1163"/>
      <c r="W39" s="1207"/>
      <c r="X39" s="1163"/>
      <c r="Y39" s="1207"/>
      <c r="Z39" s="1160"/>
      <c r="AA39" s="1161"/>
      <c r="AB39" s="1161"/>
      <c r="AC39" s="958"/>
    </row>
    <row r="40" spans="1:29" ht="28.5" customHeight="1" thickTop="1" thickBot="1" x14ac:dyDescent="0.3">
      <c r="A40" s="1661"/>
      <c r="B40" s="1162" t="s">
        <v>759</v>
      </c>
      <c r="C40" s="1160"/>
      <c r="D40" s="1163"/>
      <c r="E40" s="1207"/>
      <c r="F40" s="1163"/>
      <c r="G40" s="1207"/>
      <c r="H40" s="1163"/>
      <c r="I40" s="1207"/>
      <c r="J40" s="1163"/>
      <c r="K40" s="1207"/>
      <c r="L40" s="1163"/>
      <c r="M40" s="1207"/>
      <c r="N40" s="1163"/>
      <c r="O40" s="1207"/>
      <c r="P40" s="1163"/>
      <c r="Q40" s="1207"/>
      <c r="R40" s="1163"/>
      <c r="S40" s="1207"/>
      <c r="T40" s="1163"/>
      <c r="U40" s="1207"/>
      <c r="V40" s="1163"/>
      <c r="W40" s="1207"/>
      <c r="X40" s="1163"/>
      <c r="Y40" s="1207"/>
      <c r="Z40" s="1160"/>
      <c r="AA40" s="1161"/>
      <c r="AB40" s="1161"/>
      <c r="AC40" s="958"/>
    </row>
    <row r="41" spans="1:29" ht="28.5" customHeight="1" thickTop="1" thickBot="1" x14ac:dyDescent="0.3">
      <c r="A41" s="1661"/>
      <c r="B41" s="1162" t="s">
        <v>760</v>
      </c>
      <c r="C41" s="1160"/>
      <c r="D41" s="1163"/>
      <c r="E41" s="1207"/>
      <c r="F41" s="1163"/>
      <c r="G41" s="1207"/>
      <c r="H41" s="1163"/>
      <c r="I41" s="1207"/>
      <c r="J41" s="1163"/>
      <c r="K41" s="1207"/>
      <c r="L41" s="1163"/>
      <c r="M41" s="1207"/>
      <c r="N41" s="1163"/>
      <c r="O41" s="1207"/>
      <c r="P41" s="1163"/>
      <c r="Q41" s="1207"/>
      <c r="R41" s="1163"/>
      <c r="S41" s="1207"/>
      <c r="T41" s="1163"/>
      <c r="U41" s="1207"/>
      <c r="V41" s="1163"/>
      <c r="W41" s="1207"/>
      <c r="X41" s="1163"/>
      <c r="Y41" s="1207"/>
      <c r="Z41" s="1160"/>
      <c r="AA41" s="1161"/>
      <c r="AB41" s="1161"/>
      <c r="AC41" s="958"/>
    </row>
    <row r="42" spans="1:29" ht="28.5" customHeight="1" thickTop="1" thickBot="1" x14ac:dyDescent="0.3">
      <c r="A42" s="1662"/>
      <c r="B42" s="1162" t="s">
        <v>761</v>
      </c>
      <c r="C42" s="1160"/>
      <c r="D42" s="1163"/>
      <c r="E42" s="1207"/>
      <c r="F42" s="1163"/>
      <c r="G42" s="1207"/>
      <c r="H42" s="1163"/>
      <c r="I42" s="1207"/>
      <c r="J42" s="1163"/>
      <c r="K42" s="1207"/>
      <c r="L42" s="1163"/>
      <c r="M42" s="1207"/>
      <c r="N42" s="1163"/>
      <c r="O42" s="1207"/>
      <c r="P42" s="1163"/>
      <c r="Q42" s="1207"/>
      <c r="R42" s="1163"/>
      <c r="S42" s="1207"/>
      <c r="T42" s="1163"/>
      <c r="U42" s="1207"/>
      <c r="V42" s="1163"/>
      <c r="W42" s="1207"/>
      <c r="X42" s="1163"/>
      <c r="Y42" s="1207"/>
      <c r="Z42" s="1160"/>
      <c r="AA42" s="1161"/>
      <c r="AB42" s="1161"/>
      <c r="AC42" s="958"/>
    </row>
    <row r="43" spans="1:29" ht="28.5" customHeight="1" thickTop="1" thickBot="1" x14ac:dyDescent="0.3">
      <c r="A43" s="1154" t="s">
        <v>762</v>
      </c>
      <c r="B43" s="1162"/>
      <c r="C43" s="1163"/>
      <c r="D43" s="1164"/>
      <c r="E43" s="1164"/>
      <c r="F43" s="1164"/>
      <c r="G43" s="1164"/>
      <c r="H43" s="1164"/>
      <c r="I43" s="1164"/>
      <c r="J43" s="1164"/>
      <c r="K43" s="1164"/>
      <c r="L43" s="1164"/>
      <c r="M43" s="1164"/>
      <c r="N43" s="1164"/>
      <c r="O43" s="1164"/>
      <c r="P43" s="1164"/>
      <c r="Q43" s="1164"/>
      <c r="R43" s="1164"/>
      <c r="S43" s="1164"/>
      <c r="T43" s="1164"/>
      <c r="U43" s="1164"/>
      <c r="V43" s="1164"/>
      <c r="W43" s="1164"/>
      <c r="X43" s="1164"/>
      <c r="Y43" s="1164"/>
      <c r="Z43" s="1164"/>
      <c r="AA43" s="1165"/>
      <c r="AB43" s="1166"/>
      <c r="AC43" s="958"/>
    </row>
    <row r="44" spans="1:29" ht="21.95" customHeight="1" thickTop="1" thickBot="1" x14ac:dyDescent="0.3">
      <c r="A44" s="1585" t="s">
        <v>379</v>
      </c>
      <c r="B44" s="1630"/>
      <c r="C44" s="1545" t="s">
        <v>128</v>
      </c>
      <c r="D44" s="1541"/>
      <c r="E44" s="1537" t="s">
        <v>129</v>
      </c>
      <c r="F44" s="1538"/>
      <c r="G44" s="1537" t="s">
        <v>130</v>
      </c>
      <c r="H44" s="1538"/>
      <c r="I44" s="1537" t="s">
        <v>131</v>
      </c>
      <c r="J44" s="1538"/>
      <c r="K44" s="1537" t="s">
        <v>132</v>
      </c>
      <c r="L44" s="1538"/>
      <c r="M44" s="1537" t="s">
        <v>133</v>
      </c>
      <c r="N44" s="1538"/>
      <c r="O44" s="1537" t="s">
        <v>134</v>
      </c>
      <c r="P44" s="1538"/>
      <c r="Q44" s="1537" t="s">
        <v>135</v>
      </c>
      <c r="R44" s="1538"/>
      <c r="S44" s="1537" t="s">
        <v>136</v>
      </c>
      <c r="T44" s="1538"/>
      <c r="U44" s="1537" t="s">
        <v>137</v>
      </c>
      <c r="V44" s="1538"/>
      <c r="W44" s="1537" t="s">
        <v>138</v>
      </c>
      <c r="X44" s="1538"/>
      <c r="Y44" s="1537" t="s">
        <v>139</v>
      </c>
      <c r="Z44" s="1538"/>
      <c r="AA44" s="1541" t="s">
        <v>140</v>
      </c>
      <c r="AB44" s="1542"/>
      <c r="AC44" s="957"/>
    </row>
    <row r="45" spans="1:29" ht="21.95" customHeight="1" thickTop="1" thickBot="1" x14ac:dyDescent="0.35">
      <c r="A45" s="1586"/>
      <c r="B45" s="1631"/>
      <c r="C45" s="772" t="s">
        <v>663</v>
      </c>
      <c r="D45" s="784" t="s">
        <v>664</v>
      </c>
      <c r="E45" s="797" t="s">
        <v>663</v>
      </c>
      <c r="F45" s="784" t="s">
        <v>664</v>
      </c>
      <c r="G45" s="797" t="s">
        <v>663</v>
      </c>
      <c r="H45" s="784" t="s">
        <v>664</v>
      </c>
      <c r="I45" s="797" t="s">
        <v>663</v>
      </c>
      <c r="J45" s="784" t="s">
        <v>664</v>
      </c>
      <c r="K45" s="797" t="s">
        <v>663</v>
      </c>
      <c r="L45" s="784" t="s">
        <v>664</v>
      </c>
      <c r="M45" s="797" t="s">
        <v>663</v>
      </c>
      <c r="N45" s="784" t="s">
        <v>664</v>
      </c>
      <c r="O45" s="797" t="s">
        <v>663</v>
      </c>
      <c r="P45" s="784" t="s">
        <v>664</v>
      </c>
      <c r="Q45" s="797" t="s">
        <v>663</v>
      </c>
      <c r="R45" s="784" t="s">
        <v>664</v>
      </c>
      <c r="S45" s="797" t="s">
        <v>663</v>
      </c>
      <c r="T45" s="784" t="s">
        <v>664</v>
      </c>
      <c r="U45" s="797" t="s">
        <v>663</v>
      </c>
      <c r="V45" s="784" t="s">
        <v>664</v>
      </c>
      <c r="W45" s="797" t="s">
        <v>663</v>
      </c>
      <c r="X45" s="784" t="s">
        <v>664</v>
      </c>
      <c r="Y45" s="797" t="s">
        <v>663</v>
      </c>
      <c r="Z45" s="935" t="s">
        <v>664</v>
      </c>
      <c r="AA45" s="797" t="s">
        <v>663</v>
      </c>
      <c r="AB45" s="773" t="s">
        <v>664</v>
      </c>
      <c r="AC45" s="957"/>
    </row>
    <row r="46" spans="1:29" ht="21.95" customHeight="1" thickTop="1" thickBot="1" x14ac:dyDescent="0.3">
      <c r="A46" s="476" t="s">
        <v>64</v>
      </c>
      <c r="B46" s="1547"/>
      <c r="C46" s="1389"/>
      <c r="D46" s="1253"/>
      <c r="E46" s="1389"/>
      <c r="F46" s="1265"/>
      <c r="G46" s="994"/>
      <c r="H46" s="1265"/>
      <c r="I46" s="1254"/>
      <c r="J46" s="1265"/>
      <c r="K46" s="1255"/>
      <c r="L46" s="827"/>
      <c r="M46" s="995"/>
      <c r="N46" s="827"/>
      <c r="O46" s="825"/>
      <c r="P46" s="827"/>
      <c r="Q46" s="825"/>
      <c r="R46" s="827"/>
      <c r="S46" s="825"/>
      <c r="T46" s="827"/>
      <c r="U46" s="825"/>
      <c r="V46" s="827"/>
      <c r="W46" s="825"/>
      <c r="X46" s="827"/>
      <c r="Y46" s="825"/>
      <c r="Z46" s="827"/>
      <c r="AA46" s="474">
        <f>C46+E46+G46+I46+K46+M46+O46+Q46+S46+U46+W46+Y46</f>
        <v>0</v>
      </c>
      <c r="AB46" s="474">
        <f>D46+F46+H46+J46+L46+N46+P46+R46+T46+V46+X46+Z46</f>
        <v>0</v>
      </c>
      <c r="AC46" s="958"/>
    </row>
    <row r="47" spans="1:29" ht="21.95" customHeight="1" thickTop="1" thickBot="1" x14ac:dyDescent="0.3">
      <c r="A47" s="476" t="s">
        <v>65</v>
      </c>
      <c r="B47" s="1547"/>
      <c r="C47" s="1389"/>
      <c r="D47" s="1264"/>
      <c r="E47" s="1389"/>
      <c r="F47" s="1265"/>
      <c r="G47" s="1254"/>
      <c r="H47" s="1265"/>
      <c r="I47" s="1254"/>
      <c r="J47" s="1265"/>
      <c r="K47" s="1255"/>
      <c r="L47" s="827"/>
      <c r="M47" s="995"/>
      <c r="N47" s="827"/>
      <c r="O47" s="825"/>
      <c r="P47" s="827"/>
      <c r="Q47" s="825"/>
      <c r="R47" s="827"/>
      <c r="S47" s="825"/>
      <c r="T47" s="827"/>
      <c r="U47" s="825"/>
      <c r="V47" s="827"/>
      <c r="W47" s="825"/>
      <c r="X47" s="827"/>
      <c r="Y47" s="825"/>
      <c r="Z47" s="827"/>
      <c r="AA47" s="474">
        <f t="shared" ref="AA47:AA53" si="8">C47+E47+G47+I47+K47+M47+O47+Q47+S47+U47+W47+Y47</f>
        <v>0</v>
      </c>
      <c r="AB47" s="474">
        <f t="shared" ref="AB47:AB53" si="9">D47+F47+H47+J47+L47+N47+P47+R47+T47+V47+X47+Z47</f>
        <v>0</v>
      </c>
      <c r="AC47" s="958"/>
    </row>
    <row r="48" spans="1:29" ht="21.95" customHeight="1" thickTop="1" thickBot="1" x14ac:dyDescent="0.3">
      <c r="A48" s="476" t="s">
        <v>966</v>
      </c>
      <c r="B48" s="1547"/>
      <c r="C48" s="1389"/>
      <c r="D48" s="1264"/>
      <c r="E48" s="1389"/>
      <c r="F48" s="1265"/>
      <c r="G48" s="1254"/>
      <c r="H48" s="1265"/>
      <c r="I48" s="1254"/>
      <c r="J48" s="1265"/>
      <c r="K48" s="1255"/>
      <c r="L48" s="827"/>
      <c r="M48" s="995"/>
      <c r="N48" s="827"/>
      <c r="O48" s="825"/>
      <c r="P48" s="827"/>
      <c r="Q48" s="825"/>
      <c r="R48" s="827"/>
      <c r="S48" s="825"/>
      <c r="T48" s="827"/>
      <c r="U48" s="825"/>
      <c r="V48" s="827"/>
      <c r="W48" s="825"/>
      <c r="X48" s="827"/>
      <c r="Y48" s="825"/>
      <c r="Z48" s="827"/>
      <c r="AA48" s="474">
        <f t="shared" si="8"/>
        <v>0</v>
      </c>
      <c r="AB48" s="474">
        <f t="shared" si="9"/>
        <v>0</v>
      </c>
      <c r="AC48" s="958"/>
    </row>
    <row r="49" spans="1:31" ht="21.95" customHeight="1" thickTop="1" thickBot="1" x14ac:dyDescent="0.3">
      <c r="A49" s="476" t="s">
        <v>965</v>
      </c>
      <c r="B49" s="1547"/>
      <c r="C49" s="1389"/>
      <c r="D49" s="1264"/>
      <c r="E49" s="1389"/>
      <c r="F49" s="1265"/>
      <c r="G49" s="1254"/>
      <c r="H49" s="1265"/>
      <c r="I49" s="1254"/>
      <c r="J49" s="1265"/>
      <c r="K49" s="1255"/>
      <c r="L49" s="1265"/>
      <c r="M49" s="1255"/>
      <c r="N49" s="1265"/>
      <c r="O49" s="1428"/>
      <c r="P49" s="1265"/>
      <c r="Q49" s="1428"/>
      <c r="R49" s="1265"/>
      <c r="S49" s="1428"/>
      <c r="T49" s="1265"/>
      <c r="U49" s="1428"/>
      <c r="V49" s="1265"/>
      <c r="W49" s="1428"/>
      <c r="X49" s="1265"/>
      <c r="Y49" s="1428"/>
      <c r="Z49" s="1265"/>
      <c r="AA49" s="474"/>
      <c r="AB49" s="474"/>
      <c r="AC49" s="958"/>
    </row>
    <row r="50" spans="1:31" ht="29.25" customHeight="1" thickTop="1" thickBot="1" x14ac:dyDescent="0.3">
      <c r="A50" s="476" t="s">
        <v>68</v>
      </c>
      <c r="B50" s="1547"/>
      <c r="C50" s="1389"/>
      <c r="D50" s="1264"/>
      <c r="E50" s="1389"/>
      <c r="F50" s="1390"/>
      <c r="G50" s="1254"/>
      <c r="H50" s="1390"/>
      <c r="I50" s="1254"/>
      <c r="J50" s="1390"/>
      <c r="K50" s="1255"/>
      <c r="L50" s="828"/>
      <c r="M50" s="995"/>
      <c r="N50" s="828"/>
      <c r="O50" s="825"/>
      <c r="P50" s="828"/>
      <c r="Q50" s="825"/>
      <c r="R50" s="828"/>
      <c r="S50" s="825"/>
      <c r="T50" s="828"/>
      <c r="U50" s="825"/>
      <c r="V50" s="828"/>
      <c r="W50" s="825"/>
      <c r="X50" s="828"/>
      <c r="Y50" s="825"/>
      <c r="Z50" s="828"/>
      <c r="AA50" s="474">
        <f t="shared" si="8"/>
        <v>0</v>
      </c>
      <c r="AB50" s="474">
        <f t="shared" si="9"/>
        <v>0</v>
      </c>
      <c r="AC50" s="958"/>
    </row>
    <row r="51" spans="1:31" ht="21.75" customHeight="1" thickTop="1" thickBot="1" x14ac:dyDescent="0.3">
      <c r="A51" s="476" t="s">
        <v>408</v>
      </c>
      <c r="B51" s="1547"/>
      <c r="C51" s="1389"/>
      <c r="D51" s="1264"/>
      <c r="E51" s="1254"/>
      <c r="F51" s="1265"/>
      <c r="G51" s="1254"/>
      <c r="H51" s="1265"/>
      <c r="I51" s="1254"/>
      <c r="J51" s="1265"/>
      <c r="K51" s="1255"/>
      <c r="L51" s="1265"/>
      <c r="M51" s="1255"/>
      <c r="N51" s="827"/>
      <c r="O51" s="825"/>
      <c r="P51" s="827"/>
      <c r="Q51" s="825"/>
      <c r="R51" s="827"/>
      <c r="S51" s="825"/>
      <c r="T51" s="827"/>
      <c r="U51" s="825"/>
      <c r="V51" s="827"/>
      <c r="W51" s="825"/>
      <c r="X51" s="827"/>
      <c r="Y51" s="825"/>
      <c r="Z51" s="827"/>
      <c r="AA51" s="474" t="e">
        <f>AVERAGE(C51,E51,G51,I51,K51,M51,O51,Q51,S51,U51,W51,Y51)</f>
        <v>#DIV/0!</v>
      </c>
      <c r="AB51" s="474" t="e">
        <f>AVERAGE(D51,F51,H51,J51,L51,N51,P51,R51,T51,V51,X51,Z51)</f>
        <v>#DIV/0!</v>
      </c>
      <c r="AC51" s="958"/>
    </row>
    <row r="52" spans="1:31" ht="21.95" customHeight="1" thickTop="1" thickBot="1" x14ac:dyDescent="0.3">
      <c r="A52" s="537" t="s">
        <v>407</v>
      </c>
      <c r="B52" s="1547"/>
      <c r="C52" s="1254"/>
      <c r="D52" s="1264"/>
      <c r="E52" s="994"/>
      <c r="F52" s="1265"/>
      <c r="G52" s="1256"/>
      <c r="H52" s="1265"/>
      <c r="I52" s="1255"/>
      <c r="J52" s="1265"/>
      <c r="K52" s="1255"/>
      <c r="L52" s="1265"/>
      <c r="M52" s="1255"/>
      <c r="N52" s="827"/>
      <c r="O52" s="825"/>
      <c r="P52" s="827"/>
      <c r="Q52" s="825"/>
      <c r="R52" s="827"/>
      <c r="S52" s="825"/>
      <c r="T52" s="827"/>
      <c r="U52" s="825"/>
      <c r="V52" s="827"/>
      <c r="W52" s="825"/>
      <c r="X52" s="827"/>
      <c r="Y52" s="825"/>
      <c r="Z52" s="827"/>
      <c r="AA52" s="474">
        <f t="shared" si="8"/>
        <v>0</v>
      </c>
      <c r="AB52" s="474">
        <f t="shared" si="9"/>
        <v>0</v>
      </c>
      <c r="AC52" s="958"/>
    </row>
    <row r="53" spans="1:31" ht="21.95" customHeight="1" thickTop="1" thickBot="1" x14ac:dyDescent="0.3">
      <c r="A53" s="537" t="s">
        <v>71</v>
      </c>
      <c r="B53" s="1547"/>
      <c r="C53" s="1254"/>
      <c r="D53" s="1264"/>
      <c r="E53" s="1254"/>
      <c r="F53" s="1265"/>
      <c r="G53" s="1254"/>
      <c r="H53" s="1265"/>
      <c r="I53" s="1255"/>
      <c r="J53" s="1265"/>
      <c r="K53" s="1255"/>
      <c r="L53" s="1265"/>
      <c r="M53" s="1255"/>
      <c r="N53" s="827"/>
      <c r="O53" s="825"/>
      <c r="P53" s="827"/>
      <c r="Q53" s="825"/>
      <c r="R53" s="827"/>
      <c r="S53" s="825"/>
      <c r="T53" s="827"/>
      <c r="U53" s="825"/>
      <c r="V53" s="827"/>
      <c r="W53" s="825"/>
      <c r="X53" s="827"/>
      <c r="Y53" s="825"/>
      <c r="Z53" s="827"/>
      <c r="AA53" s="474">
        <f t="shared" si="8"/>
        <v>0</v>
      </c>
      <c r="AB53" s="474">
        <f t="shared" si="9"/>
        <v>0</v>
      </c>
      <c r="AC53" s="958"/>
    </row>
    <row r="54" spans="1:31" ht="21.95" customHeight="1" thickTop="1" thickBot="1" x14ac:dyDescent="0.3">
      <c r="A54" s="537" t="s">
        <v>366</v>
      </c>
      <c r="B54" s="1547"/>
      <c r="C54" s="1257"/>
      <c r="D54" s="1266"/>
      <c r="E54" s="1258"/>
      <c r="F54" s="1267"/>
      <c r="G54" s="1257"/>
      <c r="H54" s="1267"/>
      <c r="I54" s="1258"/>
      <c r="J54" s="1267"/>
      <c r="K54" s="1258"/>
      <c r="L54" s="1267"/>
      <c r="M54" s="1258"/>
      <c r="N54" s="829"/>
      <c r="O54" s="826"/>
      <c r="P54" s="829"/>
      <c r="Q54" s="826"/>
      <c r="R54" s="829"/>
      <c r="S54" s="826"/>
      <c r="T54" s="829"/>
      <c r="U54" s="826"/>
      <c r="V54" s="829"/>
      <c r="W54" s="826"/>
      <c r="X54" s="829"/>
      <c r="Y54" s="826"/>
      <c r="Z54" s="829"/>
      <c r="AA54" s="474" t="e">
        <f>AVERAGE(C54,E54,G54,I54,K54,M54,O54,Q54,S54,U54,W54,Y54)</f>
        <v>#DIV/0!</v>
      </c>
      <c r="AB54" s="474" t="e">
        <f>AVERAGE(D54,F54,H54,J54,L54,N54,P54,R54,T54,V54,X54,Z54)</f>
        <v>#DIV/0!</v>
      </c>
      <c r="AC54" s="958"/>
      <c r="AD54" s="682"/>
      <c r="AE54" s="682"/>
    </row>
    <row r="55" spans="1:31" ht="21.95" customHeight="1" thickTop="1" thickBot="1" x14ac:dyDescent="0.3">
      <c r="A55" s="472" t="s">
        <v>367</v>
      </c>
      <c r="B55" s="1547"/>
      <c r="C55" s="1257"/>
      <c r="D55" s="1266"/>
      <c r="E55" s="1257"/>
      <c r="F55" s="1267"/>
      <c r="G55" s="1257"/>
      <c r="H55" s="1267"/>
      <c r="I55" s="1258"/>
      <c r="J55" s="1267"/>
      <c r="K55" s="1258"/>
      <c r="L55" s="1267"/>
      <c r="M55" s="1258"/>
      <c r="N55" s="829"/>
      <c r="O55" s="826"/>
      <c r="P55" s="829"/>
      <c r="Q55" s="826"/>
      <c r="R55" s="829"/>
      <c r="S55" s="826"/>
      <c r="T55" s="829"/>
      <c r="U55" s="826"/>
      <c r="V55" s="829"/>
      <c r="W55" s="826"/>
      <c r="X55" s="829"/>
      <c r="Y55" s="826"/>
      <c r="Z55" s="829"/>
      <c r="AA55" s="474" t="e">
        <f t="shared" ref="AA55:AA57" si="10">AVERAGE(C55,E55,G55,I55,K55,M55,O55,Q55,S55,U55,W55,Y55)</f>
        <v>#DIV/0!</v>
      </c>
      <c r="AB55" s="474" t="e">
        <f t="shared" ref="AB55:AB57" si="11">AVERAGE(D55,F55,H55,J55,L55,N55,P55,R55,T55,V55,X55,Z55)</f>
        <v>#DIV/0!</v>
      </c>
      <c r="AC55" s="958"/>
    </row>
    <row r="56" spans="1:31" ht="21.95" customHeight="1" thickTop="1" thickBot="1" x14ac:dyDescent="0.3">
      <c r="A56" s="537" t="s">
        <v>368</v>
      </c>
      <c r="B56" s="1547"/>
      <c r="C56" s="1257"/>
      <c r="D56" s="1266"/>
      <c r="E56" s="1257"/>
      <c r="F56" s="1267"/>
      <c r="G56" s="1257"/>
      <c r="H56" s="1267"/>
      <c r="I56" s="1258"/>
      <c r="J56" s="1267"/>
      <c r="K56" s="1258"/>
      <c r="L56" s="1267"/>
      <c r="M56" s="1258"/>
      <c r="N56" s="829"/>
      <c r="O56" s="826"/>
      <c r="P56" s="829"/>
      <c r="Q56" s="826"/>
      <c r="R56" s="829"/>
      <c r="S56" s="826"/>
      <c r="T56" s="829"/>
      <c r="U56" s="826"/>
      <c r="V56" s="829"/>
      <c r="W56" s="826"/>
      <c r="X56" s="829"/>
      <c r="Y56" s="826"/>
      <c r="Z56" s="829"/>
      <c r="AA56" s="474" t="e">
        <f t="shared" si="10"/>
        <v>#DIV/0!</v>
      </c>
      <c r="AB56" s="474" t="e">
        <f t="shared" si="11"/>
        <v>#DIV/0!</v>
      </c>
      <c r="AC56" s="958"/>
    </row>
    <row r="57" spans="1:31" ht="29.25" customHeight="1" thickTop="1" thickBot="1" x14ac:dyDescent="0.3">
      <c r="A57" s="476" t="s">
        <v>369</v>
      </c>
      <c r="B57" s="1548"/>
      <c r="C57" s="1254"/>
      <c r="D57" s="1391"/>
      <c r="E57" s="1254"/>
      <c r="F57" s="830"/>
      <c r="G57" s="1254"/>
      <c r="H57" s="830"/>
      <c r="I57" s="1255"/>
      <c r="J57" s="830"/>
      <c r="K57" s="1255"/>
      <c r="L57" s="1259"/>
      <c r="M57" s="1255"/>
      <c r="N57" s="830"/>
      <c r="O57" s="825"/>
      <c r="P57" s="830"/>
      <c r="Q57" s="825"/>
      <c r="R57" s="830"/>
      <c r="S57" s="825"/>
      <c r="T57" s="830"/>
      <c r="U57" s="825"/>
      <c r="V57" s="830"/>
      <c r="W57" s="825"/>
      <c r="X57" s="830"/>
      <c r="Y57" s="825"/>
      <c r="Z57" s="830"/>
      <c r="AA57" s="474" t="e">
        <f t="shared" si="10"/>
        <v>#DIV/0!</v>
      </c>
      <c r="AB57" s="474" t="e">
        <f t="shared" si="11"/>
        <v>#DIV/0!</v>
      </c>
      <c r="AC57" s="958"/>
    </row>
    <row r="58" spans="1:31" ht="21.95" customHeight="1" thickTop="1" thickBot="1" x14ac:dyDescent="0.3">
      <c r="A58" s="1585" t="s">
        <v>370</v>
      </c>
      <c r="B58" s="475"/>
      <c r="C58" s="1545" t="s">
        <v>128</v>
      </c>
      <c r="D58" s="1541"/>
      <c r="E58" s="1537" t="s">
        <v>129</v>
      </c>
      <c r="F58" s="1538"/>
      <c r="G58" s="1537" t="s">
        <v>130</v>
      </c>
      <c r="H58" s="1538"/>
      <c r="I58" s="1537" t="s">
        <v>131</v>
      </c>
      <c r="J58" s="1538"/>
      <c r="K58" s="1537" t="s">
        <v>132</v>
      </c>
      <c r="L58" s="1538"/>
      <c r="M58" s="1537" t="s">
        <v>666</v>
      </c>
      <c r="N58" s="1538"/>
      <c r="O58" s="1537" t="s">
        <v>134</v>
      </c>
      <c r="P58" s="1538"/>
      <c r="Q58" s="1537" t="s">
        <v>135</v>
      </c>
      <c r="R58" s="1538"/>
      <c r="S58" s="1537" t="s">
        <v>136</v>
      </c>
      <c r="T58" s="1538"/>
      <c r="U58" s="1537" t="s">
        <v>137</v>
      </c>
      <c r="V58" s="1538"/>
      <c r="W58" s="1537" t="s">
        <v>138</v>
      </c>
      <c r="X58" s="1538"/>
      <c r="Y58" s="1537" t="s">
        <v>139</v>
      </c>
      <c r="Z58" s="1538"/>
      <c r="AA58" s="1541" t="s">
        <v>140</v>
      </c>
      <c r="AB58" s="1542"/>
      <c r="AC58" s="957"/>
    </row>
    <row r="59" spans="1:31" ht="21.95" customHeight="1" thickTop="1" thickBot="1" x14ac:dyDescent="0.35">
      <c r="A59" s="1586"/>
      <c r="B59" s="477"/>
      <c r="C59" s="772" t="s">
        <v>663</v>
      </c>
      <c r="D59" s="784" t="s">
        <v>664</v>
      </c>
      <c r="E59" s="831" t="s">
        <v>663</v>
      </c>
      <c r="F59" s="832" t="s">
        <v>664</v>
      </c>
      <c r="G59" s="831" t="s">
        <v>663</v>
      </c>
      <c r="H59" s="832" t="s">
        <v>664</v>
      </c>
      <c r="I59" s="831" t="s">
        <v>663</v>
      </c>
      <c r="J59" s="832" t="s">
        <v>664</v>
      </c>
      <c r="K59" s="831" t="s">
        <v>663</v>
      </c>
      <c r="L59" s="832" t="s">
        <v>664</v>
      </c>
      <c r="M59" s="831" t="s">
        <v>663</v>
      </c>
      <c r="N59" s="832" t="s">
        <v>664</v>
      </c>
      <c r="O59" s="831" t="s">
        <v>663</v>
      </c>
      <c r="P59" s="832" t="s">
        <v>664</v>
      </c>
      <c r="Q59" s="831" t="s">
        <v>663</v>
      </c>
      <c r="R59" s="832" t="s">
        <v>664</v>
      </c>
      <c r="S59" s="831" t="s">
        <v>663</v>
      </c>
      <c r="T59" s="832" t="s">
        <v>664</v>
      </c>
      <c r="U59" s="831" t="s">
        <v>663</v>
      </c>
      <c r="V59" s="832" t="s">
        <v>664</v>
      </c>
      <c r="W59" s="831" t="s">
        <v>663</v>
      </c>
      <c r="X59" s="832" t="s">
        <v>664</v>
      </c>
      <c r="Y59" s="831" t="s">
        <v>663</v>
      </c>
      <c r="Z59" s="832" t="s">
        <v>664</v>
      </c>
      <c r="AA59" s="797" t="s">
        <v>663</v>
      </c>
      <c r="AB59" s="773" t="s">
        <v>664</v>
      </c>
      <c r="AC59" s="957"/>
    </row>
    <row r="60" spans="1:31" ht="30" customHeight="1" thickTop="1" thickBot="1" x14ac:dyDescent="0.3">
      <c r="A60" s="537" t="s">
        <v>380</v>
      </c>
      <c r="B60" s="477"/>
      <c r="C60" s="1392"/>
      <c r="D60" s="1247"/>
      <c r="E60" s="1248"/>
      <c r="F60" s="1249"/>
      <c r="G60" s="1392"/>
      <c r="H60" s="1249"/>
      <c r="I60" s="1392"/>
      <c r="J60" s="1249"/>
      <c r="K60" s="1392"/>
      <c r="L60" s="1249"/>
      <c r="M60" s="1246"/>
      <c r="N60" s="837"/>
      <c r="O60" s="833"/>
      <c r="P60" s="837"/>
      <c r="Q60" s="833"/>
      <c r="R60" s="837"/>
      <c r="S60" s="833"/>
      <c r="T60" s="837"/>
      <c r="U60" s="833"/>
      <c r="V60" s="837"/>
      <c r="W60" s="833"/>
      <c r="X60" s="837"/>
      <c r="Y60" s="833"/>
      <c r="Z60" s="837"/>
      <c r="AA60" s="474">
        <f t="shared" ref="AA60:AA64" si="12">C60+E60+G60+I60+K60+M60+O60+Q60+S60+U60+W60+Y60</f>
        <v>0</v>
      </c>
      <c r="AB60" s="473">
        <f>SUM(D60:Z60)</f>
        <v>0</v>
      </c>
      <c r="AC60" s="958"/>
    </row>
    <row r="61" spans="1:31" ht="21.95" customHeight="1" thickTop="1" thickBot="1" x14ac:dyDescent="0.3">
      <c r="A61" s="537" t="s">
        <v>371</v>
      </c>
      <c r="B61" s="477"/>
      <c r="C61" s="1393"/>
      <c r="D61" s="1394"/>
      <c r="E61" s="1395"/>
      <c r="F61" s="1396"/>
      <c r="G61" s="1397"/>
      <c r="H61" s="1396"/>
      <c r="I61" s="1397"/>
      <c r="J61" s="1396"/>
      <c r="K61" s="1397"/>
      <c r="L61" s="1398"/>
      <c r="M61" s="1057"/>
      <c r="N61" s="1058"/>
      <c r="O61" s="1059"/>
      <c r="P61" s="1058"/>
      <c r="Q61" s="1059"/>
      <c r="R61" s="1058"/>
      <c r="S61" s="1059"/>
      <c r="T61" s="1058"/>
      <c r="U61" s="1059"/>
      <c r="V61" s="1058"/>
      <c r="W61" s="1059"/>
      <c r="X61" s="1058"/>
      <c r="Y61" s="1059"/>
      <c r="Z61" s="1058"/>
      <c r="AA61" s="1060" t="e">
        <f t="shared" ref="AA61:AB63" si="13">AVERAGE(C61,E61,G61,I61,K61,M61,O61,Q61,S61,U61,W61,Y61)</f>
        <v>#DIV/0!</v>
      </c>
      <c r="AB61" s="1060" t="e">
        <f t="shared" si="13"/>
        <v>#DIV/0!</v>
      </c>
      <c r="AC61" s="958"/>
    </row>
    <row r="62" spans="1:31" ht="21.95" customHeight="1" thickTop="1" thickBot="1" x14ac:dyDescent="0.3">
      <c r="A62" s="537" t="s">
        <v>372</v>
      </c>
      <c r="B62" s="477"/>
      <c r="C62" s="1399"/>
      <c r="D62" s="1400"/>
      <c r="E62" s="1401"/>
      <c r="F62" s="1402"/>
      <c r="G62" s="1399"/>
      <c r="H62" s="1402"/>
      <c r="I62" s="1399"/>
      <c r="J62" s="1402"/>
      <c r="K62" s="1399"/>
      <c r="L62" s="1403"/>
      <c r="M62" s="1149"/>
      <c r="N62" s="838"/>
      <c r="O62" s="834"/>
      <c r="P62" s="838"/>
      <c r="Q62" s="834"/>
      <c r="R62" s="838"/>
      <c r="S62" s="834"/>
      <c r="T62" s="838"/>
      <c r="U62" s="834"/>
      <c r="V62" s="838"/>
      <c r="W62" s="834"/>
      <c r="X62" s="838"/>
      <c r="Y62" s="834"/>
      <c r="Z62" s="838"/>
      <c r="AA62" s="474">
        <f t="shared" si="12"/>
        <v>0</v>
      </c>
      <c r="AB62" s="473">
        <f>SUM(D62:Z62)</f>
        <v>0</v>
      </c>
      <c r="AC62" s="958"/>
    </row>
    <row r="63" spans="1:31" ht="21.95" customHeight="1" thickTop="1" thickBot="1" x14ac:dyDescent="0.3">
      <c r="A63" s="537" t="s">
        <v>373</v>
      </c>
      <c r="B63" s="477"/>
      <c r="C63" s="1055"/>
      <c r="D63" s="1404"/>
      <c r="E63" s="1206"/>
      <c r="F63" s="1405"/>
      <c r="G63" s="1056"/>
      <c r="H63" s="1405"/>
      <c r="I63" s="1056"/>
      <c r="J63" s="1405"/>
      <c r="K63" s="1056"/>
      <c r="L63" s="1405"/>
      <c r="M63" s="1056"/>
      <c r="N63" s="839"/>
      <c r="O63" s="835"/>
      <c r="P63" s="839"/>
      <c r="Q63" s="835"/>
      <c r="R63" s="839"/>
      <c r="S63" s="835"/>
      <c r="T63" s="839"/>
      <c r="U63" s="835"/>
      <c r="V63" s="839"/>
      <c r="W63" s="835"/>
      <c r="X63" s="839"/>
      <c r="Y63" s="835"/>
      <c r="Z63" s="839"/>
      <c r="AA63" s="474" t="e">
        <f t="shared" si="13"/>
        <v>#DIV/0!</v>
      </c>
      <c r="AB63" s="474" t="e">
        <f t="shared" si="13"/>
        <v>#DIV/0!</v>
      </c>
      <c r="AC63" s="958"/>
    </row>
    <row r="64" spans="1:31" ht="21.95" customHeight="1" thickTop="1" thickBot="1" x14ac:dyDescent="0.3">
      <c r="A64" s="472" t="s">
        <v>374</v>
      </c>
      <c r="B64" s="478"/>
      <c r="C64" s="1406"/>
      <c r="D64" s="1250"/>
      <c r="E64" s="1407"/>
      <c r="F64" s="1251"/>
      <c r="G64" s="1408"/>
      <c r="H64" s="1251"/>
      <c r="I64" s="1252"/>
      <c r="J64" s="1251"/>
      <c r="K64" s="1252"/>
      <c r="L64" s="1251"/>
      <c r="M64" s="1252"/>
      <c r="N64" s="840"/>
      <c r="O64" s="836"/>
      <c r="P64" s="840"/>
      <c r="Q64" s="836"/>
      <c r="R64" s="840"/>
      <c r="S64" s="836"/>
      <c r="T64" s="840"/>
      <c r="U64" s="836"/>
      <c r="V64" s="840"/>
      <c r="W64" s="836"/>
      <c r="X64" s="840"/>
      <c r="Y64" s="836"/>
      <c r="Z64" s="840"/>
      <c r="AA64" s="474">
        <f t="shared" si="12"/>
        <v>0</v>
      </c>
      <c r="AB64" s="684">
        <f>SUM(D64:Z64)</f>
        <v>0</v>
      </c>
      <c r="AC64" s="959"/>
    </row>
    <row r="65" spans="1:29" ht="21.95" customHeight="1" thickTop="1" thickBot="1" x14ac:dyDescent="0.3">
      <c r="A65" s="1585" t="s">
        <v>395</v>
      </c>
      <c r="B65" s="475"/>
      <c r="C65" s="1545"/>
      <c r="D65" s="1541"/>
      <c r="E65" s="1537"/>
      <c r="F65" s="1538"/>
      <c r="G65" s="1537"/>
      <c r="H65" s="1538"/>
      <c r="I65" s="1537"/>
      <c r="J65" s="1538"/>
      <c r="K65" s="1537"/>
      <c r="L65" s="1538"/>
      <c r="M65" s="1537" t="s">
        <v>133</v>
      </c>
      <c r="N65" s="1538"/>
      <c r="O65" s="1537" t="s">
        <v>134</v>
      </c>
      <c r="P65" s="1538"/>
      <c r="Q65" s="1537" t="s">
        <v>135</v>
      </c>
      <c r="R65" s="1538"/>
      <c r="S65" s="1537" t="s">
        <v>136</v>
      </c>
      <c r="T65" s="1538"/>
      <c r="U65" s="1537" t="s">
        <v>137</v>
      </c>
      <c r="V65" s="1538"/>
      <c r="W65" s="1537" t="s">
        <v>138</v>
      </c>
      <c r="X65" s="1538"/>
      <c r="Y65" s="1537" t="s">
        <v>139</v>
      </c>
      <c r="Z65" s="1538"/>
      <c r="AA65" s="1541" t="s">
        <v>140</v>
      </c>
      <c r="AB65" s="1542"/>
      <c r="AC65" s="957"/>
    </row>
    <row r="66" spans="1:29" ht="21.95" customHeight="1" thickTop="1" thickBot="1" x14ac:dyDescent="0.35">
      <c r="A66" s="1586"/>
      <c r="B66" s="774"/>
      <c r="C66" s="772"/>
      <c r="D66" s="784"/>
      <c r="E66" s="831"/>
      <c r="F66" s="832"/>
      <c r="G66" s="831"/>
      <c r="H66" s="832"/>
      <c r="I66" s="831"/>
      <c r="J66" s="832"/>
      <c r="K66" s="831"/>
      <c r="L66" s="832"/>
      <c r="M66" s="831" t="s">
        <v>663</v>
      </c>
      <c r="N66" s="832" t="s">
        <v>664</v>
      </c>
      <c r="O66" s="831" t="s">
        <v>663</v>
      </c>
      <c r="P66" s="832" t="s">
        <v>664</v>
      </c>
      <c r="Q66" s="831" t="s">
        <v>663</v>
      </c>
      <c r="R66" s="832" t="s">
        <v>664</v>
      </c>
      <c r="S66" s="831" t="s">
        <v>663</v>
      </c>
      <c r="T66" s="832" t="s">
        <v>664</v>
      </c>
      <c r="U66" s="831" t="s">
        <v>663</v>
      </c>
      <c r="V66" s="832" t="s">
        <v>664</v>
      </c>
      <c r="W66" s="831" t="s">
        <v>663</v>
      </c>
      <c r="X66" s="832" t="s">
        <v>664</v>
      </c>
      <c r="Y66" s="831" t="s">
        <v>663</v>
      </c>
      <c r="Z66" s="832" t="s">
        <v>664</v>
      </c>
      <c r="AA66" s="797" t="s">
        <v>663</v>
      </c>
      <c r="AB66" s="773" t="s">
        <v>664</v>
      </c>
      <c r="AC66" s="957"/>
    </row>
    <row r="67" spans="1:29" ht="21.95" customHeight="1" thickTop="1" thickBot="1" x14ac:dyDescent="0.3">
      <c r="A67" s="537" t="s">
        <v>51</v>
      </c>
      <c r="B67" s="681" t="s">
        <v>644</v>
      </c>
      <c r="C67" s="1377"/>
      <c r="D67" s="1378"/>
      <c r="E67" s="1379"/>
      <c r="F67" s="1239"/>
      <c r="G67" s="1379"/>
      <c r="H67" s="1239"/>
      <c r="I67" s="1379"/>
      <c r="J67" s="1239"/>
      <c r="K67" s="1379"/>
      <c r="L67" s="1239"/>
      <c r="M67" s="1238"/>
      <c r="N67" s="1239"/>
      <c r="O67" s="1052"/>
      <c r="P67" s="842"/>
      <c r="Q67" s="1052"/>
      <c r="R67" s="842"/>
      <c r="S67" s="1052"/>
      <c r="T67" s="842"/>
      <c r="U67" s="1052"/>
      <c r="V67" s="842"/>
      <c r="W67" s="1052"/>
      <c r="X67" s="842"/>
      <c r="Y67" s="1052"/>
      <c r="Z67" s="842"/>
      <c r="AA67" s="473"/>
      <c r="AB67" s="473"/>
      <c r="AC67" s="958"/>
    </row>
    <row r="68" spans="1:29" ht="21.95" customHeight="1" thickTop="1" thickBot="1" x14ac:dyDescent="0.3">
      <c r="A68" s="537" t="s">
        <v>394</v>
      </c>
      <c r="B68" s="681" t="s">
        <v>644</v>
      </c>
      <c r="C68" s="1377"/>
      <c r="D68" s="1378"/>
      <c r="E68" s="1379"/>
      <c r="F68" s="1380"/>
      <c r="G68" s="1379"/>
      <c r="H68" s="1380"/>
      <c r="I68" s="1379"/>
      <c r="J68" s="1380"/>
      <c r="K68" s="1379"/>
      <c r="L68" s="1240"/>
      <c r="M68" s="1238"/>
      <c r="N68" s="1240"/>
      <c r="O68" s="1052"/>
      <c r="P68" s="843"/>
      <c r="Q68" s="1052"/>
      <c r="R68" s="843"/>
      <c r="S68" s="1052"/>
      <c r="T68" s="843"/>
      <c r="U68" s="1052"/>
      <c r="V68" s="843"/>
      <c r="W68" s="1052"/>
      <c r="X68" s="843"/>
      <c r="Y68" s="1052"/>
      <c r="Z68" s="843"/>
      <c r="AA68" s="473"/>
      <c r="AB68" s="473"/>
      <c r="AC68" s="958"/>
    </row>
    <row r="69" spans="1:29" ht="21.95" customHeight="1" thickTop="1" thickBot="1" x14ac:dyDescent="0.3">
      <c r="A69" s="537" t="s">
        <v>48</v>
      </c>
      <c r="B69" s="681" t="s">
        <v>249</v>
      </c>
      <c r="C69" s="1381"/>
      <c r="D69" s="1382"/>
      <c r="E69" s="1383"/>
      <c r="F69" s="1384"/>
      <c r="G69" s="1383"/>
      <c r="H69" s="1384"/>
      <c r="I69" s="1383"/>
      <c r="J69" s="1384"/>
      <c r="K69" s="1383"/>
      <c r="L69" s="1242"/>
      <c r="M69" s="1241"/>
      <c r="N69" s="1242"/>
      <c r="O69" s="841"/>
      <c r="P69" s="844"/>
      <c r="Q69" s="841"/>
      <c r="R69" s="844"/>
      <c r="S69" s="841"/>
      <c r="T69" s="844"/>
      <c r="U69" s="841"/>
      <c r="V69" s="844"/>
      <c r="W69" s="841"/>
      <c r="X69" s="844"/>
      <c r="Y69" s="841"/>
      <c r="Z69" s="844"/>
      <c r="AA69" s="473"/>
      <c r="AB69" s="473"/>
      <c r="AC69" s="958"/>
    </row>
    <row r="70" spans="1:29" ht="21.95" customHeight="1" thickTop="1" thickBot="1" x14ac:dyDescent="0.3">
      <c r="A70" s="537" t="s">
        <v>396</v>
      </c>
      <c r="B70" s="1153" t="s">
        <v>249</v>
      </c>
      <c r="C70" s="1381"/>
      <c r="D70" s="1382"/>
      <c r="E70" s="1383"/>
      <c r="F70" s="1384"/>
      <c r="G70" s="1383"/>
      <c r="H70" s="1384"/>
      <c r="I70" s="1383"/>
      <c r="J70" s="1384"/>
      <c r="K70" s="1383"/>
      <c r="L70" s="1242"/>
      <c r="M70" s="1241"/>
      <c r="N70" s="1242"/>
      <c r="O70" s="841"/>
      <c r="P70" s="844"/>
      <c r="Q70" s="841"/>
      <c r="R70" s="844"/>
      <c r="S70" s="841"/>
      <c r="T70" s="844"/>
      <c r="U70" s="841"/>
      <c r="V70" s="844"/>
      <c r="W70" s="841"/>
      <c r="X70" s="844"/>
      <c r="Y70" s="841"/>
      <c r="Z70" s="844"/>
      <c r="AA70" s="473"/>
      <c r="AB70" s="473"/>
      <c r="AC70" s="958"/>
    </row>
    <row r="71" spans="1:29" ht="21.95" customHeight="1" thickTop="1" thickBot="1" x14ac:dyDescent="0.3">
      <c r="A71" s="537" t="s">
        <v>752</v>
      </c>
      <c r="B71" s="1153" t="s">
        <v>753</v>
      </c>
      <c r="C71" s="1385"/>
      <c r="D71" s="1386"/>
      <c r="E71" s="1387"/>
      <c r="F71" s="1388"/>
      <c r="G71" s="1387"/>
      <c r="H71" s="1388"/>
      <c r="I71" s="1387"/>
      <c r="J71" s="1388"/>
      <c r="K71" s="1387"/>
      <c r="L71" s="1244"/>
      <c r="M71" s="1243"/>
      <c r="N71" s="1244"/>
      <c r="O71" s="1167"/>
      <c r="P71" s="1168"/>
      <c r="Q71" s="1167"/>
      <c r="R71" s="1168"/>
      <c r="S71" s="1167"/>
      <c r="T71" s="1168"/>
      <c r="U71" s="1167"/>
      <c r="V71" s="1168"/>
      <c r="W71" s="1167"/>
      <c r="X71" s="1168"/>
      <c r="Y71" s="1167"/>
      <c r="Z71" s="1168"/>
      <c r="AA71" s="473"/>
      <c r="AB71" s="473"/>
      <c r="AC71" s="958"/>
    </row>
    <row r="72" spans="1:29" ht="21.95" customHeight="1" thickTop="1" thickBot="1" x14ac:dyDescent="0.3">
      <c r="A72" s="537" t="s">
        <v>754</v>
      </c>
      <c r="B72" s="1153" t="s">
        <v>249</v>
      </c>
      <c r="C72" s="1385"/>
      <c r="D72" s="1386"/>
      <c r="E72" s="1387"/>
      <c r="F72" s="1388"/>
      <c r="G72" s="1387"/>
      <c r="H72" s="1388"/>
      <c r="I72" s="1387"/>
      <c r="J72" s="1388"/>
      <c r="K72" s="1387"/>
      <c r="L72" s="1244"/>
      <c r="M72" s="1243"/>
      <c r="N72" s="1244"/>
      <c r="O72" s="1167"/>
      <c r="P72" s="1168"/>
      <c r="Q72" s="1167"/>
      <c r="R72" s="1168"/>
      <c r="S72" s="1167"/>
      <c r="T72" s="1168"/>
      <c r="U72" s="1167"/>
      <c r="V72" s="1168"/>
      <c r="W72" s="1167"/>
      <c r="X72" s="1168"/>
      <c r="Y72" s="1167"/>
      <c r="Z72" s="1168"/>
      <c r="AA72" s="473"/>
      <c r="AB72" s="473"/>
      <c r="AC72" s="958"/>
    </row>
    <row r="73" spans="1:29" ht="21.95" customHeight="1" thickTop="1" thickBot="1" x14ac:dyDescent="0.3">
      <c r="A73" s="537" t="s">
        <v>755</v>
      </c>
      <c r="B73" s="1153" t="s">
        <v>249</v>
      </c>
      <c r="C73" s="1385"/>
      <c r="D73" s="1386"/>
      <c r="E73" s="1387"/>
      <c r="F73" s="1388"/>
      <c r="G73" s="1387"/>
      <c r="H73" s="1388"/>
      <c r="I73" s="1387"/>
      <c r="J73" s="1388"/>
      <c r="K73" s="1387"/>
      <c r="L73" s="1244"/>
      <c r="M73" s="1243"/>
      <c r="N73" s="1244"/>
      <c r="O73" s="1167"/>
      <c r="P73" s="1168"/>
      <c r="Q73" s="1167"/>
      <c r="R73" s="1168"/>
      <c r="S73" s="1167"/>
      <c r="T73" s="1168"/>
      <c r="U73" s="1167"/>
      <c r="V73" s="1168"/>
      <c r="W73" s="1167"/>
      <c r="X73" s="1168"/>
      <c r="Y73" s="1167"/>
      <c r="Z73" s="1168"/>
      <c r="AA73" s="473"/>
      <c r="AB73" s="473"/>
      <c r="AC73" s="958"/>
    </row>
    <row r="74" spans="1:29" ht="21.95" customHeight="1" thickTop="1" x14ac:dyDescent="0.25">
      <c r="E74" s="895"/>
      <c r="G74" s="895"/>
      <c r="I74" s="895"/>
      <c r="K74" s="895"/>
      <c r="M74" s="895"/>
      <c r="O74" s="895"/>
      <c r="Q74" s="895"/>
      <c r="S74" s="895"/>
      <c r="U74" s="895"/>
      <c r="W74" s="895"/>
      <c r="Y74" s="895"/>
      <c r="AC74" s="960"/>
    </row>
    <row r="75" spans="1:29" ht="21.95" customHeight="1" thickBot="1" x14ac:dyDescent="0.3">
      <c r="E75" s="433"/>
      <c r="G75" s="433"/>
      <c r="I75" s="433"/>
      <c r="K75" s="433"/>
      <c r="M75" s="433"/>
      <c r="O75" s="433"/>
      <c r="Q75" s="433"/>
      <c r="S75" s="433"/>
      <c r="U75" s="433"/>
      <c r="W75" s="433"/>
      <c r="Y75" s="433"/>
      <c r="AC75" s="960"/>
    </row>
    <row r="76" spans="1:29" ht="21.95" customHeight="1" thickTop="1" thickBot="1" x14ac:dyDescent="0.3">
      <c r="A76" s="1587" t="s">
        <v>147</v>
      </c>
      <c r="B76" s="1588"/>
      <c r="E76" s="896"/>
      <c r="G76" s="896"/>
      <c r="I76" s="896"/>
      <c r="K76" s="896"/>
      <c r="M76" s="896"/>
      <c r="O76" s="896"/>
      <c r="Q76" s="896"/>
      <c r="S76" s="896"/>
      <c r="U76" s="896"/>
      <c r="W76" s="896"/>
      <c r="Y76" s="896"/>
      <c r="AC76" s="960"/>
    </row>
    <row r="77" spans="1:29" ht="21.95" customHeight="1" thickTop="1" thickBot="1" x14ac:dyDescent="0.3">
      <c r="A77" s="1589"/>
      <c r="B77" s="1590"/>
      <c r="C77" s="1584" t="s">
        <v>128</v>
      </c>
      <c r="D77" s="1536"/>
      <c r="E77" s="1535" t="s">
        <v>129</v>
      </c>
      <c r="F77" s="1536"/>
      <c r="G77" s="1535" t="s">
        <v>130</v>
      </c>
      <c r="H77" s="1536"/>
      <c r="I77" s="1535" t="s">
        <v>131</v>
      </c>
      <c r="J77" s="1536"/>
      <c r="K77" s="1535" t="s">
        <v>132</v>
      </c>
      <c r="L77" s="1536"/>
      <c r="M77" s="1535" t="s">
        <v>133</v>
      </c>
      <c r="N77" s="1536"/>
      <c r="O77" s="1535" t="s">
        <v>134</v>
      </c>
      <c r="P77" s="1536"/>
      <c r="Q77" s="1535" t="s">
        <v>135</v>
      </c>
      <c r="R77" s="1536"/>
      <c r="S77" s="1535" t="s">
        <v>136</v>
      </c>
      <c r="T77" s="1536"/>
      <c r="U77" s="1535" t="s">
        <v>137</v>
      </c>
      <c r="V77" s="1536"/>
      <c r="W77" s="1535" t="s">
        <v>138</v>
      </c>
      <c r="X77" s="1536"/>
      <c r="Y77" s="1535" t="s">
        <v>139</v>
      </c>
      <c r="Z77" s="1536"/>
      <c r="AA77" s="1541" t="s">
        <v>140</v>
      </c>
      <c r="AB77" s="1542"/>
      <c r="AC77" s="957"/>
    </row>
    <row r="78" spans="1:29" ht="21.95" customHeight="1" thickTop="1" thickBot="1" x14ac:dyDescent="0.35">
      <c r="A78" s="1591"/>
      <c r="B78" s="1592"/>
      <c r="C78" s="772" t="s">
        <v>663</v>
      </c>
      <c r="D78" s="784" t="s">
        <v>664</v>
      </c>
      <c r="E78" s="831" t="s">
        <v>663</v>
      </c>
      <c r="F78" s="832" t="s">
        <v>664</v>
      </c>
      <c r="G78" s="831" t="s">
        <v>663</v>
      </c>
      <c r="H78" s="832" t="s">
        <v>664</v>
      </c>
      <c r="I78" s="831" t="s">
        <v>663</v>
      </c>
      <c r="J78" s="832" t="s">
        <v>664</v>
      </c>
      <c r="K78" s="831" t="s">
        <v>663</v>
      </c>
      <c r="L78" s="832" t="s">
        <v>664</v>
      </c>
      <c r="M78" s="831" t="s">
        <v>663</v>
      </c>
      <c r="N78" s="832" t="s">
        <v>664</v>
      </c>
      <c r="O78" s="831" t="s">
        <v>663</v>
      </c>
      <c r="P78" s="832" t="s">
        <v>664</v>
      </c>
      <c r="Q78" s="831" t="s">
        <v>663</v>
      </c>
      <c r="R78" s="832" t="s">
        <v>664</v>
      </c>
      <c r="S78" s="831" t="s">
        <v>663</v>
      </c>
      <c r="T78" s="832" t="s">
        <v>664</v>
      </c>
      <c r="U78" s="831" t="s">
        <v>663</v>
      </c>
      <c r="V78" s="832" t="s">
        <v>664</v>
      </c>
      <c r="W78" s="831" t="s">
        <v>663</v>
      </c>
      <c r="X78" s="832" t="s">
        <v>664</v>
      </c>
      <c r="Y78" s="831" t="s">
        <v>663</v>
      </c>
      <c r="Z78" s="832" t="s">
        <v>664</v>
      </c>
      <c r="AA78" s="797" t="s">
        <v>663</v>
      </c>
      <c r="AB78" s="773" t="s">
        <v>664</v>
      </c>
      <c r="AC78" s="957"/>
    </row>
    <row r="79" spans="1:29" ht="26.25" customHeight="1" thickTop="1" thickBot="1" x14ac:dyDescent="0.35">
      <c r="A79" s="1539" t="s">
        <v>802</v>
      </c>
      <c r="B79" s="1540"/>
      <c r="C79" s="402">
        <v>0</v>
      </c>
      <c r="D79" s="785">
        <v>0</v>
      </c>
      <c r="E79" s="845">
        <v>0</v>
      </c>
      <c r="F79" s="785">
        <v>0</v>
      </c>
      <c r="G79" s="845">
        <v>0</v>
      </c>
      <c r="H79" s="785">
        <v>0</v>
      </c>
      <c r="I79" s="845">
        <v>0</v>
      </c>
      <c r="J79" s="785">
        <v>0</v>
      </c>
      <c r="K79" s="845">
        <v>0</v>
      </c>
      <c r="L79" s="785">
        <v>0</v>
      </c>
      <c r="M79" s="845">
        <v>0</v>
      </c>
      <c r="N79" s="785">
        <v>0</v>
      </c>
      <c r="O79" s="845"/>
      <c r="P79" s="849"/>
      <c r="Q79" s="845"/>
      <c r="R79" s="849"/>
      <c r="S79" s="845"/>
      <c r="T79" s="849"/>
      <c r="U79" s="845"/>
      <c r="V79" s="849"/>
      <c r="W79" s="845"/>
      <c r="X79" s="849"/>
      <c r="Y79" s="845"/>
      <c r="Z79" s="849"/>
      <c r="AA79" s="403">
        <f>C79+E79+G79+I79+K79+M79+O79+Q79+S79+U79+W79+Y79</f>
        <v>0</v>
      </c>
      <c r="AB79" s="403">
        <f>D79+F79+H79+J79+L79+N79+P79+R79+T79+V79+X79+Z79</f>
        <v>0</v>
      </c>
      <c r="AC79" s="958"/>
    </row>
    <row r="80" spans="1:29" ht="21.95" customHeight="1" thickTop="1" thickBot="1" x14ac:dyDescent="0.35">
      <c r="A80" s="1539" t="s">
        <v>803</v>
      </c>
      <c r="B80" s="1540"/>
      <c r="C80" s="406">
        <v>0</v>
      </c>
      <c r="D80" s="786">
        <v>0</v>
      </c>
      <c r="E80" s="846">
        <v>0</v>
      </c>
      <c r="F80" s="786">
        <v>0</v>
      </c>
      <c r="G80" s="846">
        <v>0</v>
      </c>
      <c r="H80" s="786">
        <v>0</v>
      </c>
      <c r="I80" s="846">
        <v>0</v>
      </c>
      <c r="J80" s="786">
        <v>0</v>
      </c>
      <c r="K80" s="846">
        <v>0</v>
      </c>
      <c r="L80" s="786">
        <v>0</v>
      </c>
      <c r="M80" s="846">
        <v>0</v>
      </c>
      <c r="N80" s="786">
        <v>0</v>
      </c>
      <c r="O80" s="846"/>
      <c r="P80" s="850"/>
      <c r="Q80" s="846"/>
      <c r="R80" s="850"/>
      <c r="S80" s="846"/>
      <c r="T80" s="850"/>
      <c r="U80" s="846"/>
      <c r="V80" s="850"/>
      <c r="W80" s="846"/>
      <c r="X80" s="850"/>
      <c r="Y80" s="846"/>
      <c r="Z80" s="850"/>
      <c r="AA80" s="403">
        <f t="shared" ref="AA80:AA154" si="14">C80+E80+G80+I80+K80+M80+O80+Q80+S80+U80+W80+Y80</f>
        <v>0</v>
      </c>
      <c r="AB80" s="403">
        <f t="shared" ref="AB80:AB154" si="15">D80+F80+H80+J80+L80+N80+P80+R80+T80+V80+X80+Z80</f>
        <v>0</v>
      </c>
      <c r="AC80" s="958"/>
    </row>
    <row r="81" spans="1:29" ht="21.95" customHeight="1" thickTop="1" thickBot="1" x14ac:dyDescent="0.35">
      <c r="A81" s="1539" t="s">
        <v>848</v>
      </c>
      <c r="B81" s="1540"/>
      <c r="C81" s="404">
        <v>144665.47</v>
      </c>
      <c r="D81" s="776">
        <v>0</v>
      </c>
      <c r="E81" s="810">
        <v>179974.39999999999</v>
      </c>
      <c r="F81" s="776">
        <v>0</v>
      </c>
      <c r="G81" s="810">
        <v>192931.36</v>
      </c>
      <c r="H81" s="776">
        <v>0</v>
      </c>
      <c r="I81" s="810">
        <v>196086.35</v>
      </c>
      <c r="J81" s="776">
        <v>0</v>
      </c>
      <c r="K81" s="810">
        <v>223215.45</v>
      </c>
      <c r="L81" s="776">
        <v>0</v>
      </c>
      <c r="M81" s="810">
        <v>204786.79</v>
      </c>
      <c r="N81" s="776">
        <v>0</v>
      </c>
      <c r="O81" s="810"/>
      <c r="P81" s="802"/>
      <c r="Q81" s="810"/>
      <c r="R81" s="802"/>
      <c r="S81" s="810"/>
      <c r="T81" s="802"/>
      <c r="U81" s="810"/>
      <c r="V81" s="802"/>
      <c r="W81" s="810"/>
      <c r="X81" s="802"/>
      <c r="Y81" s="810"/>
      <c r="Z81" s="802"/>
      <c r="AA81" s="403">
        <f t="shared" si="14"/>
        <v>1141659.82</v>
      </c>
      <c r="AB81" s="403">
        <f t="shared" si="15"/>
        <v>0</v>
      </c>
      <c r="AC81" s="958"/>
    </row>
    <row r="82" spans="1:29" ht="21.95" customHeight="1" thickTop="1" thickBot="1" x14ac:dyDescent="0.35">
      <c r="A82" s="1539" t="s">
        <v>804</v>
      </c>
      <c r="B82" s="1540"/>
      <c r="C82" s="407">
        <v>0</v>
      </c>
      <c r="D82" s="787">
        <v>0</v>
      </c>
      <c r="E82" s="847">
        <v>0</v>
      </c>
      <c r="F82" s="787">
        <v>0</v>
      </c>
      <c r="G82" s="847">
        <v>0</v>
      </c>
      <c r="H82" s="787">
        <v>0</v>
      </c>
      <c r="I82" s="847">
        <v>0</v>
      </c>
      <c r="J82" s="787">
        <v>0</v>
      </c>
      <c r="K82" s="847">
        <v>0</v>
      </c>
      <c r="L82" s="787">
        <v>0</v>
      </c>
      <c r="M82" s="847">
        <v>0</v>
      </c>
      <c r="N82" s="787">
        <v>0</v>
      </c>
      <c r="O82" s="847"/>
      <c r="P82" s="803"/>
      <c r="Q82" s="847"/>
      <c r="R82" s="803"/>
      <c r="S82" s="847"/>
      <c r="T82" s="803"/>
      <c r="U82" s="847"/>
      <c r="V82" s="803"/>
      <c r="W82" s="847"/>
      <c r="X82" s="803"/>
      <c r="Y82" s="847"/>
      <c r="Z82" s="803"/>
      <c r="AA82" s="403">
        <f t="shared" si="14"/>
        <v>0</v>
      </c>
      <c r="AB82" s="403">
        <f t="shared" si="15"/>
        <v>0</v>
      </c>
      <c r="AC82" s="958"/>
    </row>
    <row r="83" spans="1:29" ht="21.95" customHeight="1" thickTop="1" thickBot="1" x14ac:dyDescent="0.35">
      <c r="A83" s="1539" t="s">
        <v>805</v>
      </c>
      <c r="B83" s="1540"/>
      <c r="C83" s="404">
        <v>0</v>
      </c>
      <c r="D83" s="776">
        <v>0</v>
      </c>
      <c r="E83" s="810">
        <v>0</v>
      </c>
      <c r="F83" s="776">
        <v>0</v>
      </c>
      <c r="G83" s="810">
        <v>0</v>
      </c>
      <c r="H83" s="776">
        <v>0</v>
      </c>
      <c r="I83" s="810">
        <v>0</v>
      </c>
      <c r="J83" s="776">
        <v>0</v>
      </c>
      <c r="K83" s="810">
        <v>0</v>
      </c>
      <c r="L83" s="776">
        <v>0</v>
      </c>
      <c r="M83" s="810">
        <v>0</v>
      </c>
      <c r="N83" s="776">
        <v>0</v>
      </c>
      <c r="O83" s="810"/>
      <c r="P83" s="802"/>
      <c r="Q83" s="810"/>
      <c r="R83" s="802"/>
      <c r="S83" s="810"/>
      <c r="T83" s="802"/>
      <c r="U83" s="810"/>
      <c r="V83" s="802"/>
      <c r="W83" s="810"/>
      <c r="X83" s="802"/>
      <c r="Y83" s="810"/>
      <c r="Z83" s="802"/>
      <c r="AA83" s="403">
        <f t="shared" si="14"/>
        <v>0</v>
      </c>
      <c r="AB83" s="403">
        <f t="shared" si="15"/>
        <v>0</v>
      </c>
      <c r="AC83" s="958"/>
    </row>
    <row r="84" spans="1:29" ht="21.95" customHeight="1" thickTop="1" thickBot="1" x14ac:dyDescent="0.35">
      <c r="A84" s="1539" t="s">
        <v>806</v>
      </c>
      <c r="B84" s="1540"/>
      <c r="C84" s="407">
        <v>0</v>
      </c>
      <c r="D84" s="787">
        <v>0</v>
      </c>
      <c r="E84" s="847">
        <v>0</v>
      </c>
      <c r="F84" s="787">
        <v>0</v>
      </c>
      <c r="G84" s="847">
        <v>0</v>
      </c>
      <c r="H84" s="787">
        <v>0</v>
      </c>
      <c r="I84" s="847">
        <v>0</v>
      </c>
      <c r="J84" s="787">
        <v>0</v>
      </c>
      <c r="K84" s="847">
        <v>0</v>
      </c>
      <c r="L84" s="787">
        <v>0</v>
      </c>
      <c r="M84" s="847">
        <v>0</v>
      </c>
      <c r="N84" s="787">
        <v>0</v>
      </c>
      <c r="O84" s="847"/>
      <c r="P84" s="803"/>
      <c r="Q84" s="847"/>
      <c r="R84" s="803"/>
      <c r="S84" s="847"/>
      <c r="T84" s="803"/>
      <c r="U84" s="847"/>
      <c r="V84" s="803"/>
      <c r="W84" s="847"/>
      <c r="X84" s="803"/>
      <c r="Y84" s="847"/>
      <c r="Z84" s="803"/>
      <c r="AA84" s="403">
        <f t="shared" si="14"/>
        <v>0</v>
      </c>
      <c r="AB84" s="403">
        <f t="shared" si="15"/>
        <v>0</v>
      </c>
      <c r="AC84" s="958"/>
    </row>
    <row r="85" spans="1:29" ht="21.95" customHeight="1" thickTop="1" thickBot="1" x14ac:dyDescent="0.35">
      <c r="A85" s="1539" t="s">
        <v>807</v>
      </c>
      <c r="B85" s="1540"/>
      <c r="C85" s="404">
        <v>0</v>
      </c>
      <c r="D85" s="776">
        <v>0</v>
      </c>
      <c r="E85" s="810">
        <v>0</v>
      </c>
      <c r="F85" s="776">
        <v>0</v>
      </c>
      <c r="G85" s="810">
        <v>0</v>
      </c>
      <c r="H85" s="776">
        <v>0</v>
      </c>
      <c r="I85" s="810">
        <v>0</v>
      </c>
      <c r="J85" s="776">
        <v>0</v>
      </c>
      <c r="K85" s="810">
        <v>0</v>
      </c>
      <c r="L85" s="776">
        <v>0</v>
      </c>
      <c r="M85" s="810">
        <v>0</v>
      </c>
      <c r="N85" s="776">
        <v>0</v>
      </c>
      <c r="O85" s="810"/>
      <c r="P85" s="802"/>
      <c r="Q85" s="810"/>
      <c r="R85" s="802"/>
      <c r="S85" s="810"/>
      <c r="T85" s="802"/>
      <c r="U85" s="810"/>
      <c r="V85" s="802"/>
      <c r="W85" s="810"/>
      <c r="X85" s="802"/>
      <c r="Y85" s="810"/>
      <c r="Z85" s="802"/>
      <c r="AA85" s="403">
        <f t="shared" si="14"/>
        <v>0</v>
      </c>
      <c r="AB85" s="403">
        <f t="shared" si="15"/>
        <v>0</v>
      </c>
      <c r="AC85" s="958"/>
    </row>
    <row r="86" spans="1:29" ht="21.95" customHeight="1" thickTop="1" thickBot="1" x14ac:dyDescent="0.35">
      <c r="A86" s="1539" t="s">
        <v>808</v>
      </c>
      <c r="B86" s="1540"/>
      <c r="C86" s="407">
        <v>114.95</v>
      </c>
      <c r="D86" s="787">
        <v>0</v>
      </c>
      <c r="E86" s="847">
        <v>1222.0999999999999</v>
      </c>
      <c r="F86" s="787">
        <v>0</v>
      </c>
      <c r="G86" s="847">
        <v>0</v>
      </c>
      <c r="H86" s="787">
        <v>0</v>
      </c>
      <c r="I86" s="847">
        <v>744.15</v>
      </c>
      <c r="J86" s="787">
        <v>0</v>
      </c>
      <c r="K86" s="847">
        <v>37.1</v>
      </c>
      <c r="L86" s="787">
        <v>0</v>
      </c>
      <c r="M86" s="847">
        <v>70.47</v>
      </c>
      <c r="N86" s="787">
        <v>0</v>
      </c>
      <c r="O86" s="847"/>
      <c r="P86" s="803"/>
      <c r="Q86" s="847"/>
      <c r="R86" s="803"/>
      <c r="S86" s="847"/>
      <c r="T86" s="803"/>
      <c r="U86" s="847"/>
      <c r="V86" s="803"/>
      <c r="W86" s="847"/>
      <c r="X86" s="803"/>
      <c r="Y86" s="847"/>
      <c r="Z86" s="803"/>
      <c r="AA86" s="403">
        <f t="shared" si="14"/>
        <v>2188.7699999999995</v>
      </c>
      <c r="AB86" s="403">
        <f t="shared" si="15"/>
        <v>0</v>
      </c>
      <c r="AC86" s="958"/>
    </row>
    <row r="87" spans="1:29" ht="21.95" customHeight="1" thickTop="1" thickBot="1" x14ac:dyDescent="0.35">
      <c r="A87" s="1539" t="s">
        <v>809</v>
      </c>
      <c r="B87" s="1540"/>
      <c r="C87" s="404">
        <v>0</v>
      </c>
      <c r="D87" s="776">
        <v>0</v>
      </c>
      <c r="E87" s="810">
        <v>0</v>
      </c>
      <c r="F87" s="776">
        <v>0</v>
      </c>
      <c r="G87" s="810">
        <v>0</v>
      </c>
      <c r="H87" s="776">
        <v>0</v>
      </c>
      <c r="I87" s="810">
        <v>0</v>
      </c>
      <c r="J87" s="776">
        <v>0</v>
      </c>
      <c r="K87" s="810">
        <v>0</v>
      </c>
      <c r="L87" s="776">
        <v>0</v>
      </c>
      <c r="M87" s="810">
        <v>0</v>
      </c>
      <c r="N87" s="776">
        <v>0</v>
      </c>
      <c r="O87" s="810"/>
      <c r="P87" s="802"/>
      <c r="Q87" s="810"/>
      <c r="R87" s="802"/>
      <c r="S87" s="810"/>
      <c r="T87" s="802"/>
      <c r="U87" s="810"/>
      <c r="V87" s="802"/>
      <c r="W87" s="810"/>
      <c r="X87" s="802"/>
      <c r="Y87" s="810"/>
      <c r="Z87" s="802"/>
      <c r="AA87" s="403">
        <f t="shared" si="14"/>
        <v>0</v>
      </c>
      <c r="AB87" s="403">
        <f t="shared" si="15"/>
        <v>0</v>
      </c>
      <c r="AC87" s="958"/>
    </row>
    <row r="88" spans="1:29" ht="21.95" customHeight="1" thickTop="1" thickBot="1" x14ac:dyDescent="0.35">
      <c r="A88" s="1539" t="s">
        <v>810</v>
      </c>
      <c r="B88" s="1540"/>
      <c r="C88" s="407">
        <v>0</v>
      </c>
      <c r="D88" s="787">
        <v>0</v>
      </c>
      <c r="E88" s="847">
        <v>0</v>
      </c>
      <c r="F88" s="787">
        <v>0</v>
      </c>
      <c r="G88" s="847">
        <v>0</v>
      </c>
      <c r="H88" s="787">
        <v>0</v>
      </c>
      <c r="I88" s="847">
        <v>0</v>
      </c>
      <c r="J88" s="787">
        <v>0</v>
      </c>
      <c r="K88" s="847">
        <v>0</v>
      </c>
      <c r="L88" s="787">
        <v>0</v>
      </c>
      <c r="M88" s="847">
        <v>0</v>
      </c>
      <c r="N88" s="787">
        <v>0</v>
      </c>
      <c r="O88" s="847"/>
      <c r="P88" s="803"/>
      <c r="Q88" s="847"/>
      <c r="R88" s="803"/>
      <c r="S88" s="847"/>
      <c r="T88" s="803"/>
      <c r="U88" s="847"/>
      <c r="V88" s="803"/>
      <c r="W88" s="847"/>
      <c r="X88" s="803"/>
      <c r="Y88" s="847"/>
      <c r="Z88" s="803"/>
      <c r="AA88" s="403">
        <f t="shared" si="14"/>
        <v>0</v>
      </c>
      <c r="AB88" s="403">
        <f t="shared" si="15"/>
        <v>0</v>
      </c>
      <c r="AC88" s="958"/>
    </row>
    <row r="89" spans="1:29" ht="21.95" customHeight="1" thickTop="1" thickBot="1" x14ac:dyDescent="0.35">
      <c r="A89" s="1539" t="s">
        <v>811</v>
      </c>
      <c r="B89" s="1540"/>
      <c r="C89" s="404">
        <v>0</v>
      </c>
      <c r="D89" s="776">
        <v>0</v>
      </c>
      <c r="E89" s="810">
        <v>0</v>
      </c>
      <c r="F89" s="776">
        <v>0</v>
      </c>
      <c r="G89" s="810">
        <v>0</v>
      </c>
      <c r="H89" s="776">
        <v>0</v>
      </c>
      <c r="I89" s="810">
        <v>0</v>
      </c>
      <c r="J89" s="776">
        <v>0</v>
      </c>
      <c r="K89" s="810">
        <v>0</v>
      </c>
      <c r="L89" s="776">
        <v>0</v>
      </c>
      <c r="M89" s="810">
        <v>0</v>
      </c>
      <c r="N89" s="776">
        <v>0</v>
      </c>
      <c r="O89" s="810"/>
      <c r="P89" s="802"/>
      <c r="Q89" s="810"/>
      <c r="R89" s="802"/>
      <c r="S89" s="810"/>
      <c r="T89" s="802"/>
      <c r="U89" s="810"/>
      <c r="V89" s="802"/>
      <c r="W89" s="810"/>
      <c r="X89" s="802"/>
      <c r="Y89" s="810"/>
      <c r="Z89" s="802"/>
      <c r="AA89" s="403">
        <f t="shared" si="14"/>
        <v>0</v>
      </c>
      <c r="AB89" s="403">
        <f t="shared" si="15"/>
        <v>0</v>
      </c>
      <c r="AC89" s="958"/>
    </row>
    <row r="90" spans="1:29" ht="21.95" customHeight="1" thickTop="1" thickBot="1" x14ac:dyDescent="0.35">
      <c r="A90" s="1539" t="s">
        <v>812</v>
      </c>
      <c r="B90" s="1540"/>
      <c r="C90" s="407">
        <v>0</v>
      </c>
      <c r="D90" s="787">
        <v>0</v>
      </c>
      <c r="E90" s="847">
        <v>0</v>
      </c>
      <c r="F90" s="787">
        <v>0</v>
      </c>
      <c r="G90" s="847">
        <v>0</v>
      </c>
      <c r="H90" s="787">
        <v>0</v>
      </c>
      <c r="I90" s="847">
        <v>0</v>
      </c>
      <c r="J90" s="787">
        <v>0</v>
      </c>
      <c r="K90" s="847">
        <v>0</v>
      </c>
      <c r="L90" s="787">
        <v>0</v>
      </c>
      <c r="M90" s="847">
        <v>0</v>
      </c>
      <c r="N90" s="787">
        <v>0</v>
      </c>
      <c r="O90" s="847"/>
      <c r="P90" s="803"/>
      <c r="Q90" s="847"/>
      <c r="R90" s="803"/>
      <c r="S90" s="847"/>
      <c r="T90" s="803"/>
      <c r="U90" s="847"/>
      <c r="V90" s="803"/>
      <c r="W90" s="847"/>
      <c r="X90" s="803"/>
      <c r="Y90" s="847"/>
      <c r="Z90" s="803"/>
      <c r="AA90" s="403">
        <f t="shared" si="14"/>
        <v>0</v>
      </c>
      <c r="AB90" s="403">
        <f t="shared" si="15"/>
        <v>0</v>
      </c>
      <c r="AC90" s="958"/>
    </row>
    <row r="91" spans="1:29" ht="21.95" customHeight="1" thickTop="1" thickBot="1" x14ac:dyDescent="0.35">
      <c r="A91" s="1539" t="s">
        <v>813</v>
      </c>
      <c r="B91" s="1540"/>
      <c r="C91" s="404">
        <v>0</v>
      </c>
      <c r="D91" s="776">
        <v>0</v>
      </c>
      <c r="E91" s="810">
        <v>0</v>
      </c>
      <c r="F91" s="776">
        <v>0</v>
      </c>
      <c r="G91" s="810">
        <v>0</v>
      </c>
      <c r="H91" s="776">
        <v>0</v>
      </c>
      <c r="I91" s="810">
        <v>0</v>
      </c>
      <c r="J91" s="776">
        <v>0</v>
      </c>
      <c r="K91" s="810">
        <v>0</v>
      </c>
      <c r="L91" s="776">
        <v>0</v>
      </c>
      <c r="M91" s="810">
        <v>0</v>
      </c>
      <c r="N91" s="776">
        <v>0</v>
      </c>
      <c r="O91" s="810"/>
      <c r="P91" s="802"/>
      <c r="Q91" s="810"/>
      <c r="R91" s="802"/>
      <c r="S91" s="810"/>
      <c r="T91" s="802"/>
      <c r="U91" s="810"/>
      <c r="V91" s="802"/>
      <c r="W91" s="810"/>
      <c r="X91" s="802"/>
      <c r="Y91" s="810"/>
      <c r="Z91" s="802"/>
      <c r="AA91" s="403">
        <f t="shared" si="14"/>
        <v>0</v>
      </c>
      <c r="AB91" s="403">
        <f t="shared" si="15"/>
        <v>0</v>
      </c>
      <c r="AC91" s="958"/>
    </row>
    <row r="92" spans="1:29" ht="21.95" customHeight="1" thickTop="1" thickBot="1" x14ac:dyDescent="0.35">
      <c r="A92" s="1539" t="s">
        <v>814</v>
      </c>
      <c r="B92" s="1540"/>
      <c r="C92" s="407">
        <v>0</v>
      </c>
      <c r="D92" s="787">
        <v>0</v>
      </c>
      <c r="E92" s="847">
        <v>0</v>
      </c>
      <c r="F92" s="787">
        <v>0</v>
      </c>
      <c r="G92" s="847">
        <v>0</v>
      </c>
      <c r="H92" s="787">
        <v>0</v>
      </c>
      <c r="I92" s="847">
        <v>0</v>
      </c>
      <c r="J92" s="787">
        <v>0</v>
      </c>
      <c r="K92" s="847">
        <v>0</v>
      </c>
      <c r="L92" s="787">
        <v>0</v>
      </c>
      <c r="M92" s="847">
        <v>0</v>
      </c>
      <c r="N92" s="787">
        <v>0</v>
      </c>
      <c r="O92" s="847"/>
      <c r="P92" s="803"/>
      <c r="Q92" s="847"/>
      <c r="R92" s="803"/>
      <c r="S92" s="847"/>
      <c r="T92" s="803"/>
      <c r="U92" s="847"/>
      <c r="V92" s="803"/>
      <c r="W92" s="847"/>
      <c r="X92" s="803"/>
      <c r="Y92" s="847"/>
      <c r="Z92" s="803"/>
      <c r="AA92" s="403">
        <f t="shared" si="14"/>
        <v>0</v>
      </c>
      <c r="AB92" s="403">
        <f t="shared" si="15"/>
        <v>0</v>
      </c>
      <c r="AC92" s="958"/>
    </row>
    <row r="93" spans="1:29" ht="21.95" customHeight="1" thickTop="1" thickBot="1" x14ac:dyDescent="0.35">
      <c r="A93" s="1539" t="s">
        <v>815</v>
      </c>
      <c r="B93" s="1540"/>
      <c r="C93" s="404">
        <v>0</v>
      </c>
      <c r="D93" s="776">
        <v>0</v>
      </c>
      <c r="E93" s="809">
        <v>0</v>
      </c>
      <c r="F93" s="776">
        <v>0</v>
      </c>
      <c r="G93" s="809">
        <v>0</v>
      </c>
      <c r="H93" s="776">
        <v>0</v>
      </c>
      <c r="I93" s="809">
        <v>0</v>
      </c>
      <c r="J93" s="776">
        <v>0</v>
      </c>
      <c r="K93" s="809">
        <v>0</v>
      </c>
      <c r="L93" s="776">
        <v>0</v>
      </c>
      <c r="M93" s="809">
        <v>0</v>
      </c>
      <c r="N93" s="776">
        <v>0</v>
      </c>
      <c r="O93" s="809"/>
      <c r="P93" s="814"/>
      <c r="Q93" s="809"/>
      <c r="R93" s="814"/>
      <c r="S93" s="809"/>
      <c r="T93" s="814"/>
      <c r="U93" s="809"/>
      <c r="V93" s="814"/>
      <c r="W93" s="809"/>
      <c r="X93" s="814"/>
      <c r="Y93" s="809"/>
      <c r="Z93" s="814"/>
      <c r="AA93" s="403">
        <f t="shared" si="14"/>
        <v>0</v>
      </c>
      <c r="AB93" s="403">
        <f t="shared" si="15"/>
        <v>0</v>
      </c>
      <c r="AC93" s="958"/>
    </row>
    <row r="94" spans="1:29" ht="21.95" customHeight="1" thickTop="1" thickBot="1" x14ac:dyDescent="0.35">
      <c r="A94" s="1539" t="s">
        <v>816</v>
      </c>
      <c r="B94" s="1540"/>
      <c r="C94" s="407">
        <v>5955.31</v>
      </c>
      <c r="D94" s="787">
        <v>0</v>
      </c>
      <c r="E94" s="847">
        <v>9714.66</v>
      </c>
      <c r="F94" s="787">
        <v>0</v>
      </c>
      <c r="G94" s="847">
        <v>13717.1</v>
      </c>
      <c r="H94" s="787">
        <v>0</v>
      </c>
      <c r="I94" s="847">
        <v>8975</v>
      </c>
      <c r="J94" s="787">
        <v>0</v>
      </c>
      <c r="K94" s="847">
        <v>3421.3</v>
      </c>
      <c r="L94" s="787">
        <v>0</v>
      </c>
      <c r="M94" s="847">
        <v>9400.86</v>
      </c>
      <c r="N94" s="787">
        <v>0</v>
      </c>
      <c r="O94" s="847"/>
      <c r="P94" s="803"/>
      <c r="Q94" s="847"/>
      <c r="R94" s="803"/>
      <c r="S94" s="847"/>
      <c r="T94" s="803"/>
      <c r="U94" s="847"/>
      <c r="V94" s="803"/>
      <c r="W94" s="847"/>
      <c r="X94" s="803"/>
      <c r="Y94" s="847"/>
      <c r="Z94" s="803"/>
      <c r="AA94" s="403">
        <f t="shared" si="14"/>
        <v>51184.23</v>
      </c>
      <c r="AB94" s="403">
        <f t="shared" si="15"/>
        <v>0</v>
      </c>
      <c r="AC94" s="958"/>
    </row>
    <row r="95" spans="1:29" ht="21.95" customHeight="1" thickTop="1" thickBot="1" x14ac:dyDescent="0.35">
      <c r="A95" s="1539" t="s">
        <v>738</v>
      </c>
      <c r="B95" s="1540"/>
      <c r="C95" s="407">
        <v>138.77000000000001</v>
      </c>
      <c r="D95" s="787">
        <v>138470.85</v>
      </c>
      <c r="E95" s="846">
        <v>0</v>
      </c>
      <c r="F95" s="787">
        <v>149537.09</v>
      </c>
      <c r="G95" s="846">
        <v>0</v>
      </c>
      <c r="H95" s="787">
        <v>132428.70000000001</v>
      </c>
      <c r="I95" s="846">
        <v>-0.71</v>
      </c>
      <c r="J95" s="787">
        <v>148542.87</v>
      </c>
      <c r="K95" s="846">
        <v>0</v>
      </c>
      <c r="L95" s="787">
        <v>153211.49</v>
      </c>
      <c r="M95" s="846">
        <v>0</v>
      </c>
      <c r="N95" s="787">
        <v>158312.82999999999</v>
      </c>
      <c r="O95" s="846"/>
      <c r="P95" s="850"/>
      <c r="Q95" s="846"/>
      <c r="R95" s="850"/>
      <c r="S95" s="846"/>
      <c r="T95" s="850"/>
      <c r="U95" s="846"/>
      <c r="V95" s="850"/>
      <c r="W95" s="846"/>
      <c r="X95" s="850"/>
      <c r="Y95" s="846"/>
      <c r="Z95" s="850"/>
      <c r="AA95" s="403">
        <f t="shared" si="14"/>
        <v>138.06</v>
      </c>
      <c r="AB95" s="403">
        <f t="shared" si="15"/>
        <v>880503.83</v>
      </c>
      <c r="AC95" s="958"/>
    </row>
    <row r="96" spans="1:29" ht="21.95" customHeight="1" thickTop="1" thickBot="1" x14ac:dyDescent="0.35">
      <c r="A96" s="1539" t="s">
        <v>817</v>
      </c>
      <c r="B96" s="1540"/>
      <c r="C96" s="404">
        <v>0</v>
      </c>
      <c r="D96" s="776">
        <v>0</v>
      </c>
      <c r="E96" s="809">
        <v>0</v>
      </c>
      <c r="F96" s="776">
        <v>0</v>
      </c>
      <c r="G96" s="809">
        <v>0</v>
      </c>
      <c r="H96" s="776">
        <v>0</v>
      </c>
      <c r="I96" s="809">
        <v>0</v>
      </c>
      <c r="J96" s="776">
        <v>0</v>
      </c>
      <c r="K96" s="809">
        <v>0</v>
      </c>
      <c r="L96" s="776">
        <v>0</v>
      </c>
      <c r="M96" s="809">
        <v>0</v>
      </c>
      <c r="N96" s="776">
        <v>0</v>
      </c>
      <c r="O96" s="809"/>
      <c r="P96" s="814"/>
      <c r="Q96" s="809"/>
      <c r="R96" s="814"/>
      <c r="S96" s="809"/>
      <c r="T96" s="814"/>
      <c r="U96" s="809"/>
      <c r="V96" s="814"/>
      <c r="W96" s="809"/>
      <c r="X96" s="814"/>
      <c r="Y96" s="809"/>
      <c r="Z96" s="814"/>
      <c r="AA96" s="403">
        <f t="shared" si="14"/>
        <v>0</v>
      </c>
      <c r="AB96" s="403">
        <f t="shared" si="15"/>
        <v>0</v>
      </c>
      <c r="AC96" s="958"/>
    </row>
    <row r="97" spans="1:29" ht="21.95" customHeight="1" thickTop="1" thickBot="1" x14ac:dyDescent="0.35">
      <c r="A97" s="1539" t="s">
        <v>818</v>
      </c>
      <c r="B97" s="1540"/>
      <c r="C97" s="407">
        <v>0</v>
      </c>
      <c r="D97" s="787">
        <v>0</v>
      </c>
      <c r="E97" s="847">
        <v>0</v>
      </c>
      <c r="F97" s="787">
        <v>0</v>
      </c>
      <c r="G97" s="847">
        <v>0</v>
      </c>
      <c r="H97" s="787">
        <v>0</v>
      </c>
      <c r="I97" s="847">
        <v>0</v>
      </c>
      <c r="J97" s="787">
        <v>0</v>
      </c>
      <c r="K97" s="847">
        <v>0</v>
      </c>
      <c r="L97" s="787">
        <v>0</v>
      </c>
      <c r="M97" s="847">
        <v>0</v>
      </c>
      <c r="N97" s="787">
        <v>0</v>
      </c>
      <c r="O97" s="847"/>
      <c r="P97" s="803"/>
      <c r="Q97" s="847"/>
      <c r="R97" s="803"/>
      <c r="S97" s="847"/>
      <c r="T97" s="803"/>
      <c r="U97" s="847"/>
      <c r="V97" s="803"/>
      <c r="W97" s="847"/>
      <c r="X97" s="803"/>
      <c r="Y97" s="847"/>
      <c r="Z97" s="803"/>
      <c r="AA97" s="403">
        <f t="shared" si="14"/>
        <v>0</v>
      </c>
      <c r="AB97" s="403">
        <f t="shared" si="15"/>
        <v>0</v>
      </c>
      <c r="AC97" s="958"/>
    </row>
    <row r="98" spans="1:29" ht="21.95" customHeight="1" thickTop="1" thickBot="1" x14ac:dyDescent="0.35">
      <c r="A98" s="1539" t="s">
        <v>819</v>
      </c>
      <c r="B98" s="1540"/>
      <c r="C98" s="404">
        <v>0</v>
      </c>
      <c r="D98" s="776">
        <v>0</v>
      </c>
      <c r="E98" s="810">
        <v>0</v>
      </c>
      <c r="F98" s="776">
        <v>0</v>
      </c>
      <c r="G98" s="810">
        <v>0</v>
      </c>
      <c r="H98" s="776">
        <v>0</v>
      </c>
      <c r="I98" s="810">
        <v>0</v>
      </c>
      <c r="J98" s="776">
        <v>0</v>
      </c>
      <c r="K98" s="810">
        <v>0</v>
      </c>
      <c r="L98" s="776">
        <v>0</v>
      </c>
      <c r="M98" s="810">
        <v>0</v>
      </c>
      <c r="N98" s="776">
        <v>0</v>
      </c>
      <c r="O98" s="810"/>
      <c r="P98" s="802"/>
      <c r="Q98" s="810"/>
      <c r="R98" s="802"/>
      <c r="S98" s="810"/>
      <c r="T98" s="802"/>
      <c r="U98" s="810"/>
      <c r="V98" s="802"/>
      <c r="W98" s="810"/>
      <c r="X98" s="802"/>
      <c r="Y98" s="810"/>
      <c r="Z98" s="802"/>
      <c r="AA98" s="403">
        <f t="shared" si="14"/>
        <v>0</v>
      </c>
      <c r="AB98" s="403">
        <f t="shared" si="15"/>
        <v>0</v>
      </c>
      <c r="AC98" s="958"/>
    </row>
    <row r="99" spans="1:29" ht="21.95" customHeight="1" thickTop="1" thickBot="1" x14ac:dyDescent="0.35">
      <c r="A99" s="1539" t="s">
        <v>820</v>
      </c>
      <c r="B99" s="1540"/>
      <c r="C99" s="407">
        <v>1917.4</v>
      </c>
      <c r="D99" s="787">
        <v>0</v>
      </c>
      <c r="E99" s="847">
        <v>178.43</v>
      </c>
      <c r="F99" s="787">
        <v>0</v>
      </c>
      <c r="G99" s="847">
        <v>248.86</v>
      </c>
      <c r="H99" s="787">
        <v>0</v>
      </c>
      <c r="I99" s="847">
        <v>0</v>
      </c>
      <c r="J99" s="787">
        <v>0</v>
      </c>
      <c r="K99" s="847">
        <v>156.66</v>
      </c>
      <c r="L99" s="787">
        <v>0</v>
      </c>
      <c r="M99" s="847">
        <v>0</v>
      </c>
      <c r="N99" s="787">
        <v>0</v>
      </c>
      <c r="O99" s="847"/>
      <c r="P99" s="803"/>
      <c r="Q99" s="847"/>
      <c r="R99" s="803"/>
      <c r="S99" s="847"/>
      <c r="T99" s="803"/>
      <c r="U99" s="847"/>
      <c r="V99" s="803"/>
      <c r="W99" s="847"/>
      <c r="X99" s="803"/>
      <c r="Y99" s="847"/>
      <c r="Z99" s="803"/>
      <c r="AA99" s="403">
        <f t="shared" si="14"/>
        <v>2501.35</v>
      </c>
      <c r="AB99" s="403">
        <f t="shared" si="15"/>
        <v>0</v>
      </c>
      <c r="AC99" s="958"/>
    </row>
    <row r="100" spans="1:29" ht="21.95" customHeight="1" thickTop="1" thickBot="1" x14ac:dyDescent="0.35">
      <c r="A100" s="1539" t="s">
        <v>969</v>
      </c>
      <c r="B100" s="1540"/>
      <c r="C100" s="404">
        <v>76</v>
      </c>
      <c r="D100" s="776">
        <v>0</v>
      </c>
      <c r="E100" s="810">
        <v>0</v>
      </c>
      <c r="F100" s="776">
        <v>0</v>
      </c>
      <c r="G100" s="810">
        <v>0</v>
      </c>
      <c r="H100" s="776">
        <v>0</v>
      </c>
      <c r="I100" s="810">
        <v>0</v>
      </c>
      <c r="J100" s="776">
        <v>0</v>
      </c>
      <c r="K100" s="810">
        <v>0</v>
      </c>
      <c r="L100" s="776">
        <v>0</v>
      </c>
      <c r="M100" s="810">
        <v>0</v>
      </c>
      <c r="N100" s="776">
        <v>0</v>
      </c>
      <c r="O100" s="810"/>
      <c r="P100" s="802"/>
      <c r="Q100" s="810"/>
      <c r="R100" s="802"/>
      <c r="S100" s="810"/>
      <c r="T100" s="802"/>
      <c r="U100" s="810"/>
      <c r="V100" s="802"/>
      <c r="W100" s="810"/>
      <c r="X100" s="802"/>
      <c r="Y100" s="810"/>
      <c r="Z100" s="802"/>
      <c r="AA100" s="403">
        <f t="shared" si="14"/>
        <v>76</v>
      </c>
      <c r="AB100" s="403">
        <f t="shared" si="15"/>
        <v>0</v>
      </c>
      <c r="AC100" s="958"/>
    </row>
    <row r="101" spans="1:29" ht="21.95" customHeight="1" thickTop="1" thickBot="1" x14ac:dyDescent="0.35">
      <c r="A101" s="1539" t="s">
        <v>296</v>
      </c>
      <c r="B101" s="1540"/>
      <c r="C101" s="407">
        <v>0</v>
      </c>
      <c r="D101" s="787">
        <v>0</v>
      </c>
      <c r="E101" s="847">
        <v>0</v>
      </c>
      <c r="F101" s="787">
        <v>0</v>
      </c>
      <c r="G101" s="847">
        <v>0</v>
      </c>
      <c r="H101" s="787">
        <v>0</v>
      </c>
      <c r="I101" s="847">
        <v>0</v>
      </c>
      <c r="J101" s="787">
        <v>0</v>
      </c>
      <c r="K101" s="847">
        <v>0</v>
      </c>
      <c r="L101" s="787">
        <v>0</v>
      </c>
      <c r="M101" s="847">
        <v>0</v>
      </c>
      <c r="N101" s="787">
        <v>0</v>
      </c>
      <c r="O101" s="847"/>
      <c r="P101" s="803"/>
      <c r="Q101" s="847"/>
      <c r="R101" s="803"/>
      <c r="S101" s="847"/>
      <c r="T101" s="803"/>
      <c r="U101" s="847"/>
      <c r="V101" s="803"/>
      <c r="W101" s="847"/>
      <c r="X101" s="803"/>
      <c r="Y101" s="847"/>
      <c r="Z101" s="803"/>
      <c r="AA101" s="403">
        <f t="shared" si="14"/>
        <v>0</v>
      </c>
      <c r="AB101" s="403">
        <f t="shared" si="15"/>
        <v>0</v>
      </c>
      <c r="AC101" s="958"/>
    </row>
    <row r="102" spans="1:29" ht="21.95" customHeight="1" thickTop="1" thickBot="1" x14ac:dyDescent="0.35">
      <c r="A102" s="1539" t="s">
        <v>619</v>
      </c>
      <c r="B102" s="1540"/>
      <c r="C102" s="404">
        <v>0</v>
      </c>
      <c r="D102" s="776">
        <v>0</v>
      </c>
      <c r="E102" s="809">
        <v>0</v>
      </c>
      <c r="F102" s="776">
        <v>0</v>
      </c>
      <c r="G102" s="809">
        <v>0</v>
      </c>
      <c r="H102" s="776">
        <v>0</v>
      </c>
      <c r="I102" s="809">
        <v>0</v>
      </c>
      <c r="J102" s="776">
        <v>0</v>
      </c>
      <c r="K102" s="809">
        <v>0</v>
      </c>
      <c r="L102" s="776">
        <v>0</v>
      </c>
      <c r="M102" s="809">
        <v>0</v>
      </c>
      <c r="N102" s="776">
        <v>0</v>
      </c>
      <c r="O102" s="809"/>
      <c r="P102" s="814"/>
      <c r="Q102" s="809"/>
      <c r="R102" s="814"/>
      <c r="S102" s="809"/>
      <c r="T102" s="814"/>
      <c r="U102" s="809"/>
      <c r="V102" s="814"/>
      <c r="W102" s="809"/>
      <c r="X102" s="814"/>
      <c r="Y102" s="809"/>
      <c r="Z102" s="814"/>
      <c r="AA102" s="403">
        <f t="shared" si="14"/>
        <v>0</v>
      </c>
      <c r="AB102" s="403">
        <f t="shared" si="15"/>
        <v>0</v>
      </c>
      <c r="AC102" s="958"/>
    </row>
    <row r="103" spans="1:29" ht="21.95" customHeight="1" thickTop="1" thickBot="1" x14ac:dyDescent="0.35">
      <c r="A103" s="1539" t="s">
        <v>974</v>
      </c>
      <c r="B103" s="1540"/>
      <c r="C103" s="407">
        <v>0</v>
      </c>
      <c r="D103" s="787">
        <v>0</v>
      </c>
      <c r="E103" s="846">
        <v>0</v>
      </c>
      <c r="F103" s="787">
        <v>0</v>
      </c>
      <c r="G103" s="846">
        <v>149.6</v>
      </c>
      <c r="H103" s="787">
        <v>0</v>
      </c>
      <c r="I103" s="846">
        <v>3887.24</v>
      </c>
      <c r="J103" s="787">
        <v>0</v>
      </c>
      <c r="K103" s="846">
        <v>650.30999999999995</v>
      </c>
      <c r="L103" s="787">
        <v>0</v>
      </c>
      <c r="M103" s="846">
        <v>0</v>
      </c>
      <c r="N103" s="787">
        <v>0</v>
      </c>
      <c r="O103" s="846"/>
      <c r="P103" s="850"/>
      <c r="Q103" s="846"/>
      <c r="R103" s="850"/>
      <c r="S103" s="846"/>
      <c r="T103" s="850"/>
      <c r="U103" s="846"/>
      <c r="V103" s="850"/>
      <c r="W103" s="846"/>
      <c r="X103" s="850"/>
      <c r="Y103" s="846"/>
      <c r="Z103" s="850"/>
      <c r="AA103" s="403">
        <f t="shared" si="14"/>
        <v>4687.1499999999996</v>
      </c>
      <c r="AB103" s="403">
        <f t="shared" si="15"/>
        <v>0</v>
      </c>
      <c r="AC103" s="958"/>
    </row>
    <row r="104" spans="1:29" ht="21.95" customHeight="1" thickTop="1" thickBot="1" x14ac:dyDescent="0.35">
      <c r="A104" s="1539" t="s">
        <v>821</v>
      </c>
      <c r="B104" s="1540"/>
      <c r="C104" s="404">
        <v>860.6</v>
      </c>
      <c r="D104" s="776">
        <v>0</v>
      </c>
      <c r="E104" s="809">
        <v>1742.94</v>
      </c>
      <c r="F104" s="776">
        <v>0</v>
      </c>
      <c r="G104" s="809">
        <v>1744</v>
      </c>
      <c r="H104" s="776">
        <v>0</v>
      </c>
      <c r="I104" s="809">
        <v>3368</v>
      </c>
      <c r="J104" s="776">
        <v>0</v>
      </c>
      <c r="K104" s="809">
        <v>842</v>
      </c>
      <c r="L104" s="776">
        <v>0</v>
      </c>
      <c r="M104" s="809">
        <v>1684</v>
      </c>
      <c r="N104" s="776">
        <v>0</v>
      </c>
      <c r="O104" s="809"/>
      <c r="P104" s="814"/>
      <c r="Q104" s="809"/>
      <c r="R104" s="814"/>
      <c r="S104" s="809"/>
      <c r="T104" s="814"/>
      <c r="U104" s="809"/>
      <c r="V104" s="814"/>
      <c r="W104" s="809"/>
      <c r="X104" s="814"/>
      <c r="Y104" s="809"/>
      <c r="Z104" s="814"/>
      <c r="AA104" s="403">
        <f t="shared" si="14"/>
        <v>10241.540000000001</v>
      </c>
      <c r="AB104" s="403">
        <f t="shared" si="15"/>
        <v>0</v>
      </c>
      <c r="AC104" s="958"/>
    </row>
    <row r="105" spans="1:29" ht="21.95" customHeight="1" thickTop="1" thickBot="1" x14ac:dyDescent="0.35">
      <c r="A105" s="1539" t="s">
        <v>822</v>
      </c>
      <c r="B105" s="1540"/>
      <c r="C105" s="407">
        <v>0</v>
      </c>
      <c r="D105" s="787">
        <v>0</v>
      </c>
      <c r="E105" s="847">
        <v>0</v>
      </c>
      <c r="F105" s="787">
        <v>0</v>
      </c>
      <c r="G105" s="847">
        <v>0</v>
      </c>
      <c r="H105" s="787">
        <v>0</v>
      </c>
      <c r="I105" s="847">
        <v>0</v>
      </c>
      <c r="J105" s="787">
        <v>0</v>
      </c>
      <c r="K105" s="847">
        <v>0</v>
      </c>
      <c r="L105" s="787">
        <v>0</v>
      </c>
      <c r="M105" s="847">
        <v>0</v>
      </c>
      <c r="N105" s="787">
        <v>0</v>
      </c>
      <c r="O105" s="847"/>
      <c r="P105" s="803"/>
      <c r="Q105" s="847"/>
      <c r="R105" s="803"/>
      <c r="S105" s="847"/>
      <c r="T105" s="803"/>
      <c r="U105" s="847"/>
      <c r="V105" s="803"/>
      <c r="W105" s="847"/>
      <c r="X105" s="803"/>
      <c r="Y105" s="847"/>
      <c r="Z105" s="803"/>
      <c r="AA105" s="403">
        <f t="shared" si="14"/>
        <v>0</v>
      </c>
      <c r="AB105" s="403">
        <f t="shared" si="15"/>
        <v>0</v>
      </c>
      <c r="AC105" s="958"/>
    </row>
    <row r="106" spans="1:29" ht="21.95" customHeight="1" thickTop="1" thickBot="1" x14ac:dyDescent="0.35">
      <c r="A106" s="1539" t="s">
        <v>668</v>
      </c>
      <c r="B106" s="1540"/>
      <c r="C106" s="407">
        <v>0</v>
      </c>
      <c r="D106" s="787">
        <v>0</v>
      </c>
      <c r="E106" s="847">
        <v>0</v>
      </c>
      <c r="F106" s="787">
        <v>0</v>
      </c>
      <c r="G106" s="847">
        <v>0</v>
      </c>
      <c r="H106" s="787">
        <v>0</v>
      </c>
      <c r="I106" s="847">
        <v>0</v>
      </c>
      <c r="J106" s="787">
        <v>0</v>
      </c>
      <c r="K106" s="847">
        <v>0</v>
      </c>
      <c r="L106" s="787">
        <v>0</v>
      </c>
      <c r="M106" s="847">
        <v>0</v>
      </c>
      <c r="N106" s="787">
        <v>0</v>
      </c>
      <c r="O106" s="847"/>
      <c r="P106" s="803"/>
      <c r="Q106" s="847"/>
      <c r="R106" s="803"/>
      <c r="S106" s="847"/>
      <c r="T106" s="803"/>
      <c r="U106" s="847"/>
      <c r="V106" s="803"/>
      <c r="W106" s="847"/>
      <c r="X106" s="803"/>
      <c r="Y106" s="847"/>
      <c r="Z106" s="803"/>
      <c r="AA106" s="403">
        <f t="shared" si="14"/>
        <v>0</v>
      </c>
      <c r="AB106" s="403">
        <f t="shared" si="15"/>
        <v>0</v>
      </c>
      <c r="AC106" s="958"/>
    </row>
    <row r="107" spans="1:29" ht="21.95" customHeight="1" thickTop="1" thickBot="1" x14ac:dyDescent="0.35">
      <c r="A107" s="1539" t="s">
        <v>823</v>
      </c>
      <c r="B107" s="1540"/>
      <c r="C107" s="404">
        <v>82.22</v>
      </c>
      <c r="D107" s="776">
        <v>0</v>
      </c>
      <c r="E107" s="810">
        <v>20.399999999999999</v>
      </c>
      <c r="F107" s="776">
        <v>0</v>
      </c>
      <c r="G107" s="810">
        <v>4.4000000000000004</v>
      </c>
      <c r="H107" s="776">
        <v>0</v>
      </c>
      <c r="I107" s="810">
        <v>314.94</v>
      </c>
      <c r="J107" s="776">
        <v>0</v>
      </c>
      <c r="K107" s="810">
        <v>0</v>
      </c>
      <c r="L107" s="776">
        <v>0</v>
      </c>
      <c r="M107" s="810">
        <v>0</v>
      </c>
      <c r="N107" s="776">
        <v>0</v>
      </c>
      <c r="O107" s="810"/>
      <c r="P107" s="802"/>
      <c r="Q107" s="810"/>
      <c r="R107" s="802"/>
      <c r="S107" s="810"/>
      <c r="T107" s="802"/>
      <c r="U107" s="810"/>
      <c r="V107" s="802"/>
      <c r="W107" s="810"/>
      <c r="X107" s="802"/>
      <c r="Y107" s="810"/>
      <c r="Z107" s="802"/>
      <c r="AA107" s="403">
        <f t="shared" si="14"/>
        <v>421.96000000000004</v>
      </c>
      <c r="AB107" s="403">
        <f t="shared" si="15"/>
        <v>0</v>
      </c>
      <c r="AC107" s="958"/>
    </row>
    <row r="108" spans="1:29" ht="21.95" customHeight="1" thickTop="1" thickBot="1" x14ac:dyDescent="0.35">
      <c r="A108" s="1539" t="s">
        <v>824</v>
      </c>
      <c r="B108" s="1540"/>
      <c r="C108" s="407">
        <v>0</v>
      </c>
      <c r="D108" s="787">
        <v>0</v>
      </c>
      <c r="E108" s="847">
        <v>0</v>
      </c>
      <c r="F108" s="787">
        <v>0</v>
      </c>
      <c r="G108" s="847">
        <v>0</v>
      </c>
      <c r="H108" s="787">
        <v>0</v>
      </c>
      <c r="I108" s="847">
        <v>0</v>
      </c>
      <c r="J108" s="787">
        <v>0</v>
      </c>
      <c r="K108" s="847">
        <v>0</v>
      </c>
      <c r="L108" s="787">
        <v>0</v>
      </c>
      <c r="M108" s="847">
        <v>0</v>
      </c>
      <c r="N108" s="787">
        <v>0</v>
      </c>
      <c r="O108" s="847"/>
      <c r="P108" s="803"/>
      <c r="Q108" s="847"/>
      <c r="R108" s="803"/>
      <c r="S108" s="847"/>
      <c r="T108" s="803"/>
      <c r="U108" s="847"/>
      <c r="V108" s="803"/>
      <c r="W108" s="847"/>
      <c r="X108" s="803"/>
      <c r="Y108" s="847"/>
      <c r="Z108" s="803"/>
      <c r="AA108" s="403">
        <f t="shared" si="14"/>
        <v>0</v>
      </c>
      <c r="AB108" s="403">
        <f t="shared" si="15"/>
        <v>0</v>
      </c>
      <c r="AC108" s="958"/>
    </row>
    <row r="109" spans="1:29" ht="21.95" customHeight="1" thickTop="1" thickBot="1" x14ac:dyDescent="0.35">
      <c r="A109" s="1539" t="s">
        <v>855</v>
      </c>
      <c r="B109" s="1540"/>
      <c r="C109" s="787">
        <v>4531.83</v>
      </c>
      <c r="D109" s="1282">
        <v>0</v>
      </c>
      <c r="E109" s="1283">
        <v>8624.9699999999993</v>
      </c>
      <c r="F109" s="1282">
        <v>0</v>
      </c>
      <c r="G109" s="1283">
        <v>8759.31</v>
      </c>
      <c r="H109" s="1282">
        <v>0</v>
      </c>
      <c r="I109" s="1283">
        <v>9831.0499999999993</v>
      </c>
      <c r="J109" s="1282">
        <v>0</v>
      </c>
      <c r="K109" s="1283">
        <v>8627.14</v>
      </c>
      <c r="L109" s="1282">
        <v>0</v>
      </c>
      <c r="M109" s="1283">
        <v>5039.5600000000004</v>
      </c>
      <c r="N109" s="1282">
        <v>0</v>
      </c>
      <c r="O109" s="1283"/>
      <c r="P109" s="1284"/>
      <c r="Q109" s="1283"/>
      <c r="R109" s="1284"/>
      <c r="S109" s="1283"/>
      <c r="T109" s="1284"/>
      <c r="U109" s="1283"/>
      <c r="V109" s="1284"/>
      <c r="W109" s="1283"/>
      <c r="X109" s="1284"/>
      <c r="Y109" s="1283"/>
      <c r="Z109" s="1284"/>
      <c r="AA109" s="403">
        <f t="shared" si="14"/>
        <v>45413.86</v>
      </c>
      <c r="AB109" s="403">
        <f t="shared" si="15"/>
        <v>0</v>
      </c>
      <c r="AC109" s="958"/>
    </row>
    <row r="110" spans="1:29" ht="21.95" customHeight="1" thickTop="1" thickBot="1" x14ac:dyDescent="0.35">
      <c r="A110" s="1539" t="s">
        <v>825</v>
      </c>
      <c r="B110" s="1540"/>
      <c r="C110" s="404">
        <v>0</v>
      </c>
      <c r="D110" s="776">
        <v>0</v>
      </c>
      <c r="E110" s="810">
        <v>0</v>
      </c>
      <c r="F110" s="776">
        <v>0</v>
      </c>
      <c r="G110" s="810">
        <v>0</v>
      </c>
      <c r="H110" s="776">
        <v>0</v>
      </c>
      <c r="I110" s="810">
        <v>0</v>
      </c>
      <c r="J110" s="776">
        <v>0</v>
      </c>
      <c r="K110" s="810">
        <v>0</v>
      </c>
      <c r="L110" s="776">
        <v>0</v>
      </c>
      <c r="M110" s="810">
        <v>0</v>
      </c>
      <c r="N110" s="776">
        <v>0</v>
      </c>
      <c r="O110" s="810"/>
      <c r="P110" s="802"/>
      <c r="Q110" s="810"/>
      <c r="R110" s="802"/>
      <c r="S110" s="810"/>
      <c r="T110" s="802"/>
      <c r="U110" s="810"/>
      <c r="V110" s="802"/>
      <c r="W110" s="810"/>
      <c r="X110" s="802"/>
      <c r="Y110" s="810"/>
      <c r="Z110" s="802"/>
      <c r="AA110" s="403">
        <f t="shared" si="14"/>
        <v>0</v>
      </c>
      <c r="AB110" s="403">
        <f t="shared" si="15"/>
        <v>0</v>
      </c>
      <c r="AC110" s="958"/>
    </row>
    <row r="111" spans="1:29" ht="21.95" customHeight="1" thickTop="1" thickBot="1" x14ac:dyDescent="0.35">
      <c r="A111" s="1539" t="s">
        <v>826</v>
      </c>
      <c r="B111" s="1540"/>
      <c r="C111" s="658">
        <v>0</v>
      </c>
      <c r="D111" s="788">
        <v>0</v>
      </c>
      <c r="E111" s="848">
        <v>0</v>
      </c>
      <c r="F111" s="788">
        <v>0</v>
      </c>
      <c r="G111" s="848">
        <v>0</v>
      </c>
      <c r="H111" s="788">
        <v>0</v>
      </c>
      <c r="I111" s="848">
        <v>0</v>
      </c>
      <c r="J111" s="788">
        <v>0</v>
      </c>
      <c r="K111" s="848">
        <v>0</v>
      </c>
      <c r="L111" s="788">
        <v>0</v>
      </c>
      <c r="M111" s="848">
        <v>0</v>
      </c>
      <c r="N111" s="788">
        <v>0</v>
      </c>
      <c r="O111" s="848"/>
      <c r="P111" s="851"/>
      <c r="Q111" s="848"/>
      <c r="R111" s="851"/>
      <c r="S111" s="848"/>
      <c r="T111" s="851"/>
      <c r="U111" s="848"/>
      <c r="V111" s="851"/>
      <c r="W111" s="848"/>
      <c r="X111" s="851"/>
      <c r="Y111" s="848"/>
      <c r="Z111" s="851"/>
      <c r="AA111" s="403">
        <f t="shared" si="14"/>
        <v>0</v>
      </c>
      <c r="AB111" s="403">
        <f t="shared" si="15"/>
        <v>0</v>
      </c>
      <c r="AC111" s="958"/>
    </row>
    <row r="112" spans="1:29" ht="21.95" customHeight="1" thickTop="1" thickBot="1" x14ac:dyDescent="0.35">
      <c r="A112" s="1539" t="s">
        <v>1015</v>
      </c>
      <c r="B112" s="1540"/>
      <c r="C112" s="404">
        <v>3828.4</v>
      </c>
      <c r="D112" s="776">
        <v>0</v>
      </c>
      <c r="E112" s="810">
        <v>0</v>
      </c>
      <c r="F112" s="776">
        <v>0</v>
      </c>
      <c r="G112" s="810">
        <v>0</v>
      </c>
      <c r="H112" s="776">
        <v>0</v>
      </c>
      <c r="I112" s="810">
        <v>4886.5</v>
      </c>
      <c r="J112" s="776">
        <v>0</v>
      </c>
      <c r="K112" s="810">
        <v>0</v>
      </c>
      <c r="L112" s="776">
        <v>0</v>
      </c>
      <c r="M112" s="810">
        <v>2584</v>
      </c>
      <c r="N112" s="776">
        <v>0</v>
      </c>
      <c r="O112" s="810"/>
      <c r="P112" s="802"/>
      <c r="Q112" s="810"/>
      <c r="R112" s="802"/>
      <c r="S112" s="810"/>
      <c r="T112" s="802"/>
      <c r="U112" s="810"/>
      <c r="V112" s="802"/>
      <c r="W112" s="810"/>
      <c r="X112" s="802"/>
      <c r="Y112" s="810"/>
      <c r="Z112" s="802"/>
      <c r="AA112" s="403">
        <f t="shared" si="14"/>
        <v>11298.9</v>
      </c>
      <c r="AB112" s="403">
        <f t="shared" si="15"/>
        <v>0</v>
      </c>
      <c r="AC112" s="958"/>
    </row>
    <row r="113" spans="1:29" ht="21.95" customHeight="1" thickTop="1" thickBot="1" x14ac:dyDescent="0.35">
      <c r="A113" s="1539" t="s">
        <v>827</v>
      </c>
      <c r="B113" s="1540"/>
      <c r="C113" s="407">
        <v>0</v>
      </c>
      <c r="D113" s="787">
        <v>0</v>
      </c>
      <c r="E113" s="847">
        <v>0</v>
      </c>
      <c r="F113" s="787">
        <v>0</v>
      </c>
      <c r="G113" s="847">
        <v>0</v>
      </c>
      <c r="H113" s="787">
        <v>0</v>
      </c>
      <c r="I113" s="847">
        <v>0</v>
      </c>
      <c r="J113" s="787">
        <v>0</v>
      </c>
      <c r="K113" s="847">
        <v>0</v>
      </c>
      <c r="L113" s="787">
        <v>0</v>
      </c>
      <c r="M113" s="847">
        <v>0</v>
      </c>
      <c r="N113" s="787">
        <v>0</v>
      </c>
      <c r="O113" s="847"/>
      <c r="P113" s="803"/>
      <c r="Q113" s="847"/>
      <c r="R113" s="803"/>
      <c r="S113" s="847"/>
      <c r="T113" s="803"/>
      <c r="U113" s="847"/>
      <c r="V113" s="803"/>
      <c r="W113" s="847"/>
      <c r="X113" s="803"/>
      <c r="Y113" s="847"/>
      <c r="Z113" s="803"/>
      <c r="AA113" s="403">
        <f t="shared" si="14"/>
        <v>0</v>
      </c>
      <c r="AB113" s="403">
        <f t="shared" si="15"/>
        <v>0</v>
      </c>
      <c r="AC113" s="958"/>
    </row>
    <row r="114" spans="1:29" ht="21.95" customHeight="1" thickTop="1" thickBot="1" x14ac:dyDescent="0.35">
      <c r="A114" s="1539" t="s">
        <v>828</v>
      </c>
      <c r="B114" s="1540"/>
      <c r="C114" s="404">
        <v>0</v>
      </c>
      <c r="D114" s="776">
        <v>0</v>
      </c>
      <c r="E114" s="810">
        <v>0</v>
      </c>
      <c r="F114" s="776">
        <v>0</v>
      </c>
      <c r="G114" s="810">
        <v>0</v>
      </c>
      <c r="H114" s="776">
        <v>0</v>
      </c>
      <c r="I114" s="810">
        <v>0</v>
      </c>
      <c r="J114" s="776">
        <v>0</v>
      </c>
      <c r="K114" s="810">
        <v>0</v>
      </c>
      <c r="L114" s="776">
        <v>0</v>
      </c>
      <c r="M114" s="810">
        <v>0</v>
      </c>
      <c r="N114" s="776">
        <v>0</v>
      </c>
      <c r="O114" s="810"/>
      <c r="P114" s="802"/>
      <c r="Q114" s="810"/>
      <c r="R114" s="802"/>
      <c r="S114" s="810"/>
      <c r="T114" s="802"/>
      <c r="U114" s="810"/>
      <c r="V114" s="802"/>
      <c r="W114" s="810"/>
      <c r="X114" s="802"/>
      <c r="Y114" s="810"/>
      <c r="Z114" s="802"/>
      <c r="AA114" s="403">
        <f t="shared" si="14"/>
        <v>0</v>
      </c>
      <c r="AB114" s="403">
        <f t="shared" si="15"/>
        <v>0</v>
      </c>
      <c r="AC114" s="958"/>
    </row>
    <row r="115" spans="1:29" ht="21.95" customHeight="1" thickTop="1" thickBot="1" x14ac:dyDescent="0.35">
      <c r="A115" s="1539" t="s">
        <v>1041</v>
      </c>
      <c r="B115" s="1540"/>
      <c r="C115" s="407">
        <v>17690.28</v>
      </c>
      <c r="D115" s="787">
        <v>0</v>
      </c>
      <c r="E115" s="847">
        <v>30327.02</v>
      </c>
      <c r="F115" s="787">
        <v>0</v>
      </c>
      <c r="G115" s="847">
        <v>20663.939999999999</v>
      </c>
      <c r="H115" s="787">
        <v>0</v>
      </c>
      <c r="I115" s="847">
        <v>13352.49</v>
      </c>
      <c r="J115" s="787">
        <v>0</v>
      </c>
      <c r="K115" s="847">
        <v>17063.919999999998</v>
      </c>
      <c r="L115" s="787">
        <v>0</v>
      </c>
      <c r="M115" s="847">
        <v>12296.57</v>
      </c>
      <c r="N115" s="787">
        <v>0</v>
      </c>
      <c r="O115" s="847"/>
      <c r="P115" s="803"/>
      <c r="Q115" s="847"/>
      <c r="R115" s="803"/>
      <c r="S115" s="847"/>
      <c r="T115" s="803"/>
      <c r="U115" s="847"/>
      <c r="V115" s="803"/>
      <c r="W115" s="847"/>
      <c r="X115" s="803"/>
      <c r="Y115" s="847"/>
      <c r="Z115" s="803"/>
      <c r="AA115" s="403">
        <f t="shared" si="14"/>
        <v>111394.22</v>
      </c>
      <c r="AB115" s="403">
        <f t="shared" si="15"/>
        <v>0</v>
      </c>
      <c r="AC115" s="958"/>
    </row>
    <row r="116" spans="1:29" ht="21.95" customHeight="1" thickTop="1" thickBot="1" x14ac:dyDescent="0.3">
      <c r="A116" s="1618" t="s">
        <v>829</v>
      </c>
      <c r="B116" s="1619"/>
      <c r="C116" s="404">
        <v>0</v>
      </c>
      <c r="D116" s="776">
        <v>0</v>
      </c>
      <c r="E116" s="810">
        <v>0</v>
      </c>
      <c r="F116" s="776">
        <v>0</v>
      </c>
      <c r="G116" s="810">
        <v>0</v>
      </c>
      <c r="H116" s="776">
        <v>0</v>
      </c>
      <c r="I116" s="810">
        <v>0</v>
      </c>
      <c r="J116" s="776">
        <v>0</v>
      </c>
      <c r="K116" s="810">
        <v>0</v>
      </c>
      <c r="L116" s="776">
        <v>0</v>
      </c>
      <c r="M116" s="810">
        <v>0</v>
      </c>
      <c r="N116" s="776">
        <v>0</v>
      </c>
      <c r="O116" s="810"/>
      <c r="P116" s="802"/>
      <c r="Q116" s="810"/>
      <c r="R116" s="802"/>
      <c r="S116" s="810"/>
      <c r="T116" s="802"/>
      <c r="U116" s="810"/>
      <c r="V116" s="802"/>
      <c r="W116" s="810"/>
      <c r="X116" s="802"/>
      <c r="Y116" s="810"/>
      <c r="Z116" s="802"/>
      <c r="AA116" s="403">
        <f t="shared" si="14"/>
        <v>0</v>
      </c>
      <c r="AB116" s="403">
        <f t="shared" si="15"/>
        <v>0</v>
      </c>
      <c r="AC116" s="958"/>
    </row>
    <row r="117" spans="1:29" ht="21.95" customHeight="1" thickTop="1" thickBot="1" x14ac:dyDescent="0.3">
      <c r="A117" s="1618" t="s">
        <v>834</v>
      </c>
      <c r="B117" s="1619"/>
      <c r="C117" s="407">
        <v>0</v>
      </c>
      <c r="D117" s="787">
        <v>0</v>
      </c>
      <c r="E117" s="847">
        <v>0</v>
      </c>
      <c r="F117" s="787">
        <v>0</v>
      </c>
      <c r="G117" s="847">
        <v>0</v>
      </c>
      <c r="H117" s="787">
        <v>0</v>
      </c>
      <c r="I117" s="847">
        <v>0</v>
      </c>
      <c r="J117" s="787">
        <v>0</v>
      </c>
      <c r="K117" s="847">
        <v>0</v>
      </c>
      <c r="L117" s="787">
        <v>0</v>
      </c>
      <c r="M117" s="847">
        <v>0</v>
      </c>
      <c r="N117" s="787">
        <v>0</v>
      </c>
      <c r="O117" s="847"/>
      <c r="P117" s="803"/>
      <c r="Q117" s="847"/>
      <c r="R117" s="803"/>
      <c r="S117" s="847"/>
      <c r="T117" s="803"/>
      <c r="U117" s="847"/>
      <c r="V117" s="803"/>
      <c r="W117" s="847"/>
      <c r="X117" s="803"/>
      <c r="Y117" s="847"/>
      <c r="Z117" s="803"/>
      <c r="AA117" s="403">
        <f t="shared" si="14"/>
        <v>0</v>
      </c>
      <c r="AB117" s="403">
        <f t="shared" si="15"/>
        <v>0</v>
      </c>
      <c r="AC117" s="958"/>
    </row>
    <row r="118" spans="1:29" ht="21.95" customHeight="1" thickTop="1" thickBot="1" x14ac:dyDescent="0.3">
      <c r="A118" s="1618" t="s">
        <v>835</v>
      </c>
      <c r="B118" s="1619"/>
      <c r="C118" s="404">
        <v>0</v>
      </c>
      <c r="D118" s="776">
        <v>0</v>
      </c>
      <c r="E118" s="810">
        <v>0</v>
      </c>
      <c r="F118" s="776">
        <v>0</v>
      </c>
      <c r="G118" s="810">
        <v>0</v>
      </c>
      <c r="H118" s="776">
        <v>0</v>
      </c>
      <c r="I118" s="810">
        <v>0</v>
      </c>
      <c r="J118" s="776">
        <v>0</v>
      </c>
      <c r="K118" s="810">
        <v>0</v>
      </c>
      <c r="L118" s="776">
        <v>0</v>
      </c>
      <c r="M118" s="810">
        <v>0</v>
      </c>
      <c r="N118" s="776">
        <v>0</v>
      </c>
      <c r="O118" s="810"/>
      <c r="P118" s="802"/>
      <c r="Q118" s="810"/>
      <c r="R118" s="802"/>
      <c r="S118" s="810"/>
      <c r="T118" s="802"/>
      <c r="U118" s="810"/>
      <c r="V118" s="802"/>
      <c r="W118" s="810"/>
      <c r="X118" s="802"/>
      <c r="Y118" s="810"/>
      <c r="Z118" s="802"/>
      <c r="AA118" s="403">
        <f t="shared" si="14"/>
        <v>0</v>
      </c>
      <c r="AB118" s="403">
        <f t="shared" si="15"/>
        <v>0</v>
      </c>
      <c r="AC118" s="958"/>
    </row>
    <row r="119" spans="1:29" ht="21.95" customHeight="1" thickTop="1" thickBot="1" x14ac:dyDescent="0.3">
      <c r="A119" s="1618" t="s">
        <v>830</v>
      </c>
      <c r="B119" s="1619"/>
      <c r="C119" s="407">
        <v>0</v>
      </c>
      <c r="D119" s="787">
        <v>0</v>
      </c>
      <c r="E119" s="847">
        <v>0</v>
      </c>
      <c r="F119" s="787">
        <v>0</v>
      </c>
      <c r="G119" s="847">
        <v>0</v>
      </c>
      <c r="H119" s="787">
        <v>0</v>
      </c>
      <c r="I119" s="847">
        <v>0</v>
      </c>
      <c r="J119" s="787">
        <v>0</v>
      </c>
      <c r="K119" s="847">
        <v>0</v>
      </c>
      <c r="L119" s="787">
        <v>0</v>
      </c>
      <c r="M119" s="847">
        <v>0</v>
      </c>
      <c r="N119" s="787">
        <v>0</v>
      </c>
      <c r="O119" s="847"/>
      <c r="P119" s="803"/>
      <c r="Q119" s="847"/>
      <c r="R119" s="803"/>
      <c r="S119" s="847"/>
      <c r="T119" s="803"/>
      <c r="U119" s="847"/>
      <c r="V119" s="803"/>
      <c r="W119" s="847"/>
      <c r="X119" s="803"/>
      <c r="Y119" s="847"/>
      <c r="Z119" s="803"/>
      <c r="AA119" s="403">
        <f t="shared" si="14"/>
        <v>0</v>
      </c>
      <c r="AB119" s="403">
        <f t="shared" si="15"/>
        <v>0</v>
      </c>
      <c r="AC119" s="958"/>
    </row>
    <row r="120" spans="1:29" ht="21.95" customHeight="1" thickTop="1" thickBot="1" x14ac:dyDescent="0.3">
      <c r="A120" s="1618" t="s">
        <v>831</v>
      </c>
      <c r="B120" s="1619"/>
      <c r="C120" s="404">
        <v>0</v>
      </c>
      <c r="D120" s="776">
        <v>0</v>
      </c>
      <c r="E120" s="810">
        <v>0</v>
      </c>
      <c r="F120" s="776">
        <v>0</v>
      </c>
      <c r="G120" s="810">
        <v>0</v>
      </c>
      <c r="H120" s="776">
        <v>0</v>
      </c>
      <c r="I120" s="810">
        <v>0</v>
      </c>
      <c r="J120" s="776">
        <v>0</v>
      </c>
      <c r="K120" s="810">
        <v>0</v>
      </c>
      <c r="L120" s="776">
        <v>0</v>
      </c>
      <c r="M120" s="810">
        <v>0</v>
      </c>
      <c r="N120" s="776">
        <v>0</v>
      </c>
      <c r="O120" s="810"/>
      <c r="P120" s="802"/>
      <c r="Q120" s="810"/>
      <c r="R120" s="802"/>
      <c r="S120" s="810"/>
      <c r="T120" s="802"/>
      <c r="U120" s="810"/>
      <c r="V120" s="802"/>
      <c r="W120" s="810"/>
      <c r="X120" s="802"/>
      <c r="Y120" s="810"/>
      <c r="Z120" s="802"/>
      <c r="AA120" s="403">
        <f t="shared" si="14"/>
        <v>0</v>
      </c>
      <c r="AB120" s="403">
        <f t="shared" si="15"/>
        <v>0</v>
      </c>
      <c r="AC120" s="958"/>
    </row>
    <row r="121" spans="1:29" ht="21.95" customHeight="1" thickTop="1" thickBot="1" x14ac:dyDescent="0.35">
      <c r="A121" s="1539" t="s">
        <v>832</v>
      </c>
      <c r="B121" s="1540"/>
      <c r="C121" s="407">
        <v>0</v>
      </c>
      <c r="D121" s="787">
        <v>0</v>
      </c>
      <c r="E121" s="847">
        <v>0</v>
      </c>
      <c r="F121" s="787">
        <v>0</v>
      </c>
      <c r="G121" s="847">
        <v>0</v>
      </c>
      <c r="H121" s="787">
        <v>0</v>
      </c>
      <c r="I121" s="847">
        <v>0</v>
      </c>
      <c r="J121" s="787">
        <v>0</v>
      </c>
      <c r="K121" s="847">
        <v>0</v>
      </c>
      <c r="L121" s="787">
        <v>0</v>
      </c>
      <c r="M121" s="847">
        <v>0</v>
      </c>
      <c r="N121" s="787">
        <v>0</v>
      </c>
      <c r="O121" s="847"/>
      <c r="P121" s="803"/>
      <c r="Q121" s="847"/>
      <c r="R121" s="803"/>
      <c r="S121" s="847"/>
      <c r="T121" s="803"/>
      <c r="U121" s="847"/>
      <c r="V121" s="803"/>
      <c r="W121" s="847"/>
      <c r="X121" s="803"/>
      <c r="Y121" s="847"/>
      <c r="Z121" s="803"/>
      <c r="AA121" s="403">
        <f t="shared" si="14"/>
        <v>0</v>
      </c>
      <c r="AB121" s="403">
        <f t="shared" si="15"/>
        <v>0</v>
      </c>
      <c r="AC121" s="958"/>
    </row>
    <row r="122" spans="1:29" ht="21.95" customHeight="1" thickTop="1" thickBot="1" x14ac:dyDescent="0.35">
      <c r="A122" s="1539" t="s">
        <v>973</v>
      </c>
      <c r="B122" s="1540"/>
      <c r="C122" s="404">
        <v>1743.53</v>
      </c>
      <c r="D122" s="776">
        <v>0</v>
      </c>
      <c r="E122" s="810">
        <v>0</v>
      </c>
      <c r="F122" s="776">
        <v>0</v>
      </c>
      <c r="G122" s="810">
        <v>631.21</v>
      </c>
      <c r="H122" s="776">
        <v>0</v>
      </c>
      <c r="I122" s="810">
        <v>462.15</v>
      </c>
      <c r="J122" s="776">
        <v>0</v>
      </c>
      <c r="K122" s="810">
        <v>310.47000000000003</v>
      </c>
      <c r="L122" s="776">
        <v>0</v>
      </c>
      <c r="M122" s="810">
        <v>39.5</v>
      </c>
      <c r="N122" s="776">
        <v>0</v>
      </c>
      <c r="O122" s="810"/>
      <c r="P122" s="802"/>
      <c r="Q122" s="810"/>
      <c r="R122" s="802"/>
      <c r="S122" s="810"/>
      <c r="T122" s="802"/>
      <c r="U122" s="810"/>
      <c r="V122" s="802"/>
      <c r="W122" s="810"/>
      <c r="X122" s="802"/>
      <c r="Y122" s="810"/>
      <c r="Z122" s="802"/>
      <c r="AA122" s="403">
        <f t="shared" si="14"/>
        <v>3186.8599999999997</v>
      </c>
      <c r="AB122" s="403">
        <f t="shared" si="15"/>
        <v>0</v>
      </c>
      <c r="AC122" s="958"/>
    </row>
    <row r="123" spans="1:29" ht="21.95" customHeight="1" thickTop="1" thickBot="1" x14ac:dyDescent="0.35">
      <c r="A123" s="1539" t="s">
        <v>833</v>
      </c>
      <c r="B123" s="1540"/>
      <c r="C123" s="407">
        <v>877.55</v>
      </c>
      <c r="D123" s="787">
        <v>0</v>
      </c>
      <c r="E123" s="847">
        <v>0</v>
      </c>
      <c r="F123" s="787">
        <v>0</v>
      </c>
      <c r="G123" s="847">
        <v>1440.25</v>
      </c>
      <c r="H123" s="787">
        <v>0</v>
      </c>
      <c r="I123" s="847">
        <v>305.43</v>
      </c>
      <c r="J123" s="787">
        <v>0</v>
      </c>
      <c r="K123" s="847">
        <v>173.1</v>
      </c>
      <c r="L123" s="787">
        <v>0</v>
      </c>
      <c r="M123" s="847">
        <v>77.22</v>
      </c>
      <c r="N123" s="787">
        <v>0</v>
      </c>
      <c r="O123" s="847"/>
      <c r="P123" s="803"/>
      <c r="Q123" s="847"/>
      <c r="R123" s="803"/>
      <c r="S123" s="847"/>
      <c r="T123" s="803"/>
      <c r="U123" s="847"/>
      <c r="V123" s="803"/>
      <c r="W123" s="847"/>
      <c r="X123" s="803"/>
      <c r="Y123" s="847"/>
      <c r="Z123" s="803"/>
      <c r="AA123" s="403">
        <f t="shared" si="14"/>
        <v>2873.5499999999997</v>
      </c>
      <c r="AB123" s="403">
        <f t="shared" si="15"/>
        <v>0</v>
      </c>
      <c r="AC123" s="958"/>
    </row>
    <row r="124" spans="1:29" ht="21.95" customHeight="1" thickTop="1" thickBot="1" x14ac:dyDescent="0.35">
      <c r="A124" s="1539" t="s">
        <v>672</v>
      </c>
      <c r="B124" s="1540"/>
      <c r="C124" s="404">
        <v>0</v>
      </c>
      <c r="D124" s="776">
        <v>0</v>
      </c>
      <c r="E124" s="810">
        <v>0</v>
      </c>
      <c r="F124" s="776">
        <v>0</v>
      </c>
      <c r="G124" s="810">
        <v>0</v>
      </c>
      <c r="H124" s="776">
        <v>0</v>
      </c>
      <c r="I124" s="810">
        <v>1314.24</v>
      </c>
      <c r="J124" s="776">
        <v>0</v>
      </c>
      <c r="K124" s="810">
        <v>0</v>
      </c>
      <c r="L124" s="776">
        <v>0</v>
      </c>
      <c r="M124" s="810">
        <v>0</v>
      </c>
      <c r="N124" s="776">
        <v>0</v>
      </c>
      <c r="O124" s="810"/>
      <c r="P124" s="802"/>
      <c r="Q124" s="810"/>
      <c r="R124" s="802"/>
      <c r="S124" s="810"/>
      <c r="T124" s="802"/>
      <c r="U124" s="810"/>
      <c r="V124" s="802"/>
      <c r="W124" s="810"/>
      <c r="X124" s="802"/>
      <c r="Y124" s="810"/>
      <c r="Z124" s="802"/>
      <c r="AA124" s="403">
        <f t="shared" si="14"/>
        <v>1314.24</v>
      </c>
      <c r="AB124" s="403">
        <f t="shared" si="15"/>
        <v>0</v>
      </c>
      <c r="AC124" s="958"/>
    </row>
    <row r="125" spans="1:29" ht="21.95" customHeight="1" thickTop="1" thickBot="1" x14ac:dyDescent="0.35">
      <c r="A125" s="1539" t="s">
        <v>836</v>
      </c>
      <c r="B125" s="1540"/>
      <c r="C125" s="407">
        <v>0</v>
      </c>
      <c r="D125" s="787">
        <v>0</v>
      </c>
      <c r="E125" s="847">
        <v>1027.96</v>
      </c>
      <c r="F125" s="787">
        <v>0</v>
      </c>
      <c r="G125" s="847">
        <v>1812.13</v>
      </c>
      <c r="H125" s="787">
        <v>0</v>
      </c>
      <c r="I125" s="847">
        <v>2708.69</v>
      </c>
      <c r="J125" s="787">
        <v>0</v>
      </c>
      <c r="K125" s="847">
        <v>2520.64</v>
      </c>
      <c r="L125" s="787">
        <v>0</v>
      </c>
      <c r="M125" s="847">
        <v>3273.28</v>
      </c>
      <c r="N125" s="787">
        <v>0</v>
      </c>
      <c r="O125" s="847"/>
      <c r="P125" s="803"/>
      <c r="Q125" s="847"/>
      <c r="R125" s="803"/>
      <c r="S125" s="847"/>
      <c r="T125" s="803"/>
      <c r="U125" s="847"/>
      <c r="V125" s="803"/>
      <c r="W125" s="847"/>
      <c r="X125" s="803"/>
      <c r="Y125" s="847"/>
      <c r="Z125" s="803"/>
      <c r="AA125" s="403">
        <f t="shared" si="14"/>
        <v>11342.7</v>
      </c>
      <c r="AB125" s="403">
        <f t="shared" si="15"/>
        <v>0</v>
      </c>
      <c r="AC125" s="958"/>
    </row>
    <row r="126" spans="1:29" ht="21.95" customHeight="1" thickTop="1" thickBot="1" x14ac:dyDescent="0.35">
      <c r="A126" s="1539" t="s">
        <v>856</v>
      </c>
      <c r="B126" s="1540"/>
      <c r="C126" s="1281">
        <v>61.32</v>
      </c>
      <c r="D126" s="1282">
        <v>0</v>
      </c>
      <c r="E126" s="1283">
        <v>0</v>
      </c>
      <c r="F126" s="1282">
        <v>0</v>
      </c>
      <c r="G126" s="1283">
        <v>0</v>
      </c>
      <c r="H126" s="1282">
        <v>0</v>
      </c>
      <c r="I126" s="1283">
        <v>0</v>
      </c>
      <c r="J126" s="1282">
        <v>0</v>
      </c>
      <c r="K126" s="1283">
        <v>0</v>
      </c>
      <c r="L126" s="1282">
        <v>0</v>
      </c>
      <c r="M126" s="1283">
        <v>0</v>
      </c>
      <c r="N126" s="1282">
        <v>0</v>
      </c>
      <c r="O126" s="1283"/>
      <c r="P126" s="1284"/>
      <c r="Q126" s="1283"/>
      <c r="R126" s="1284"/>
      <c r="S126" s="1283"/>
      <c r="T126" s="1284"/>
      <c r="U126" s="1283"/>
      <c r="V126" s="1284"/>
      <c r="W126" s="1283"/>
      <c r="X126" s="1284"/>
      <c r="Y126" s="1283"/>
      <c r="Z126" s="1284"/>
      <c r="AA126" s="403">
        <f t="shared" si="14"/>
        <v>61.32</v>
      </c>
      <c r="AB126" s="403">
        <f t="shared" si="15"/>
        <v>0</v>
      </c>
      <c r="AC126" s="958"/>
    </row>
    <row r="127" spans="1:29" ht="21.95" customHeight="1" thickTop="1" thickBot="1" x14ac:dyDescent="0.35">
      <c r="A127" s="1539" t="s">
        <v>669</v>
      </c>
      <c r="B127" s="1540"/>
      <c r="C127" s="404">
        <v>0</v>
      </c>
      <c r="D127" s="776">
        <v>0</v>
      </c>
      <c r="E127" s="810">
        <v>6</v>
      </c>
      <c r="F127" s="776">
        <v>0</v>
      </c>
      <c r="G127" s="810">
        <v>0</v>
      </c>
      <c r="H127" s="776">
        <v>0</v>
      </c>
      <c r="I127" s="810">
        <v>0</v>
      </c>
      <c r="J127" s="776">
        <v>0</v>
      </c>
      <c r="K127" s="810">
        <v>214.4</v>
      </c>
      <c r="L127" s="776">
        <v>0</v>
      </c>
      <c r="M127" s="810">
        <v>200.64</v>
      </c>
      <c r="N127" s="776">
        <v>0</v>
      </c>
      <c r="O127" s="810"/>
      <c r="P127" s="802"/>
      <c r="Q127" s="810"/>
      <c r="R127" s="802"/>
      <c r="S127" s="810"/>
      <c r="T127" s="802"/>
      <c r="U127" s="810"/>
      <c r="V127" s="802"/>
      <c r="W127" s="810"/>
      <c r="X127" s="802"/>
      <c r="Y127" s="810"/>
      <c r="Z127" s="802"/>
      <c r="AA127" s="403">
        <f t="shared" si="14"/>
        <v>421.03999999999996</v>
      </c>
      <c r="AB127" s="403">
        <f t="shared" si="15"/>
        <v>0</v>
      </c>
      <c r="AC127" s="958"/>
    </row>
    <row r="128" spans="1:29" ht="21.95" customHeight="1" thickTop="1" thickBot="1" x14ac:dyDescent="0.35">
      <c r="A128" s="1539" t="s">
        <v>735</v>
      </c>
      <c r="B128" s="1540"/>
      <c r="C128" s="787">
        <v>0</v>
      </c>
      <c r="D128" s="787">
        <v>0</v>
      </c>
      <c r="E128" s="847">
        <v>0</v>
      </c>
      <c r="F128" s="787">
        <v>0</v>
      </c>
      <c r="G128" s="847">
        <v>0</v>
      </c>
      <c r="H128" s="787">
        <v>0</v>
      </c>
      <c r="I128" s="847">
        <v>0</v>
      </c>
      <c r="J128" s="787">
        <v>0</v>
      </c>
      <c r="K128" s="847">
        <v>0</v>
      </c>
      <c r="L128" s="787">
        <v>0</v>
      </c>
      <c r="M128" s="847">
        <v>0</v>
      </c>
      <c r="N128" s="787">
        <v>0</v>
      </c>
      <c r="O128" s="847"/>
      <c r="P128" s="803"/>
      <c r="Q128" s="847"/>
      <c r="R128" s="803"/>
      <c r="S128" s="847"/>
      <c r="T128" s="803"/>
      <c r="U128" s="847"/>
      <c r="V128" s="803"/>
      <c r="W128" s="847"/>
      <c r="X128" s="803"/>
      <c r="Y128" s="847"/>
      <c r="Z128" s="803"/>
      <c r="AA128" s="403">
        <f t="shared" ref="AA128" si="16">C128+E128+G128+I128+K128+M128+O128+Q128+S128+U128+W128+Y128</f>
        <v>0</v>
      </c>
      <c r="AB128" s="403">
        <f t="shared" ref="AB128" si="17">D128+F128+H128+J128+L128+N128+P128+R128+T128+V128+X128+Z128</f>
        <v>0</v>
      </c>
      <c r="AC128" s="958"/>
    </row>
    <row r="129" spans="1:29" ht="21.95" customHeight="1" thickTop="1" thickBot="1" x14ac:dyDescent="0.35">
      <c r="A129" s="1539" t="s">
        <v>670</v>
      </c>
      <c r="B129" s="1540"/>
      <c r="C129" s="404">
        <v>55</v>
      </c>
      <c r="D129" s="776">
        <v>0</v>
      </c>
      <c r="E129" s="810">
        <v>35.200000000000003</v>
      </c>
      <c r="F129" s="776">
        <v>0</v>
      </c>
      <c r="G129" s="810">
        <v>17.45</v>
      </c>
      <c r="H129" s="776">
        <v>0</v>
      </c>
      <c r="I129" s="810">
        <v>116.49</v>
      </c>
      <c r="J129" s="776">
        <v>0</v>
      </c>
      <c r="K129" s="810">
        <v>75.900000000000006</v>
      </c>
      <c r="L129" s="776">
        <v>0</v>
      </c>
      <c r="M129" s="810">
        <v>15.17</v>
      </c>
      <c r="N129" s="776">
        <v>0</v>
      </c>
      <c r="O129" s="810"/>
      <c r="P129" s="802"/>
      <c r="Q129" s="810"/>
      <c r="R129" s="802"/>
      <c r="S129" s="810"/>
      <c r="T129" s="802"/>
      <c r="U129" s="810"/>
      <c r="V129" s="802"/>
      <c r="W129" s="810"/>
      <c r="X129" s="802"/>
      <c r="Y129" s="810"/>
      <c r="Z129" s="802"/>
      <c r="AA129" s="403">
        <f t="shared" si="14"/>
        <v>315.20999999999998</v>
      </c>
      <c r="AB129" s="403">
        <f t="shared" si="15"/>
        <v>0</v>
      </c>
      <c r="AC129" s="958"/>
    </row>
    <row r="130" spans="1:29" ht="21.95" customHeight="1" thickTop="1" thickBot="1" x14ac:dyDescent="0.35">
      <c r="A130" s="1539" t="s">
        <v>671</v>
      </c>
      <c r="B130" s="1540"/>
      <c r="C130" s="787">
        <v>0</v>
      </c>
      <c r="D130" s="787">
        <v>0</v>
      </c>
      <c r="E130" s="847">
        <v>0</v>
      </c>
      <c r="F130" s="787">
        <v>0</v>
      </c>
      <c r="G130" s="847">
        <v>0</v>
      </c>
      <c r="H130" s="787">
        <v>0</v>
      </c>
      <c r="I130" s="847">
        <v>0</v>
      </c>
      <c r="J130" s="787">
        <v>0</v>
      </c>
      <c r="K130" s="847">
        <v>0</v>
      </c>
      <c r="L130" s="787">
        <v>0</v>
      </c>
      <c r="M130" s="847">
        <v>0</v>
      </c>
      <c r="N130" s="787">
        <v>0</v>
      </c>
      <c r="O130" s="847"/>
      <c r="P130" s="803"/>
      <c r="Q130" s="847"/>
      <c r="R130" s="803"/>
      <c r="S130" s="847"/>
      <c r="T130" s="803"/>
      <c r="U130" s="847"/>
      <c r="V130" s="803"/>
      <c r="W130" s="847"/>
      <c r="X130" s="803"/>
      <c r="Y130" s="847"/>
      <c r="Z130" s="803"/>
      <c r="AA130" s="403">
        <f t="shared" si="14"/>
        <v>0</v>
      </c>
      <c r="AB130" s="403">
        <f t="shared" si="15"/>
        <v>0</v>
      </c>
      <c r="AC130" s="958"/>
    </row>
    <row r="131" spans="1:29" ht="21.95" customHeight="1" thickTop="1" thickBot="1" x14ac:dyDescent="0.35">
      <c r="A131" s="1539" t="s">
        <v>673</v>
      </c>
      <c r="B131" s="1540"/>
      <c r="C131" s="404">
        <v>0</v>
      </c>
      <c r="D131" s="776">
        <v>0</v>
      </c>
      <c r="E131" s="810">
        <v>0</v>
      </c>
      <c r="F131" s="776">
        <v>0</v>
      </c>
      <c r="G131" s="810">
        <v>0</v>
      </c>
      <c r="H131" s="776">
        <v>0</v>
      </c>
      <c r="I131" s="810">
        <v>0</v>
      </c>
      <c r="J131" s="776">
        <v>0</v>
      </c>
      <c r="K131" s="810">
        <v>0</v>
      </c>
      <c r="L131" s="776">
        <v>0</v>
      </c>
      <c r="M131" s="810">
        <v>0</v>
      </c>
      <c r="N131" s="776">
        <v>0</v>
      </c>
      <c r="O131" s="810"/>
      <c r="P131" s="802"/>
      <c r="Q131" s="810"/>
      <c r="R131" s="802"/>
      <c r="S131" s="810"/>
      <c r="T131" s="802"/>
      <c r="U131" s="810"/>
      <c r="V131" s="802"/>
      <c r="W131" s="810"/>
      <c r="X131" s="802"/>
      <c r="Y131" s="810"/>
      <c r="Z131" s="802"/>
      <c r="AA131" s="403">
        <f t="shared" si="14"/>
        <v>0</v>
      </c>
      <c r="AB131" s="403">
        <f t="shared" si="15"/>
        <v>0</v>
      </c>
      <c r="AC131" s="958"/>
    </row>
    <row r="132" spans="1:29" ht="21.95" customHeight="1" thickTop="1" thickBot="1" x14ac:dyDescent="0.35">
      <c r="A132" s="1539" t="s">
        <v>736</v>
      </c>
      <c r="B132" s="1540"/>
      <c r="C132" s="787">
        <v>0</v>
      </c>
      <c r="D132" s="787">
        <v>0</v>
      </c>
      <c r="E132" s="847">
        <v>0</v>
      </c>
      <c r="F132" s="787">
        <v>0</v>
      </c>
      <c r="G132" s="847">
        <v>0</v>
      </c>
      <c r="H132" s="787">
        <v>0</v>
      </c>
      <c r="I132" s="847">
        <v>0</v>
      </c>
      <c r="J132" s="787">
        <v>0</v>
      </c>
      <c r="K132" s="847">
        <v>0</v>
      </c>
      <c r="L132" s="787">
        <v>0</v>
      </c>
      <c r="M132" s="847">
        <v>0</v>
      </c>
      <c r="N132" s="787">
        <v>0</v>
      </c>
      <c r="O132" s="847"/>
      <c r="P132" s="803"/>
      <c r="Q132" s="847"/>
      <c r="R132" s="803"/>
      <c r="S132" s="847"/>
      <c r="T132" s="803"/>
      <c r="U132" s="847"/>
      <c r="V132" s="803"/>
      <c r="W132" s="847"/>
      <c r="X132" s="803"/>
      <c r="Y132" s="847"/>
      <c r="Z132" s="803"/>
      <c r="AA132" s="403">
        <f t="shared" si="14"/>
        <v>0</v>
      </c>
      <c r="AB132" s="403">
        <f t="shared" si="15"/>
        <v>0</v>
      </c>
      <c r="AC132" s="958"/>
    </row>
    <row r="133" spans="1:29" ht="21.95" customHeight="1" thickTop="1" thickBot="1" x14ac:dyDescent="0.35">
      <c r="A133" s="1539" t="s">
        <v>853</v>
      </c>
      <c r="B133" s="1540"/>
      <c r="C133" s="404">
        <v>3537.63</v>
      </c>
      <c r="D133" s="776">
        <v>0</v>
      </c>
      <c r="E133" s="810">
        <v>4030.85</v>
      </c>
      <c r="F133" s="776">
        <v>0</v>
      </c>
      <c r="G133" s="810">
        <v>2873.54</v>
      </c>
      <c r="H133" s="776">
        <v>0</v>
      </c>
      <c r="I133" s="810">
        <v>5533.36</v>
      </c>
      <c r="J133" s="776">
        <v>0</v>
      </c>
      <c r="K133" s="810">
        <v>2058.9</v>
      </c>
      <c r="L133" s="776">
        <v>0</v>
      </c>
      <c r="M133" s="810">
        <v>4063.21</v>
      </c>
      <c r="N133" s="776">
        <v>0</v>
      </c>
      <c r="O133" s="810"/>
      <c r="P133" s="802"/>
      <c r="Q133" s="810"/>
      <c r="R133" s="802"/>
      <c r="S133" s="810"/>
      <c r="T133" s="802"/>
      <c r="U133" s="810"/>
      <c r="V133" s="802"/>
      <c r="W133" s="810"/>
      <c r="X133" s="802"/>
      <c r="Y133" s="810"/>
      <c r="Z133" s="802"/>
      <c r="AA133" s="403">
        <f t="shared" si="14"/>
        <v>22097.49</v>
      </c>
      <c r="AB133" s="403">
        <f t="shared" si="15"/>
        <v>0</v>
      </c>
      <c r="AC133" s="958"/>
    </row>
    <row r="134" spans="1:29" ht="21.95" customHeight="1" thickTop="1" thickBot="1" x14ac:dyDescent="0.35">
      <c r="A134" s="1539" t="s">
        <v>737</v>
      </c>
      <c r="B134" s="1540"/>
      <c r="C134" s="787">
        <v>0</v>
      </c>
      <c r="D134" s="787">
        <v>0</v>
      </c>
      <c r="E134" s="847">
        <v>0</v>
      </c>
      <c r="F134" s="787">
        <v>0</v>
      </c>
      <c r="G134" s="847">
        <v>0</v>
      </c>
      <c r="H134" s="787">
        <v>0</v>
      </c>
      <c r="I134" s="847">
        <v>0</v>
      </c>
      <c r="J134" s="787">
        <v>0</v>
      </c>
      <c r="K134" s="847">
        <v>0</v>
      </c>
      <c r="L134" s="787">
        <v>0</v>
      </c>
      <c r="M134" s="847">
        <v>0</v>
      </c>
      <c r="N134" s="787">
        <v>0</v>
      </c>
      <c r="O134" s="847"/>
      <c r="P134" s="803"/>
      <c r="Q134" s="847"/>
      <c r="R134" s="803"/>
      <c r="S134" s="847"/>
      <c r="T134" s="803"/>
      <c r="U134" s="847"/>
      <c r="V134" s="803"/>
      <c r="W134" s="847"/>
      <c r="X134" s="803"/>
      <c r="Y134" s="847"/>
      <c r="Z134" s="803"/>
      <c r="AA134" s="403">
        <f t="shared" si="14"/>
        <v>0</v>
      </c>
      <c r="AB134" s="403">
        <f t="shared" si="15"/>
        <v>0</v>
      </c>
      <c r="AC134" s="958"/>
    </row>
    <row r="135" spans="1:29" ht="21.95" customHeight="1" thickTop="1" thickBot="1" x14ac:dyDescent="0.35">
      <c r="A135" s="1539" t="s">
        <v>750</v>
      </c>
      <c r="B135" s="1540"/>
      <c r="C135" s="404">
        <v>0</v>
      </c>
      <c r="D135" s="776">
        <v>0</v>
      </c>
      <c r="E135" s="810">
        <v>0</v>
      </c>
      <c r="F135" s="776">
        <v>0</v>
      </c>
      <c r="G135" s="810">
        <v>0</v>
      </c>
      <c r="H135" s="776">
        <v>0</v>
      </c>
      <c r="I135" s="810">
        <v>0</v>
      </c>
      <c r="J135" s="776">
        <v>0</v>
      </c>
      <c r="K135" s="810">
        <v>0</v>
      </c>
      <c r="L135" s="776">
        <v>0</v>
      </c>
      <c r="M135" s="810">
        <v>0</v>
      </c>
      <c r="N135" s="776">
        <v>0</v>
      </c>
      <c r="O135" s="810"/>
      <c r="P135" s="802"/>
      <c r="Q135" s="810"/>
      <c r="R135" s="802"/>
      <c r="S135" s="810"/>
      <c r="T135" s="802"/>
      <c r="U135" s="810"/>
      <c r="V135" s="802"/>
      <c r="W135" s="810"/>
      <c r="X135" s="802"/>
      <c r="Y135" s="810"/>
      <c r="Z135" s="802"/>
      <c r="AA135" s="403">
        <f t="shared" si="14"/>
        <v>0</v>
      </c>
      <c r="AB135" s="403">
        <f t="shared" si="15"/>
        <v>0</v>
      </c>
      <c r="AC135" s="958"/>
    </row>
    <row r="136" spans="1:29" ht="21.95" customHeight="1" thickTop="1" thickBot="1" x14ac:dyDescent="0.35">
      <c r="A136" s="1539" t="s">
        <v>749</v>
      </c>
      <c r="B136" s="1540"/>
      <c r="C136" s="787">
        <v>150.6</v>
      </c>
      <c r="D136" s="787">
        <v>0</v>
      </c>
      <c r="E136" s="847">
        <v>673.96</v>
      </c>
      <c r="F136" s="787">
        <v>0</v>
      </c>
      <c r="G136" s="847">
        <v>70.239999999999995</v>
      </c>
      <c r="H136" s="787">
        <v>0</v>
      </c>
      <c r="I136" s="847">
        <v>218.89</v>
      </c>
      <c r="J136" s="787">
        <v>0</v>
      </c>
      <c r="K136" s="847">
        <v>481.26</v>
      </c>
      <c r="L136" s="787">
        <v>0</v>
      </c>
      <c r="M136" s="847">
        <v>86.8</v>
      </c>
      <c r="N136" s="787">
        <v>0</v>
      </c>
      <c r="O136" s="847"/>
      <c r="P136" s="803"/>
      <c r="Q136" s="847"/>
      <c r="R136" s="803"/>
      <c r="S136" s="847"/>
      <c r="T136" s="803"/>
      <c r="U136" s="847"/>
      <c r="V136" s="803"/>
      <c r="W136" s="847"/>
      <c r="X136" s="803"/>
      <c r="Y136" s="847"/>
      <c r="Z136" s="803"/>
      <c r="AA136" s="403">
        <f t="shared" si="14"/>
        <v>1681.75</v>
      </c>
      <c r="AB136" s="403">
        <f t="shared" si="15"/>
        <v>0</v>
      </c>
      <c r="AC136" s="958"/>
    </row>
    <row r="137" spans="1:29" ht="21.95" customHeight="1" thickTop="1" thickBot="1" x14ac:dyDescent="0.35">
      <c r="A137" s="1539" t="s">
        <v>783</v>
      </c>
      <c r="B137" s="1540"/>
      <c r="C137" s="404">
        <v>0</v>
      </c>
      <c r="D137" s="776">
        <v>0</v>
      </c>
      <c r="E137" s="810">
        <v>0</v>
      </c>
      <c r="F137" s="776">
        <v>0</v>
      </c>
      <c r="G137" s="810">
        <v>0</v>
      </c>
      <c r="H137" s="776">
        <v>0</v>
      </c>
      <c r="I137" s="810">
        <v>0</v>
      </c>
      <c r="J137" s="776">
        <v>0</v>
      </c>
      <c r="K137" s="810">
        <v>0</v>
      </c>
      <c r="L137" s="776">
        <v>0</v>
      </c>
      <c r="M137" s="810">
        <v>0</v>
      </c>
      <c r="N137" s="776">
        <v>0</v>
      </c>
      <c r="O137" s="810"/>
      <c r="P137" s="802"/>
      <c r="Q137" s="810"/>
      <c r="R137" s="802"/>
      <c r="S137" s="810"/>
      <c r="T137" s="802"/>
      <c r="U137" s="810"/>
      <c r="V137" s="802"/>
      <c r="W137" s="810"/>
      <c r="X137" s="802"/>
      <c r="Y137" s="810"/>
      <c r="Z137" s="802"/>
      <c r="AA137" s="403">
        <f t="shared" si="14"/>
        <v>0</v>
      </c>
      <c r="AB137" s="403">
        <f t="shared" si="15"/>
        <v>0</v>
      </c>
      <c r="AC137" s="958"/>
    </row>
    <row r="138" spans="1:29" ht="21.95" customHeight="1" thickTop="1" thickBot="1" x14ac:dyDescent="0.35">
      <c r="A138" s="1539" t="s">
        <v>751</v>
      </c>
      <c r="B138" s="1540"/>
      <c r="C138" s="787">
        <v>3297.8</v>
      </c>
      <c r="D138" s="787">
        <v>0</v>
      </c>
      <c r="E138" s="847">
        <v>1604</v>
      </c>
      <c r="F138" s="787">
        <v>0</v>
      </c>
      <c r="G138" s="847">
        <v>5137.71</v>
      </c>
      <c r="H138" s="787">
        <v>0</v>
      </c>
      <c r="I138" s="847">
        <v>4929.97</v>
      </c>
      <c r="J138" s="787">
        <v>0</v>
      </c>
      <c r="K138" s="847">
        <v>4239.41</v>
      </c>
      <c r="L138" s="787">
        <v>0</v>
      </c>
      <c r="M138" s="847">
        <v>5135.03</v>
      </c>
      <c r="N138" s="787">
        <v>0</v>
      </c>
      <c r="O138" s="847"/>
      <c r="P138" s="803"/>
      <c r="Q138" s="847"/>
      <c r="R138" s="803"/>
      <c r="S138" s="847"/>
      <c r="T138" s="803"/>
      <c r="U138" s="847"/>
      <c r="V138" s="803"/>
      <c r="W138" s="847"/>
      <c r="X138" s="803"/>
      <c r="Y138" s="847"/>
      <c r="Z138" s="803"/>
      <c r="AA138" s="403">
        <f t="shared" si="14"/>
        <v>24343.919999999998</v>
      </c>
      <c r="AB138" s="403">
        <f t="shared" si="15"/>
        <v>0</v>
      </c>
      <c r="AC138" s="958"/>
    </row>
    <row r="139" spans="1:29" ht="21.95" customHeight="1" thickTop="1" thickBot="1" x14ac:dyDescent="0.35">
      <c r="A139" s="1539" t="s">
        <v>858</v>
      </c>
      <c r="B139" s="1540"/>
      <c r="C139" s="1282">
        <v>533.5</v>
      </c>
      <c r="D139" s="1282">
        <v>0</v>
      </c>
      <c r="E139" s="1283">
        <v>56.94</v>
      </c>
      <c r="F139" s="1282">
        <v>0</v>
      </c>
      <c r="G139" s="1283">
        <v>0</v>
      </c>
      <c r="H139" s="1282">
        <v>0</v>
      </c>
      <c r="I139" s="1283">
        <v>0</v>
      </c>
      <c r="J139" s="1282">
        <v>0</v>
      </c>
      <c r="K139" s="1283">
        <v>198</v>
      </c>
      <c r="L139" s="1282">
        <v>0</v>
      </c>
      <c r="M139" s="1283">
        <v>0</v>
      </c>
      <c r="N139" s="1282">
        <v>0</v>
      </c>
      <c r="O139" s="1283"/>
      <c r="P139" s="1284"/>
      <c r="Q139" s="1283"/>
      <c r="R139" s="1284"/>
      <c r="S139" s="1283"/>
      <c r="T139" s="1284"/>
      <c r="U139" s="1283"/>
      <c r="V139" s="1284"/>
      <c r="W139" s="1283"/>
      <c r="X139" s="1284"/>
      <c r="Y139" s="1283"/>
      <c r="Z139" s="1284"/>
      <c r="AA139" s="403">
        <f t="shared" si="14"/>
        <v>788.44</v>
      </c>
      <c r="AB139" s="403">
        <f t="shared" si="15"/>
        <v>0</v>
      </c>
      <c r="AC139" s="958"/>
    </row>
    <row r="140" spans="1:29" ht="21.95" customHeight="1" thickTop="1" thickBot="1" x14ac:dyDescent="0.35">
      <c r="A140" s="1539" t="s">
        <v>854</v>
      </c>
      <c r="B140" s="1540"/>
      <c r="C140" s="787">
        <v>0</v>
      </c>
      <c r="D140" s="787">
        <v>0</v>
      </c>
      <c r="E140" s="1211">
        <v>0</v>
      </c>
      <c r="F140" s="787">
        <v>0</v>
      </c>
      <c r="G140" s="1211">
        <v>9.42</v>
      </c>
      <c r="H140" s="787">
        <v>0</v>
      </c>
      <c r="I140" s="1211">
        <v>32.5</v>
      </c>
      <c r="J140" s="787">
        <v>0</v>
      </c>
      <c r="K140" s="1211">
        <v>0</v>
      </c>
      <c r="L140" s="787">
        <v>0</v>
      </c>
      <c r="M140" s="1211">
        <v>0</v>
      </c>
      <c r="N140" s="787">
        <v>0</v>
      </c>
      <c r="O140" s="1211"/>
      <c r="P140" s="1212"/>
      <c r="Q140" s="1211"/>
      <c r="R140" s="1212"/>
      <c r="S140" s="1211"/>
      <c r="T140" s="1212"/>
      <c r="U140" s="1211"/>
      <c r="V140" s="1212"/>
      <c r="W140" s="1211"/>
      <c r="X140" s="1212"/>
      <c r="Y140" s="1211"/>
      <c r="Z140" s="1212"/>
      <c r="AA140" s="1213">
        <f t="shared" si="14"/>
        <v>41.92</v>
      </c>
      <c r="AB140" s="1213">
        <f t="shared" si="15"/>
        <v>0</v>
      </c>
      <c r="AC140" s="958"/>
    </row>
    <row r="141" spans="1:29" ht="21.95" customHeight="1" thickTop="1" thickBot="1" x14ac:dyDescent="0.35">
      <c r="A141" s="1539" t="s">
        <v>857</v>
      </c>
      <c r="B141" s="1540"/>
      <c r="C141" s="1282">
        <v>0</v>
      </c>
      <c r="D141" s="1282">
        <v>0</v>
      </c>
      <c r="E141" s="1283">
        <v>59.8</v>
      </c>
      <c r="F141" s="1282">
        <v>0</v>
      </c>
      <c r="G141" s="1283">
        <v>0</v>
      </c>
      <c r="H141" s="1282">
        <v>0</v>
      </c>
      <c r="I141" s="1283">
        <v>0</v>
      </c>
      <c r="J141" s="1282">
        <v>0</v>
      </c>
      <c r="K141" s="1283">
        <v>0</v>
      </c>
      <c r="L141" s="1282">
        <v>0</v>
      </c>
      <c r="M141" s="1283">
        <v>0</v>
      </c>
      <c r="N141" s="1282">
        <v>0</v>
      </c>
      <c r="O141" s="1283"/>
      <c r="P141" s="1284"/>
      <c r="Q141" s="1283"/>
      <c r="R141" s="1284"/>
      <c r="S141" s="1283"/>
      <c r="T141" s="1284"/>
      <c r="U141" s="1283"/>
      <c r="V141" s="1284"/>
      <c r="W141" s="1283"/>
      <c r="X141" s="1284"/>
      <c r="Y141" s="1283"/>
      <c r="Z141" s="1284"/>
      <c r="AA141" s="1213">
        <f t="shared" si="14"/>
        <v>59.8</v>
      </c>
      <c r="AB141" s="1213">
        <f t="shared" si="15"/>
        <v>0</v>
      </c>
      <c r="AC141" s="958"/>
    </row>
    <row r="142" spans="1:29" ht="21.95" customHeight="1" thickTop="1" thickBot="1" x14ac:dyDescent="0.35">
      <c r="A142" s="1539" t="s">
        <v>970</v>
      </c>
      <c r="B142" s="1540"/>
      <c r="C142" s="1282">
        <v>0</v>
      </c>
      <c r="D142" s="1282">
        <v>0</v>
      </c>
      <c r="E142" s="1211">
        <v>0</v>
      </c>
      <c r="F142" s="1282">
        <v>0</v>
      </c>
      <c r="G142" s="1211">
        <v>0</v>
      </c>
      <c r="H142" s="1282">
        <v>0</v>
      </c>
      <c r="I142" s="1211">
        <v>0</v>
      </c>
      <c r="J142" s="1282">
        <v>0</v>
      </c>
      <c r="K142" s="1211">
        <v>0</v>
      </c>
      <c r="L142" s="1282">
        <v>0</v>
      </c>
      <c r="M142" s="1211">
        <v>0</v>
      </c>
      <c r="N142" s="1282">
        <v>0</v>
      </c>
      <c r="O142" s="1211"/>
      <c r="P142" s="1284"/>
      <c r="Q142" s="1211"/>
      <c r="R142" s="1284"/>
      <c r="S142" s="1211"/>
      <c r="T142" s="1284"/>
      <c r="U142" s="1211"/>
      <c r="V142" s="1284"/>
      <c r="W142" s="1211"/>
      <c r="X142" s="1284"/>
      <c r="Y142" s="1211"/>
      <c r="Z142" s="1284"/>
      <c r="AA142" s="1213">
        <f t="shared" si="14"/>
        <v>0</v>
      </c>
      <c r="AB142" s="1213">
        <f t="shared" si="15"/>
        <v>0</v>
      </c>
      <c r="AC142" s="958"/>
    </row>
    <row r="143" spans="1:29" ht="21.95" customHeight="1" thickTop="1" thickBot="1" x14ac:dyDescent="0.35">
      <c r="A143" s="1539" t="s">
        <v>971</v>
      </c>
      <c r="B143" s="1540"/>
      <c r="C143" s="776">
        <v>0</v>
      </c>
      <c r="D143" s="802">
        <v>0</v>
      </c>
      <c r="E143" s="810">
        <v>205</v>
      </c>
      <c r="F143" s="802">
        <v>0</v>
      </c>
      <c r="G143" s="810">
        <v>0</v>
      </c>
      <c r="H143" s="802">
        <v>0</v>
      </c>
      <c r="I143" s="810">
        <v>0</v>
      </c>
      <c r="J143" s="802">
        <v>0</v>
      </c>
      <c r="K143" s="810">
        <v>361.44</v>
      </c>
      <c r="L143" s="802">
        <v>0</v>
      </c>
      <c r="M143" s="1279">
        <v>0</v>
      </c>
      <c r="N143" s="802">
        <v>0</v>
      </c>
      <c r="O143" s="810"/>
      <c r="P143" s="802"/>
      <c r="Q143" s="810"/>
      <c r="R143" s="802"/>
      <c r="S143" s="810"/>
      <c r="T143" s="802"/>
      <c r="U143" s="810"/>
      <c r="V143" s="802"/>
      <c r="W143" s="810"/>
      <c r="X143" s="802"/>
      <c r="Y143" s="810"/>
      <c r="Z143" s="802"/>
      <c r="AA143" s="403">
        <f t="shared" si="14"/>
        <v>566.44000000000005</v>
      </c>
      <c r="AB143" s="403">
        <f t="shared" si="15"/>
        <v>0</v>
      </c>
      <c r="AC143" s="958"/>
    </row>
    <row r="144" spans="1:29" ht="21.95" customHeight="1" thickTop="1" thickBot="1" x14ac:dyDescent="0.35">
      <c r="A144" s="1539" t="s">
        <v>972</v>
      </c>
      <c r="B144" s="1540"/>
      <c r="C144" s="789">
        <v>24.05</v>
      </c>
      <c r="D144" s="803">
        <v>0</v>
      </c>
      <c r="E144" s="847">
        <v>0</v>
      </c>
      <c r="F144" s="803">
        <v>0</v>
      </c>
      <c r="G144" s="847">
        <v>0</v>
      </c>
      <c r="H144" s="803">
        <v>0</v>
      </c>
      <c r="I144" s="847">
        <v>0</v>
      </c>
      <c r="J144" s="803">
        <v>0</v>
      </c>
      <c r="K144" s="847">
        <v>0</v>
      </c>
      <c r="L144" s="803">
        <v>0</v>
      </c>
      <c r="M144" s="847">
        <v>0</v>
      </c>
      <c r="N144" s="803">
        <v>0</v>
      </c>
      <c r="O144" s="847"/>
      <c r="P144" s="803"/>
      <c r="Q144" s="847"/>
      <c r="R144" s="803"/>
      <c r="S144" s="847"/>
      <c r="T144" s="803"/>
      <c r="U144" s="847"/>
      <c r="V144" s="803"/>
      <c r="W144" s="847"/>
      <c r="X144" s="803"/>
      <c r="Y144" s="847"/>
      <c r="Z144" s="803"/>
      <c r="AA144" s="403">
        <f t="shared" si="14"/>
        <v>24.05</v>
      </c>
      <c r="AB144" s="403">
        <f t="shared" si="15"/>
        <v>0</v>
      </c>
      <c r="AC144" s="958"/>
    </row>
    <row r="145" spans="1:31" ht="21.95" customHeight="1" thickTop="1" thickBot="1" x14ac:dyDescent="0.35">
      <c r="A145" s="1539" t="s">
        <v>1016</v>
      </c>
      <c r="B145" s="1540"/>
      <c r="C145" s="1441">
        <v>0</v>
      </c>
      <c r="D145" s="1284">
        <v>0</v>
      </c>
      <c r="E145" s="1283">
        <v>569.58000000000004</v>
      </c>
      <c r="F145" s="1284">
        <v>0</v>
      </c>
      <c r="G145" s="1283">
        <v>523.82000000000005</v>
      </c>
      <c r="H145" s="1284">
        <v>0</v>
      </c>
      <c r="I145" s="1283">
        <v>880.22</v>
      </c>
      <c r="J145" s="1284">
        <v>0</v>
      </c>
      <c r="K145" s="1283">
        <v>441.7</v>
      </c>
      <c r="L145" s="1284">
        <v>0</v>
      </c>
      <c r="M145" s="1283">
        <v>253.06</v>
      </c>
      <c r="N145" s="1284">
        <v>0</v>
      </c>
      <c r="O145" s="1283"/>
      <c r="P145" s="1284"/>
      <c r="Q145" s="1283"/>
      <c r="R145" s="1284"/>
      <c r="S145" s="1283"/>
      <c r="T145" s="1284"/>
      <c r="U145" s="1283"/>
      <c r="V145" s="1284"/>
      <c r="W145" s="1283"/>
      <c r="X145" s="1284"/>
      <c r="Y145" s="1283"/>
      <c r="Z145" s="1284"/>
      <c r="AA145" s="1213">
        <f t="shared" si="14"/>
        <v>2668.38</v>
      </c>
      <c r="AB145" s="1213">
        <f t="shared" si="15"/>
        <v>0</v>
      </c>
      <c r="AC145" s="958"/>
    </row>
    <row r="146" spans="1:31" ht="21.95" customHeight="1" thickTop="1" thickBot="1" x14ac:dyDescent="0.35">
      <c r="A146" s="1539" t="s">
        <v>837</v>
      </c>
      <c r="B146" s="1540"/>
      <c r="C146" s="776">
        <v>0</v>
      </c>
      <c r="D146" s="802">
        <v>0</v>
      </c>
      <c r="E146" s="810">
        <v>0</v>
      </c>
      <c r="F146" s="802">
        <v>0</v>
      </c>
      <c r="G146" s="810">
        <v>0</v>
      </c>
      <c r="H146" s="802">
        <v>0</v>
      </c>
      <c r="I146" s="810">
        <v>0</v>
      </c>
      <c r="J146" s="802">
        <v>0</v>
      </c>
      <c r="K146" s="810">
        <v>0</v>
      </c>
      <c r="L146" s="802">
        <v>0</v>
      </c>
      <c r="M146" s="810">
        <v>0</v>
      </c>
      <c r="N146" s="802">
        <v>0</v>
      </c>
      <c r="O146" s="810"/>
      <c r="P146" s="802"/>
      <c r="Q146" s="810"/>
      <c r="R146" s="802"/>
      <c r="S146" s="810"/>
      <c r="T146" s="802"/>
      <c r="U146" s="810"/>
      <c r="V146" s="802"/>
      <c r="W146" s="810"/>
      <c r="X146" s="802"/>
      <c r="Y146" s="810"/>
      <c r="Z146" s="802"/>
      <c r="AA146" s="403">
        <f t="shared" si="14"/>
        <v>0</v>
      </c>
      <c r="AB146" s="403">
        <f t="shared" si="15"/>
        <v>0</v>
      </c>
      <c r="AC146" s="958"/>
    </row>
    <row r="147" spans="1:31" ht="21.95" customHeight="1" thickTop="1" thickBot="1" x14ac:dyDescent="0.35">
      <c r="A147" s="1539" t="s">
        <v>999</v>
      </c>
      <c r="B147" s="1540"/>
      <c r="C147" s="789">
        <v>0</v>
      </c>
      <c r="D147" s="803">
        <v>0</v>
      </c>
      <c r="E147" s="847">
        <v>0</v>
      </c>
      <c r="F147" s="803">
        <v>0</v>
      </c>
      <c r="G147" s="847">
        <v>0</v>
      </c>
      <c r="H147" s="803">
        <v>0</v>
      </c>
      <c r="I147" s="847">
        <v>0</v>
      </c>
      <c r="J147" s="803">
        <v>0</v>
      </c>
      <c r="K147" s="847">
        <v>0</v>
      </c>
      <c r="L147" s="803">
        <v>0</v>
      </c>
      <c r="M147" s="847">
        <v>0</v>
      </c>
      <c r="N147" s="803">
        <v>0</v>
      </c>
      <c r="O147" s="847"/>
      <c r="P147" s="803"/>
      <c r="Q147" s="847"/>
      <c r="R147" s="803"/>
      <c r="S147" s="847"/>
      <c r="T147" s="803"/>
      <c r="U147" s="847"/>
      <c r="V147" s="803"/>
      <c r="W147" s="847"/>
      <c r="X147" s="803"/>
      <c r="Y147" s="847"/>
      <c r="Z147" s="803"/>
      <c r="AA147" s="403">
        <f t="shared" si="14"/>
        <v>0</v>
      </c>
      <c r="AB147" s="403">
        <f t="shared" si="15"/>
        <v>0</v>
      </c>
      <c r="AC147" s="958"/>
    </row>
    <row r="148" spans="1:31" ht="21.95" customHeight="1" thickTop="1" thickBot="1" x14ac:dyDescent="0.35">
      <c r="A148" s="1539" t="s">
        <v>838</v>
      </c>
      <c r="B148" s="1540"/>
      <c r="C148" s="776">
        <v>0</v>
      </c>
      <c r="D148" s="802">
        <v>0</v>
      </c>
      <c r="E148" s="810">
        <v>0</v>
      </c>
      <c r="F148" s="802">
        <v>0</v>
      </c>
      <c r="G148" s="810">
        <v>0</v>
      </c>
      <c r="H148" s="802">
        <v>0</v>
      </c>
      <c r="I148" s="810">
        <v>0</v>
      </c>
      <c r="J148" s="802">
        <v>0</v>
      </c>
      <c r="K148" s="810">
        <v>0</v>
      </c>
      <c r="L148" s="802">
        <v>0</v>
      </c>
      <c r="M148" s="810">
        <v>0</v>
      </c>
      <c r="N148" s="802">
        <v>0</v>
      </c>
      <c r="O148" s="810"/>
      <c r="P148" s="802"/>
      <c r="Q148" s="810"/>
      <c r="R148" s="802"/>
      <c r="S148" s="810"/>
      <c r="T148" s="802"/>
      <c r="U148" s="810"/>
      <c r="V148" s="802"/>
      <c r="W148" s="810"/>
      <c r="X148" s="802"/>
      <c r="Y148" s="810"/>
      <c r="Z148" s="802"/>
      <c r="AA148" s="403">
        <f t="shared" si="14"/>
        <v>0</v>
      </c>
      <c r="AB148" s="403">
        <f t="shared" si="15"/>
        <v>0</v>
      </c>
      <c r="AC148" s="958"/>
    </row>
    <row r="149" spans="1:31" ht="21.95" customHeight="1" thickTop="1" thickBot="1" x14ac:dyDescent="0.35">
      <c r="A149" s="1539" t="s">
        <v>839</v>
      </c>
      <c r="B149" s="1540"/>
      <c r="C149" s="789">
        <v>109.3</v>
      </c>
      <c r="D149" s="803">
        <v>0</v>
      </c>
      <c r="E149" s="847">
        <v>36.4</v>
      </c>
      <c r="F149" s="803">
        <v>0</v>
      </c>
      <c r="G149" s="847">
        <v>36</v>
      </c>
      <c r="H149" s="803">
        <v>0</v>
      </c>
      <c r="I149" s="847">
        <v>576.23</v>
      </c>
      <c r="J149" s="803">
        <v>0</v>
      </c>
      <c r="K149" s="847">
        <v>30.72</v>
      </c>
      <c r="L149" s="803">
        <v>0</v>
      </c>
      <c r="M149" s="847">
        <v>418.43</v>
      </c>
      <c r="N149" s="803">
        <v>0</v>
      </c>
      <c r="O149" s="847"/>
      <c r="P149" s="803"/>
      <c r="Q149" s="847"/>
      <c r="R149" s="803"/>
      <c r="S149" s="847"/>
      <c r="T149" s="803"/>
      <c r="U149" s="847"/>
      <c r="V149" s="803"/>
      <c r="W149" s="847"/>
      <c r="X149" s="803"/>
      <c r="Y149" s="847"/>
      <c r="Z149" s="803"/>
      <c r="AA149" s="403">
        <f t="shared" si="14"/>
        <v>1207.0800000000002</v>
      </c>
      <c r="AB149" s="403">
        <f t="shared" si="15"/>
        <v>0</v>
      </c>
      <c r="AC149" s="958"/>
    </row>
    <row r="150" spans="1:31" ht="21.95" customHeight="1" thickTop="1" thickBot="1" x14ac:dyDescent="0.35">
      <c r="A150" s="1539" t="s">
        <v>840</v>
      </c>
      <c r="B150" s="1540"/>
      <c r="C150" s="776">
        <v>0</v>
      </c>
      <c r="D150" s="802">
        <v>0</v>
      </c>
      <c r="E150" s="809">
        <v>0</v>
      </c>
      <c r="F150" s="802">
        <v>0</v>
      </c>
      <c r="G150" s="809">
        <v>0</v>
      </c>
      <c r="H150" s="802">
        <v>0</v>
      </c>
      <c r="I150" s="809">
        <v>0</v>
      </c>
      <c r="J150" s="802">
        <v>0</v>
      </c>
      <c r="K150" s="809">
        <v>0</v>
      </c>
      <c r="L150" s="802">
        <v>0</v>
      </c>
      <c r="M150" s="809">
        <v>0</v>
      </c>
      <c r="N150" s="802">
        <v>0</v>
      </c>
      <c r="O150" s="809"/>
      <c r="P150" s="814"/>
      <c r="Q150" s="809"/>
      <c r="R150" s="814"/>
      <c r="S150" s="809"/>
      <c r="T150" s="814"/>
      <c r="U150" s="809"/>
      <c r="V150" s="814"/>
      <c r="W150" s="809"/>
      <c r="X150" s="814"/>
      <c r="Y150" s="809"/>
      <c r="Z150" s="814"/>
      <c r="AA150" s="403">
        <f t="shared" si="14"/>
        <v>0</v>
      </c>
      <c r="AB150" s="403">
        <f t="shared" si="15"/>
        <v>0</v>
      </c>
      <c r="AC150" s="958"/>
    </row>
    <row r="151" spans="1:31" ht="21.95" customHeight="1" thickTop="1" thickBot="1" x14ac:dyDescent="0.35">
      <c r="A151" s="1539" t="s">
        <v>411</v>
      </c>
      <c r="B151" s="1540"/>
      <c r="C151" s="789">
        <v>0</v>
      </c>
      <c r="D151" s="803">
        <v>0</v>
      </c>
      <c r="E151" s="847">
        <v>0</v>
      </c>
      <c r="F151" s="803">
        <v>0</v>
      </c>
      <c r="G151" s="847">
        <v>0</v>
      </c>
      <c r="H151" s="803">
        <v>0</v>
      </c>
      <c r="I151" s="847">
        <v>0</v>
      </c>
      <c r="J151" s="803">
        <v>0</v>
      </c>
      <c r="K151" s="847">
        <v>180</v>
      </c>
      <c r="L151" s="803">
        <v>0</v>
      </c>
      <c r="M151" s="847">
        <v>761.41</v>
      </c>
      <c r="N151" s="803">
        <v>0</v>
      </c>
      <c r="O151" s="847"/>
      <c r="P151" s="803"/>
      <c r="Q151" s="847"/>
      <c r="R151" s="803"/>
      <c r="S151" s="847"/>
      <c r="T151" s="803"/>
      <c r="U151" s="847"/>
      <c r="V151" s="803"/>
      <c r="W151" s="847"/>
      <c r="X151" s="803"/>
      <c r="Y151" s="847"/>
      <c r="Z151" s="803"/>
      <c r="AA151" s="403">
        <f t="shared" si="14"/>
        <v>941.41</v>
      </c>
      <c r="AB151" s="403">
        <f t="shared" si="15"/>
        <v>0</v>
      </c>
      <c r="AC151" s="958"/>
    </row>
    <row r="152" spans="1:31" ht="21.95" customHeight="1" thickTop="1" thickBot="1" x14ac:dyDescent="0.35">
      <c r="A152" s="1539" t="s">
        <v>412</v>
      </c>
      <c r="B152" s="1540"/>
      <c r="C152" s="776">
        <v>0</v>
      </c>
      <c r="D152" s="802">
        <v>0</v>
      </c>
      <c r="E152" s="809">
        <v>0</v>
      </c>
      <c r="F152" s="802">
        <v>0</v>
      </c>
      <c r="G152" s="809">
        <v>0</v>
      </c>
      <c r="H152" s="802">
        <v>0</v>
      </c>
      <c r="I152" s="809">
        <v>0</v>
      </c>
      <c r="J152" s="802">
        <v>0</v>
      </c>
      <c r="K152" s="809">
        <v>72</v>
      </c>
      <c r="L152" s="802">
        <v>0</v>
      </c>
      <c r="M152" s="809">
        <v>0</v>
      </c>
      <c r="N152" s="802">
        <v>0</v>
      </c>
      <c r="O152" s="809"/>
      <c r="P152" s="814"/>
      <c r="Q152" s="809"/>
      <c r="R152" s="814"/>
      <c r="S152" s="809"/>
      <c r="T152" s="814"/>
      <c r="U152" s="809"/>
      <c r="V152" s="814"/>
      <c r="W152" s="809"/>
      <c r="X152" s="814"/>
      <c r="Y152" s="809"/>
      <c r="Z152" s="814"/>
      <c r="AA152" s="403">
        <f t="shared" si="14"/>
        <v>72</v>
      </c>
      <c r="AB152" s="403">
        <f t="shared" si="15"/>
        <v>0</v>
      </c>
      <c r="AC152" s="958"/>
    </row>
    <row r="153" spans="1:31" ht="21.95" customHeight="1" thickTop="1" thickBot="1" x14ac:dyDescent="0.35">
      <c r="A153" s="1539" t="s">
        <v>413</v>
      </c>
      <c r="B153" s="1540"/>
      <c r="C153" s="789">
        <v>0</v>
      </c>
      <c r="D153" s="803">
        <v>0</v>
      </c>
      <c r="E153" s="847">
        <v>0</v>
      </c>
      <c r="F153" s="803">
        <v>0</v>
      </c>
      <c r="G153" s="847">
        <v>0</v>
      </c>
      <c r="H153" s="803">
        <v>0</v>
      </c>
      <c r="I153" s="847">
        <v>160</v>
      </c>
      <c r="J153" s="803">
        <v>0</v>
      </c>
      <c r="K153" s="847">
        <v>0</v>
      </c>
      <c r="L153" s="803">
        <v>0</v>
      </c>
      <c r="M153" s="847">
        <v>0</v>
      </c>
      <c r="N153" s="803">
        <v>0</v>
      </c>
      <c r="O153" s="847"/>
      <c r="P153" s="803"/>
      <c r="Q153" s="847"/>
      <c r="R153" s="803"/>
      <c r="S153" s="847"/>
      <c r="T153" s="803"/>
      <c r="U153" s="847"/>
      <c r="V153" s="803"/>
      <c r="W153" s="847"/>
      <c r="X153" s="803"/>
      <c r="Y153" s="847"/>
      <c r="Z153" s="803"/>
      <c r="AA153" s="403">
        <f t="shared" si="14"/>
        <v>160</v>
      </c>
      <c r="AB153" s="403">
        <f t="shared" si="15"/>
        <v>0</v>
      </c>
      <c r="AC153" s="958"/>
    </row>
    <row r="154" spans="1:31" ht="21.95" customHeight="1" thickTop="1" thickBot="1" x14ac:dyDescent="0.4">
      <c r="A154" s="1539" t="s">
        <v>620</v>
      </c>
      <c r="B154" s="1540"/>
      <c r="C154" s="776">
        <v>0</v>
      </c>
      <c r="D154" s="802">
        <v>0</v>
      </c>
      <c r="E154" s="809">
        <v>0</v>
      </c>
      <c r="F154" s="802">
        <v>0</v>
      </c>
      <c r="G154" s="809">
        <v>0</v>
      </c>
      <c r="H154" s="802">
        <v>0</v>
      </c>
      <c r="I154" s="809">
        <v>461</v>
      </c>
      <c r="J154" s="802">
        <v>0</v>
      </c>
      <c r="K154" s="809">
        <v>0</v>
      </c>
      <c r="L154" s="802">
        <v>0</v>
      </c>
      <c r="M154" s="809">
        <v>0</v>
      </c>
      <c r="N154" s="802">
        <v>0</v>
      </c>
      <c r="O154" s="809"/>
      <c r="P154" s="814"/>
      <c r="Q154" s="809"/>
      <c r="R154" s="814"/>
      <c r="S154" s="809"/>
      <c r="T154" s="814"/>
      <c r="U154" s="809"/>
      <c r="V154" s="814"/>
      <c r="W154" s="809"/>
      <c r="X154" s="814"/>
      <c r="Y154" s="809"/>
      <c r="Z154" s="814"/>
      <c r="AA154" s="403">
        <f t="shared" si="14"/>
        <v>461</v>
      </c>
      <c r="AB154" s="403">
        <f t="shared" si="15"/>
        <v>0</v>
      </c>
      <c r="AC154" s="1658" t="s">
        <v>49</v>
      </c>
      <c r="AD154" s="1659"/>
    </row>
    <row r="155" spans="1:31" s="427" customFormat="1" ht="26.1" customHeight="1" thickTop="1" thickBot="1" x14ac:dyDescent="0.35">
      <c r="A155" s="1539" t="s">
        <v>841</v>
      </c>
      <c r="B155" s="1540"/>
      <c r="C155" s="790">
        <f t="shared" ref="C155:AB155" si="18">SUM(C79:C154)</f>
        <v>190251.50999999995</v>
      </c>
      <c r="D155" s="804">
        <f t="shared" si="18"/>
        <v>138470.85</v>
      </c>
      <c r="E155" s="852">
        <f t="shared" si="18"/>
        <v>240110.60999999996</v>
      </c>
      <c r="F155" s="852">
        <f t="shared" si="18"/>
        <v>149537.09</v>
      </c>
      <c r="G155" s="852">
        <f t="shared" si="18"/>
        <v>250770.34</v>
      </c>
      <c r="H155" s="853">
        <f t="shared" si="18"/>
        <v>132428.70000000001</v>
      </c>
      <c r="I155" s="852">
        <f t="shared" si="18"/>
        <v>259144.17999999996</v>
      </c>
      <c r="J155" s="853">
        <f t="shared" si="18"/>
        <v>148542.87</v>
      </c>
      <c r="K155" s="852">
        <f t="shared" si="18"/>
        <v>265371.82</v>
      </c>
      <c r="L155" s="853">
        <f t="shared" si="18"/>
        <v>153211.49</v>
      </c>
      <c r="M155" s="852">
        <f t="shared" si="18"/>
        <v>250186</v>
      </c>
      <c r="N155" s="853">
        <f>SUM(N79:N154)</f>
        <v>158312.82999999999</v>
      </c>
      <c r="O155" s="852">
        <f t="shared" si="18"/>
        <v>0</v>
      </c>
      <c r="P155" s="852">
        <f t="shared" si="18"/>
        <v>0</v>
      </c>
      <c r="Q155" s="852">
        <f t="shared" si="18"/>
        <v>0</v>
      </c>
      <c r="R155" s="853">
        <f t="shared" si="18"/>
        <v>0</v>
      </c>
      <c r="S155" s="852">
        <f t="shared" si="18"/>
        <v>0</v>
      </c>
      <c r="T155" s="853">
        <f t="shared" si="18"/>
        <v>0</v>
      </c>
      <c r="U155" s="852">
        <f t="shared" si="18"/>
        <v>0</v>
      </c>
      <c r="V155" s="853">
        <f t="shared" si="18"/>
        <v>0</v>
      </c>
      <c r="W155" s="852">
        <f t="shared" si="18"/>
        <v>0</v>
      </c>
      <c r="X155" s="853">
        <f t="shared" si="18"/>
        <v>0</v>
      </c>
      <c r="Y155" s="852">
        <f t="shared" si="18"/>
        <v>0</v>
      </c>
      <c r="Z155" s="853">
        <f t="shared" si="18"/>
        <v>0</v>
      </c>
      <c r="AA155" s="408">
        <f t="shared" si="18"/>
        <v>1455834.46</v>
      </c>
      <c r="AB155" s="408">
        <f t="shared" si="18"/>
        <v>880503.83</v>
      </c>
      <c r="AC155" s="1656">
        <f>AA155+AB155</f>
        <v>2336338.29</v>
      </c>
      <c r="AD155" s="1657"/>
    </row>
    <row r="156" spans="1:31" ht="16.5" thickTop="1" thickBot="1" x14ac:dyDescent="0.3">
      <c r="E156" s="897"/>
      <c r="G156" s="897"/>
      <c r="I156" s="897"/>
      <c r="K156" s="897"/>
      <c r="M156" s="897"/>
      <c r="O156" s="897"/>
      <c r="Q156" s="897"/>
      <c r="S156" s="897"/>
      <c r="U156" s="897"/>
      <c r="W156" s="897"/>
      <c r="Y156" s="897"/>
      <c r="AC156" s="960"/>
    </row>
    <row r="157" spans="1:31" ht="20.25" customHeight="1" thickTop="1" thickBot="1" x14ac:dyDescent="0.3">
      <c r="A157" s="1587" t="s">
        <v>308</v>
      </c>
      <c r="B157" s="1588"/>
      <c r="C157" s="1623" t="s">
        <v>128</v>
      </c>
      <c r="D157" s="1624"/>
      <c r="E157" s="1533" t="s">
        <v>129</v>
      </c>
      <c r="F157" s="1534"/>
      <c r="G157" s="1533" t="s">
        <v>130</v>
      </c>
      <c r="H157" s="1534"/>
      <c r="I157" s="1533" t="s">
        <v>131</v>
      </c>
      <c r="J157" s="1534"/>
      <c r="K157" s="1533" t="s">
        <v>132</v>
      </c>
      <c r="L157" s="1534"/>
      <c r="M157" s="1533" t="s">
        <v>133</v>
      </c>
      <c r="N157" s="1534"/>
      <c r="O157" s="1533">
        <v>0</v>
      </c>
      <c r="P157" s="1534"/>
      <c r="Q157" s="1533" t="s">
        <v>135</v>
      </c>
      <c r="R157" s="1534"/>
      <c r="S157" s="1533" t="s">
        <v>136</v>
      </c>
      <c r="T157" s="1534"/>
      <c r="U157" s="1533" t="s">
        <v>137</v>
      </c>
      <c r="V157" s="1534"/>
      <c r="W157" s="1533" t="s">
        <v>138</v>
      </c>
      <c r="X157" s="1534"/>
      <c r="Y157" s="1533" t="s">
        <v>139</v>
      </c>
      <c r="Z157" s="1534"/>
      <c r="AA157" s="1541" t="s">
        <v>140</v>
      </c>
      <c r="AB157" s="1542"/>
      <c r="AC157" s="957"/>
    </row>
    <row r="158" spans="1:31" ht="20.25" thickTop="1" thickBot="1" x14ac:dyDescent="0.35">
      <c r="A158" s="1591"/>
      <c r="B158" s="1592"/>
      <c r="C158" s="772" t="s">
        <v>665</v>
      </c>
      <c r="D158" s="784" t="s">
        <v>664</v>
      </c>
      <c r="E158" s="797" t="s">
        <v>663</v>
      </c>
      <c r="F158" s="784" t="s">
        <v>664</v>
      </c>
      <c r="G158" s="797" t="s">
        <v>663</v>
      </c>
      <c r="H158" s="784" t="s">
        <v>664</v>
      </c>
      <c r="I158" s="797" t="s">
        <v>663</v>
      </c>
      <c r="J158" s="784" t="s">
        <v>664</v>
      </c>
      <c r="K158" s="797" t="s">
        <v>663</v>
      </c>
      <c r="L158" s="784" t="s">
        <v>664</v>
      </c>
      <c r="M158" s="797" t="s">
        <v>663</v>
      </c>
      <c r="N158" s="784" t="s">
        <v>664</v>
      </c>
      <c r="O158" s="797" t="s">
        <v>663</v>
      </c>
      <c r="P158" s="784" t="s">
        <v>664</v>
      </c>
      <c r="Q158" s="797" t="s">
        <v>663</v>
      </c>
      <c r="R158" s="784" t="s">
        <v>664</v>
      </c>
      <c r="S158" s="797" t="s">
        <v>663</v>
      </c>
      <c r="T158" s="784" t="s">
        <v>664</v>
      </c>
      <c r="U158" s="797" t="s">
        <v>663</v>
      </c>
      <c r="V158" s="784" t="s">
        <v>664</v>
      </c>
      <c r="W158" s="797" t="s">
        <v>663</v>
      </c>
      <c r="X158" s="784" t="s">
        <v>664</v>
      </c>
      <c r="Y158" s="797" t="s">
        <v>663</v>
      </c>
      <c r="Z158" s="935" t="s">
        <v>664</v>
      </c>
      <c r="AA158" s="797" t="s">
        <v>663</v>
      </c>
      <c r="AB158" s="773" t="s">
        <v>664</v>
      </c>
      <c r="AC158" s="957"/>
    </row>
    <row r="159" spans="1:31" ht="20.25" thickTop="1" thickBot="1" x14ac:dyDescent="0.35">
      <c r="A159" s="1582" t="s">
        <v>309</v>
      </c>
      <c r="B159" s="1583"/>
      <c r="C159" s="409">
        <v>0</v>
      </c>
      <c r="D159" s="791">
        <v>0</v>
      </c>
      <c r="E159" s="854">
        <v>0</v>
      </c>
      <c r="F159" s="856">
        <v>0</v>
      </c>
      <c r="G159" s="854">
        <v>0</v>
      </c>
      <c r="H159" s="856">
        <v>0</v>
      </c>
      <c r="I159" s="854">
        <v>0</v>
      </c>
      <c r="J159" s="856">
        <v>0</v>
      </c>
      <c r="K159" s="854">
        <v>0</v>
      </c>
      <c r="L159" s="856">
        <v>0</v>
      </c>
      <c r="M159" s="854"/>
      <c r="N159" s="856"/>
      <c r="O159" s="854"/>
      <c r="P159" s="856"/>
      <c r="Q159" s="854"/>
      <c r="R159" s="856"/>
      <c r="S159" s="854"/>
      <c r="T159" s="856"/>
      <c r="U159" s="854"/>
      <c r="V159" s="856"/>
      <c r="W159" s="854"/>
      <c r="X159" s="856"/>
      <c r="Y159" s="854"/>
      <c r="Z159" s="856"/>
      <c r="AA159" s="943">
        <f t="shared" ref="AA159:AB162" si="19">C159+E159+G159+I159+K159+M159+O159+Q159+S159+U159+W159+Y159</f>
        <v>0</v>
      </c>
      <c r="AB159" s="945">
        <f t="shared" si="19"/>
        <v>0</v>
      </c>
      <c r="AC159" s="958"/>
      <c r="AD159" s="554"/>
      <c r="AE159" s="554"/>
    </row>
    <row r="160" spans="1:31" ht="20.25" thickTop="1" thickBot="1" x14ac:dyDescent="0.35">
      <c r="A160" s="1582" t="s">
        <v>310</v>
      </c>
      <c r="B160" s="1583"/>
      <c r="C160" s="410">
        <v>0</v>
      </c>
      <c r="D160" s="792">
        <v>0</v>
      </c>
      <c r="E160" s="855">
        <v>17.73</v>
      </c>
      <c r="F160" s="818">
        <v>0</v>
      </c>
      <c r="G160" s="855">
        <v>21.44</v>
      </c>
      <c r="H160" s="818">
        <v>0</v>
      </c>
      <c r="I160" s="855">
        <v>8.86</v>
      </c>
      <c r="J160" s="818">
        <v>0</v>
      </c>
      <c r="K160" s="855">
        <v>9.0299999999999994</v>
      </c>
      <c r="L160" s="818">
        <v>0</v>
      </c>
      <c r="M160" s="855"/>
      <c r="N160" s="818"/>
      <c r="O160" s="855"/>
      <c r="P160" s="818"/>
      <c r="Q160" s="855"/>
      <c r="R160" s="818"/>
      <c r="S160" s="855"/>
      <c r="T160" s="818"/>
      <c r="U160" s="855"/>
      <c r="V160" s="818"/>
      <c r="W160" s="855"/>
      <c r="X160" s="818"/>
      <c r="Y160" s="855"/>
      <c r="Z160" s="818"/>
      <c r="AA160" s="944">
        <f t="shared" si="19"/>
        <v>57.06</v>
      </c>
      <c r="AB160" s="946">
        <f t="shared" si="19"/>
        <v>0</v>
      </c>
      <c r="AC160" s="958"/>
    </row>
    <row r="161" spans="1:29" ht="16.5" thickTop="1" thickBot="1" x14ac:dyDescent="0.3">
      <c r="E161" s="898"/>
      <c r="G161" s="898"/>
      <c r="I161" s="898"/>
      <c r="K161" s="898"/>
      <c r="M161" s="898"/>
      <c r="O161" s="898"/>
      <c r="Q161" s="898"/>
      <c r="S161" s="898"/>
      <c r="U161" s="898"/>
      <c r="W161" s="898"/>
      <c r="Y161" s="898"/>
      <c r="AC161" s="960"/>
    </row>
    <row r="162" spans="1:29" ht="20.25" thickTop="1" thickBot="1" x14ac:dyDescent="0.35">
      <c r="A162" s="1646" t="s">
        <v>311</v>
      </c>
      <c r="B162" s="1647"/>
      <c r="C162" s="793">
        <f>C$155+C$160</f>
        <v>190251.50999999995</v>
      </c>
      <c r="D162" s="793">
        <f>D$155+D$160</f>
        <v>138470.85</v>
      </c>
      <c r="E162" s="796">
        <f t="shared" ref="E162:Z162" si="20">E$155+E$160</f>
        <v>240128.33999999997</v>
      </c>
      <c r="F162" s="793">
        <f t="shared" si="20"/>
        <v>149537.09</v>
      </c>
      <c r="G162" s="796">
        <f t="shared" si="20"/>
        <v>250791.78</v>
      </c>
      <c r="H162" s="793">
        <f t="shared" si="20"/>
        <v>132428.70000000001</v>
      </c>
      <c r="I162" s="796">
        <f t="shared" si="20"/>
        <v>259153.03999999995</v>
      </c>
      <c r="J162" s="908">
        <f t="shared" si="20"/>
        <v>148542.87</v>
      </c>
      <c r="K162" s="796">
        <f t="shared" si="20"/>
        <v>265380.85000000003</v>
      </c>
      <c r="L162" s="793">
        <f t="shared" si="20"/>
        <v>153211.49</v>
      </c>
      <c r="M162" s="796">
        <f t="shared" si="20"/>
        <v>250186</v>
      </c>
      <c r="N162" s="793">
        <f t="shared" si="20"/>
        <v>158312.82999999999</v>
      </c>
      <c r="O162" s="796">
        <f t="shared" si="20"/>
        <v>0</v>
      </c>
      <c r="P162" s="908">
        <f t="shared" si="20"/>
        <v>0</v>
      </c>
      <c r="Q162" s="796">
        <f t="shared" si="20"/>
        <v>0</v>
      </c>
      <c r="R162" s="793">
        <f t="shared" si="20"/>
        <v>0</v>
      </c>
      <c r="S162" s="796">
        <f t="shared" si="20"/>
        <v>0</v>
      </c>
      <c r="T162" s="793">
        <f t="shared" si="20"/>
        <v>0</v>
      </c>
      <c r="U162" s="796">
        <f t="shared" si="20"/>
        <v>0</v>
      </c>
      <c r="V162" s="908">
        <f t="shared" si="20"/>
        <v>0</v>
      </c>
      <c r="W162" s="796">
        <f t="shared" si="20"/>
        <v>0</v>
      </c>
      <c r="X162" s="793">
        <f t="shared" si="20"/>
        <v>0</v>
      </c>
      <c r="Y162" s="796">
        <f t="shared" si="20"/>
        <v>0</v>
      </c>
      <c r="Z162" s="908">
        <f t="shared" si="20"/>
        <v>0</v>
      </c>
      <c r="AA162" s="947">
        <f t="shared" si="19"/>
        <v>1455891.5199999998</v>
      </c>
      <c r="AB162" s="948">
        <f t="shared" si="19"/>
        <v>880503.83</v>
      </c>
      <c r="AC162" s="958"/>
    </row>
    <row r="163" spans="1:29" ht="16.5" thickTop="1" thickBot="1" x14ac:dyDescent="0.3">
      <c r="AC163" s="960"/>
    </row>
    <row r="164" spans="1:29" ht="24" customHeight="1" thickTop="1" thickBot="1" x14ac:dyDescent="0.3">
      <c r="A164" s="1637" t="s">
        <v>1108</v>
      </c>
      <c r="B164" s="1620" t="s">
        <v>1107</v>
      </c>
      <c r="C164" s="1621"/>
      <c r="D164" s="1621"/>
      <c r="E164" s="1621"/>
      <c r="F164" s="1621"/>
      <c r="G164" s="1621"/>
      <c r="H164" s="1621"/>
      <c r="I164" s="1622"/>
      <c r="J164" s="428">
        <v>9</v>
      </c>
      <c r="AC164" s="960"/>
    </row>
    <row r="165" spans="1:29" ht="24" customHeight="1" thickTop="1" thickBot="1" x14ac:dyDescent="0.3">
      <c r="A165" s="1638"/>
      <c r="B165" s="1030"/>
      <c r="C165" s="1027"/>
      <c r="D165" s="1027"/>
      <c r="E165" s="1027"/>
      <c r="F165" s="1027"/>
      <c r="G165" s="1027"/>
      <c r="H165" s="1027"/>
      <c r="I165" s="1027"/>
      <c r="J165" s="1031"/>
      <c r="AC165" s="960"/>
    </row>
    <row r="166" spans="1:29" ht="25.5" customHeight="1" thickTop="1" thickBot="1" x14ac:dyDescent="0.3">
      <c r="A166" s="1638"/>
      <c r="B166" s="1635"/>
      <c r="C166" s="1634" t="s">
        <v>128</v>
      </c>
      <c r="D166" s="1569"/>
      <c r="E166" s="1568" t="s">
        <v>129</v>
      </c>
      <c r="F166" s="1569"/>
      <c r="G166" s="1568" t="s">
        <v>130</v>
      </c>
      <c r="H166" s="1570"/>
      <c r="I166" s="1568" t="s">
        <v>131</v>
      </c>
      <c r="J166" s="1570"/>
      <c r="K166" s="1568" t="s">
        <v>132</v>
      </c>
      <c r="L166" s="1569"/>
      <c r="M166" s="1568" t="s">
        <v>133</v>
      </c>
      <c r="N166" s="1570"/>
      <c r="O166" s="1568" t="s">
        <v>134</v>
      </c>
      <c r="P166" s="1570"/>
      <c r="Q166" s="1568" t="s">
        <v>135</v>
      </c>
      <c r="R166" s="1570"/>
      <c r="S166" s="1568" t="s">
        <v>136</v>
      </c>
      <c r="T166" s="1570"/>
      <c r="U166" s="1568" t="s">
        <v>137</v>
      </c>
      <c r="V166" s="1569"/>
      <c r="W166" s="1568" t="s">
        <v>138</v>
      </c>
      <c r="X166" s="1570"/>
      <c r="Y166" s="1568" t="s">
        <v>139</v>
      </c>
      <c r="Z166" s="1570"/>
      <c r="AA166" s="1571" t="s">
        <v>140</v>
      </c>
      <c r="AB166" s="1572"/>
      <c r="AC166" s="961"/>
    </row>
    <row r="167" spans="1:29" ht="22.5" customHeight="1" thickTop="1" thickBot="1" x14ac:dyDescent="0.3">
      <c r="A167" s="1639"/>
      <c r="B167" s="1636"/>
      <c r="C167" s="805" t="s">
        <v>663</v>
      </c>
      <c r="D167" s="857" t="s">
        <v>664</v>
      </c>
      <c r="E167" s="866" t="s">
        <v>663</v>
      </c>
      <c r="F167" s="879" t="s">
        <v>664</v>
      </c>
      <c r="G167" s="866" t="s">
        <v>663</v>
      </c>
      <c r="H167" s="899" t="s">
        <v>664</v>
      </c>
      <c r="I167" s="866" t="s">
        <v>663</v>
      </c>
      <c r="J167" s="899" t="s">
        <v>664</v>
      </c>
      <c r="K167" s="866" t="s">
        <v>663</v>
      </c>
      <c r="L167" s="879" t="s">
        <v>664</v>
      </c>
      <c r="M167" s="866" t="s">
        <v>663</v>
      </c>
      <c r="N167" s="899" t="s">
        <v>664</v>
      </c>
      <c r="O167" s="866" t="s">
        <v>663</v>
      </c>
      <c r="P167" s="899" t="s">
        <v>664</v>
      </c>
      <c r="Q167" s="866" t="s">
        <v>663</v>
      </c>
      <c r="R167" s="899" t="s">
        <v>664</v>
      </c>
      <c r="S167" s="866" t="s">
        <v>663</v>
      </c>
      <c r="T167" s="899" t="s">
        <v>664</v>
      </c>
      <c r="U167" s="866" t="s">
        <v>663</v>
      </c>
      <c r="V167" s="879" t="s">
        <v>664</v>
      </c>
      <c r="W167" s="866" t="s">
        <v>663</v>
      </c>
      <c r="X167" s="899" t="s">
        <v>664</v>
      </c>
      <c r="Y167" s="866" t="s">
        <v>663</v>
      </c>
      <c r="Z167" s="899" t="s">
        <v>664</v>
      </c>
      <c r="AA167" s="949" t="s">
        <v>663</v>
      </c>
      <c r="AB167" s="950" t="s">
        <v>664</v>
      </c>
      <c r="AC167" s="957"/>
    </row>
    <row r="168" spans="1:29" ht="21.95" customHeight="1" thickTop="1" thickBot="1" x14ac:dyDescent="0.3">
      <c r="A168" s="1580" t="s">
        <v>251</v>
      </c>
      <c r="B168" s="1491" t="s">
        <v>297</v>
      </c>
      <c r="C168" s="1431"/>
      <c r="D168" s="858"/>
      <c r="E168" s="867" t="s">
        <v>252</v>
      </c>
      <c r="F168" s="880"/>
      <c r="G168" s="1432" t="s">
        <v>252</v>
      </c>
      <c r="H168" s="900"/>
      <c r="I168" s="867" t="s">
        <v>252</v>
      </c>
      <c r="J168" s="900"/>
      <c r="K168" s="867" t="s">
        <v>252</v>
      </c>
      <c r="L168" s="880"/>
      <c r="M168" s="867" t="s">
        <v>252</v>
      </c>
      <c r="N168" s="900"/>
      <c r="O168" s="867"/>
      <c r="P168" s="900"/>
      <c r="Q168" s="867"/>
      <c r="R168" s="900"/>
      <c r="S168" s="867"/>
      <c r="T168" s="900"/>
      <c r="U168" s="867"/>
      <c r="V168" s="880"/>
      <c r="W168" s="867"/>
      <c r="X168" s="900"/>
      <c r="Y168" s="867"/>
      <c r="Z168" s="900"/>
      <c r="AA168" s="951" t="s">
        <v>252</v>
      </c>
      <c r="AB168" s="951" t="s">
        <v>252</v>
      </c>
      <c r="AC168" s="962"/>
    </row>
    <row r="169" spans="1:29" ht="21.95" customHeight="1" thickTop="1" thickBot="1" x14ac:dyDescent="0.3">
      <c r="A169" s="1580"/>
      <c r="B169" s="1491" t="s">
        <v>298</v>
      </c>
      <c r="C169" s="1146"/>
      <c r="D169" s="859"/>
      <c r="E169" s="1013">
        <v>1</v>
      </c>
      <c r="F169" s="1020"/>
      <c r="G169" s="1134">
        <v>1</v>
      </c>
      <c r="H169" s="1018"/>
      <c r="I169" s="1134">
        <v>1</v>
      </c>
      <c r="J169" s="1262"/>
      <c r="K169" s="1013">
        <v>0.98599999999999999</v>
      </c>
      <c r="L169" s="1263"/>
      <c r="M169" s="1013">
        <v>1</v>
      </c>
      <c r="N169" s="1018"/>
      <c r="O169" s="1013"/>
      <c r="P169" s="1018"/>
      <c r="Q169" s="1216"/>
      <c r="R169" s="901"/>
      <c r="S169" s="1013"/>
      <c r="T169" s="1217"/>
      <c r="U169" s="1013"/>
      <c r="V169" s="1020"/>
      <c r="W169" s="1013"/>
      <c r="X169" s="1018"/>
      <c r="Y169" s="1216"/>
      <c r="Z169" s="1217"/>
      <c r="AA169" s="952">
        <f>AVERAGE(C169,E169,G169,I169,K169,M169,O169,Q169,S169,U169,W169,Y169)</f>
        <v>0.99719999999999998</v>
      </c>
      <c r="AB169" s="952" t="e">
        <f>AVERAGE(D169,F169,H169,J169,L169,N169,P169,R169,T169,V169,X169,Z169)</f>
        <v>#DIV/0!</v>
      </c>
      <c r="AC169" s="963"/>
    </row>
    <row r="170" spans="1:29" ht="21.95" hidden="1" customHeight="1" thickTop="1" thickBot="1" x14ac:dyDescent="0.3">
      <c r="A170" s="1580" t="s">
        <v>253</v>
      </c>
      <c r="B170" s="1491" t="s">
        <v>297</v>
      </c>
      <c r="C170" s="412"/>
      <c r="D170" s="860"/>
      <c r="E170" s="869"/>
      <c r="F170" s="882"/>
      <c r="G170" s="869"/>
      <c r="H170" s="902"/>
      <c r="I170" s="869"/>
      <c r="J170" s="902"/>
      <c r="K170" s="869"/>
      <c r="L170" s="882"/>
      <c r="M170" s="869"/>
      <c r="N170" s="902"/>
      <c r="O170" s="869"/>
      <c r="P170" s="902"/>
      <c r="Q170" s="869"/>
      <c r="R170" s="902"/>
      <c r="S170" s="869"/>
      <c r="T170" s="902"/>
      <c r="U170" s="869"/>
      <c r="V170" s="882"/>
      <c r="W170" s="869"/>
      <c r="X170" s="1217"/>
      <c r="Y170" s="869"/>
      <c r="Z170" s="902"/>
      <c r="AA170" s="953" t="s">
        <v>252</v>
      </c>
      <c r="AB170" s="953" t="s">
        <v>252</v>
      </c>
      <c r="AC170" s="961"/>
    </row>
    <row r="171" spans="1:29" ht="21.95" hidden="1" customHeight="1" thickTop="1" thickBot="1" x14ac:dyDescent="0.3">
      <c r="A171" s="1580"/>
      <c r="B171" s="1491" t="s">
        <v>298</v>
      </c>
      <c r="C171" s="411"/>
      <c r="D171" s="1151"/>
      <c r="E171" s="868"/>
      <c r="F171" s="1020"/>
      <c r="G171" s="868"/>
      <c r="H171" s="1018"/>
      <c r="I171" s="868"/>
      <c r="J171" s="901"/>
      <c r="K171" s="868"/>
      <c r="L171" s="1021"/>
      <c r="M171" s="1013"/>
      <c r="N171" s="1018"/>
      <c r="O171" s="1013"/>
      <c r="P171" s="901"/>
      <c r="Q171" s="868"/>
      <c r="R171" s="1217"/>
      <c r="S171" s="1013"/>
      <c r="T171" s="1018"/>
      <c r="U171" s="1216"/>
      <c r="V171" s="1219"/>
      <c r="W171" s="1014"/>
      <c r="X171" s="1018"/>
      <c r="Y171" s="868"/>
      <c r="Z171" s="901"/>
      <c r="AA171" s="954" t="e">
        <f>AVERAGE(C171,E171,G171,I171,K171,M171,O171,Q171,S171,U171,W171,Y171)</f>
        <v>#DIV/0!</v>
      </c>
      <c r="AB171" s="954" t="e">
        <f>AVERAGE(D171,F171,H171,J171,L171,N171,P171,R171,T171,V171,X171,Z171)</f>
        <v>#DIV/0!</v>
      </c>
      <c r="AC171" s="963"/>
    </row>
    <row r="172" spans="1:29" ht="21.95" customHeight="1" thickTop="1" thickBot="1" x14ac:dyDescent="0.3">
      <c r="A172" s="1580" t="s">
        <v>959</v>
      </c>
      <c r="B172" s="1491" t="s">
        <v>297</v>
      </c>
      <c r="C172" s="412" t="s">
        <v>252</v>
      </c>
      <c r="D172" s="860"/>
      <c r="E172" s="869"/>
      <c r="F172" s="882"/>
      <c r="G172" s="869" t="s">
        <v>252</v>
      </c>
      <c r="H172" s="902"/>
      <c r="I172" s="1135"/>
      <c r="J172" s="902"/>
      <c r="K172" s="869" t="s">
        <v>252</v>
      </c>
      <c r="L172" s="882"/>
      <c r="M172" s="869" t="s">
        <v>252</v>
      </c>
      <c r="N172" s="902"/>
      <c r="O172" s="869"/>
      <c r="P172" s="902"/>
      <c r="Q172" s="869"/>
      <c r="R172" s="902"/>
      <c r="S172" s="869"/>
      <c r="T172" s="902"/>
      <c r="U172" s="869"/>
      <c r="V172" s="882"/>
      <c r="W172" s="869"/>
      <c r="X172" s="902"/>
      <c r="Y172" s="869"/>
      <c r="Z172" s="902"/>
      <c r="AA172" s="951" t="s">
        <v>252</v>
      </c>
      <c r="AB172" s="951" t="s">
        <v>252</v>
      </c>
      <c r="AC172" s="962"/>
    </row>
    <row r="173" spans="1:29" ht="21.95" customHeight="1" thickTop="1" thickBot="1" x14ac:dyDescent="0.3">
      <c r="A173" s="1580"/>
      <c r="B173" s="1491" t="s">
        <v>298</v>
      </c>
      <c r="C173" s="1146">
        <v>0.95</v>
      </c>
      <c r="D173" s="859"/>
      <c r="E173" s="1013"/>
      <c r="F173" s="881"/>
      <c r="G173" s="1134">
        <v>1</v>
      </c>
      <c r="H173" s="1019"/>
      <c r="I173" s="1134"/>
      <c r="J173" s="901"/>
      <c r="K173" s="1013">
        <v>1</v>
      </c>
      <c r="L173" s="1020"/>
      <c r="M173" s="1013">
        <v>1</v>
      </c>
      <c r="N173" s="901"/>
      <c r="O173" s="1013"/>
      <c r="P173" s="901"/>
      <c r="Q173" s="1014"/>
      <c r="R173" s="901"/>
      <c r="S173" s="1013"/>
      <c r="T173" s="901"/>
      <c r="U173" s="1216"/>
      <c r="V173" s="881"/>
      <c r="W173" s="1013"/>
      <c r="X173" s="901"/>
      <c r="Y173" s="1221"/>
      <c r="Z173" s="901"/>
      <c r="AA173" s="952">
        <f>AVERAGE(C173,E173,G173,I173,K173,M173,O173,Q173,S173,U173,W173,Y173)</f>
        <v>0.98750000000000004</v>
      </c>
      <c r="AB173" s="952" t="e">
        <f>AVERAGE(D173,F173,H173,J173,L173,N173,P173,R173,T173,V173,X173,Z173)</f>
        <v>#DIV/0!</v>
      </c>
      <c r="AC173" s="963"/>
    </row>
    <row r="174" spans="1:29" ht="21.95" customHeight="1" thickTop="1" thickBot="1" x14ac:dyDescent="0.3">
      <c r="A174" s="1580" t="s">
        <v>255</v>
      </c>
      <c r="B174" s="1491" t="s">
        <v>297</v>
      </c>
      <c r="C174" s="412"/>
      <c r="D174" s="860"/>
      <c r="E174" s="869" t="s">
        <v>252</v>
      </c>
      <c r="F174" s="882"/>
      <c r="G174" s="869" t="s">
        <v>252</v>
      </c>
      <c r="H174" s="902"/>
      <c r="I174" s="869" t="s">
        <v>252</v>
      </c>
      <c r="J174" s="902"/>
      <c r="K174" s="869" t="s">
        <v>252</v>
      </c>
      <c r="L174" s="882"/>
      <c r="M174" s="869" t="s">
        <v>252</v>
      </c>
      <c r="N174" s="902"/>
      <c r="O174" s="869"/>
      <c r="P174" s="902"/>
      <c r="Q174" s="869"/>
      <c r="R174" s="902"/>
      <c r="S174" s="869"/>
      <c r="T174" s="902"/>
      <c r="U174" s="869"/>
      <c r="V174" s="882"/>
      <c r="W174" s="869"/>
      <c r="X174" s="902"/>
      <c r="Y174" s="869"/>
      <c r="Z174" s="902"/>
      <c r="AA174" s="953" t="s">
        <v>252</v>
      </c>
      <c r="AB174" s="953" t="s">
        <v>252</v>
      </c>
      <c r="AC174" s="961"/>
    </row>
    <row r="175" spans="1:29" ht="21.95" customHeight="1" thickTop="1" thickBot="1" x14ac:dyDescent="0.3">
      <c r="A175" s="1580"/>
      <c r="B175" s="1491" t="s">
        <v>298</v>
      </c>
      <c r="C175" s="1148"/>
      <c r="D175" s="859"/>
      <c r="E175" s="1013">
        <v>0.98299999999999998</v>
      </c>
      <c r="F175" s="881"/>
      <c r="G175" s="1013">
        <v>1</v>
      </c>
      <c r="H175" s="1018"/>
      <c r="I175" s="1013">
        <v>1</v>
      </c>
      <c r="J175" s="1018"/>
      <c r="K175" s="1013">
        <v>1</v>
      </c>
      <c r="L175" s="1020"/>
      <c r="M175" s="1013">
        <v>0.98899999999999999</v>
      </c>
      <c r="N175" s="901"/>
      <c r="O175" s="1013"/>
      <c r="P175" s="901"/>
      <c r="Q175" s="1013"/>
      <c r="R175" s="901"/>
      <c r="S175" s="1013"/>
      <c r="T175" s="1217"/>
      <c r="U175" s="1134"/>
      <c r="V175" s="1020"/>
      <c r="W175" s="1013"/>
      <c r="X175" s="1217"/>
      <c r="Y175" s="1014"/>
      <c r="Z175" s="901"/>
      <c r="AA175" s="954">
        <f>AVERAGE(C175,E175,G175,I175,K175,M175,O175,Q175,S175,U175,W175,Y175)</f>
        <v>0.99440000000000006</v>
      </c>
      <c r="AB175" s="954" t="e">
        <f>AVERAGE(D175,F175,H175,J175,L175,N175,P175,R175,T175,V175,X175,Z175)</f>
        <v>#DIV/0!</v>
      </c>
      <c r="AC175" s="963"/>
    </row>
    <row r="176" spans="1:29" ht="21.95" customHeight="1" thickTop="1" thickBot="1" x14ac:dyDescent="0.3">
      <c r="A176" s="1580" t="s">
        <v>256</v>
      </c>
      <c r="B176" s="1491" t="s">
        <v>297</v>
      </c>
      <c r="C176" s="1147"/>
      <c r="D176" s="861"/>
      <c r="E176" s="1135" t="s">
        <v>252</v>
      </c>
      <c r="F176" s="882"/>
      <c r="G176" s="1135"/>
      <c r="H176" s="902"/>
      <c r="I176" s="1135"/>
      <c r="J176" s="902"/>
      <c r="K176" s="1135"/>
      <c r="L176" s="882"/>
      <c r="M176" s="1152" t="s">
        <v>252</v>
      </c>
      <c r="N176" s="902"/>
      <c r="O176" s="1152"/>
      <c r="P176" s="902"/>
      <c r="Q176" s="870"/>
      <c r="R176" s="902"/>
      <c r="S176" s="1135"/>
      <c r="T176" s="902"/>
      <c r="U176" s="1135"/>
      <c r="V176" s="882"/>
      <c r="W176" s="1135"/>
      <c r="X176" s="902"/>
      <c r="Y176" s="1135"/>
      <c r="Z176" s="902"/>
      <c r="AA176" s="955" t="s">
        <v>252</v>
      </c>
      <c r="AB176" s="955" t="s">
        <v>252</v>
      </c>
      <c r="AC176" s="964"/>
    </row>
    <row r="177" spans="1:29" ht="21.95" customHeight="1" thickTop="1" thickBot="1" x14ac:dyDescent="0.3">
      <c r="A177" s="1580"/>
      <c r="B177" s="1491" t="s">
        <v>298</v>
      </c>
      <c r="C177" s="1146"/>
      <c r="D177" s="862"/>
      <c r="E177" s="1220">
        <v>1</v>
      </c>
      <c r="F177" s="881"/>
      <c r="G177" s="1134"/>
      <c r="H177" s="901"/>
      <c r="I177" s="1134"/>
      <c r="J177" s="901"/>
      <c r="K177" s="1134"/>
      <c r="L177" s="881"/>
      <c r="M177" s="1134">
        <v>1</v>
      </c>
      <c r="N177" s="901"/>
      <c r="O177" s="1134"/>
      <c r="P177" s="901"/>
      <c r="Q177" s="871"/>
      <c r="R177" s="901"/>
      <c r="S177" s="1134"/>
      <c r="T177" s="901"/>
      <c r="U177" s="1134"/>
      <c r="V177" s="881"/>
      <c r="W177" s="1220"/>
      <c r="X177" s="901"/>
      <c r="Y177" s="1221"/>
      <c r="Z177" s="901"/>
      <c r="AA177" s="952">
        <f>AVERAGE(C177,E177,G177,I177,K177,M177,O177,Q177,S177,U177,W177,Y177)</f>
        <v>1</v>
      </c>
      <c r="AB177" s="952" t="e">
        <f>AVERAGE(D177,F177,H177,J177,L177,N177,P177,R177,T177,V177,X177,Z177)</f>
        <v>#DIV/0!</v>
      </c>
      <c r="AC177" s="963"/>
    </row>
    <row r="178" spans="1:29" ht="21.95" hidden="1" customHeight="1" thickTop="1" thickBot="1" x14ac:dyDescent="0.3">
      <c r="A178" s="1580" t="s">
        <v>257</v>
      </c>
      <c r="B178" s="1491" t="s">
        <v>297</v>
      </c>
      <c r="C178" s="412"/>
      <c r="D178" s="860"/>
      <c r="E178" s="869"/>
      <c r="F178" s="882"/>
      <c r="G178" s="869"/>
      <c r="H178" s="902"/>
      <c r="I178" s="869"/>
      <c r="J178" s="902"/>
      <c r="K178" s="869"/>
      <c r="L178" s="882"/>
      <c r="M178" s="869"/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869"/>
      <c r="Z178" s="902"/>
      <c r="AA178" s="956" t="s">
        <v>252</v>
      </c>
      <c r="AB178" s="956" t="s">
        <v>252</v>
      </c>
      <c r="AC178" s="965"/>
    </row>
    <row r="179" spans="1:29" ht="21.95" hidden="1" customHeight="1" thickTop="1" thickBot="1" x14ac:dyDescent="0.3">
      <c r="A179" s="1580"/>
      <c r="B179" s="1491" t="s">
        <v>298</v>
      </c>
      <c r="C179" s="411"/>
      <c r="D179" s="859"/>
      <c r="E179" s="868"/>
      <c r="F179" s="881"/>
      <c r="G179" s="868"/>
      <c r="H179" s="901"/>
      <c r="I179" s="1013"/>
      <c r="J179" s="901"/>
      <c r="K179" s="868"/>
      <c r="L179" s="881"/>
      <c r="M179" s="868"/>
      <c r="N179" s="901"/>
      <c r="O179" s="868"/>
      <c r="P179" s="901"/>
      <c r="Q179" s="868"/>
      <c r="R179" s="901"/>
      <c r="S179" s="868"/>
      <c r="T179" s="901"/>
      <c r="U179" s="868"/>
      <c r="V179" s="881"/>
      <c r="W179" s="868"/>
      <c r="X179" s="901"/>
      <c r="Y179" s="1013"/>
      <c r="Z179" s="901"/>
      <c r="AA179" s="954" t="e">
        <f>AVERAGE(C179,E179,G179,I179,K179,M179,O179,Q179,S179,U179,W179,Y179)</f>
        <v>#DIV/0!</v>
      </c>
      <c r="AB179" s="954" t="e">
        <f>AVERAGE(D179,F179,H179,J179,L179,N179,P179,R179,T179,V179,X179,Z179)</f>
        <v>#DIV/0!</v>
      </c>
      <c r="AC179" s="963"/>
    </row>
    <row r="180" spans="1:29" ht="21.95" hidden="1" customHeight="1" thickTop="1" thickBot="1" x14ac:dyDescent="0.3">
      <c r="A180" s="1581" t="s">
        <v>258</v>
      </c>
      <c r="B180" s="1491" t="s">
        <v>297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869"/>
      <c r="N180" s="902"/>
      <c r="O180" s="869"/>
      <c r="P180" s="902"/>
      <c r="Q180" s="869"/>
      <c r="R180" s="902"/>
      <c r="S180" s="869"/>
      <c r="T180" s="902"/>
      <c r="U180" s="869"/>
      <c r="V180" s="882"/>
      <c r="W180" s="869"/>
      <c r="X180" s="902"/>
      <c r="Y180" s="869"/>
      <c r="Z180" s="902"/>
      <c r="AA180" s="955" t="s">
        <v>252</v>
      </c>
      <c r="AB180" s="955" t="s">
        <v>252</v>
      </c>
      <c r="AC180" s="964"/>
    </row>
    <row r="181" spans="1:29" ht="21.95" hidden="1" customHeight="1" thickTop="1" thickBot="1" x14ac:dyDescent="0.3">
      <c r="A181" s="1581"/>
      <c r="B181" s="1491" t="s">
        <v>298</v>
      </c>
      <c r="C181" s="411"/>
      <c r="D181" s="859"/>
      <c r="E181" s="868"/>
      <c r="F181" s="881"/>
      <c r="G181" s="868"/>
      <c r="H181" s="901"/>
      <c r="I181" s="868"/>
      <c r="J181" s="901"/>
      <c r="K181" s="868"/>
      <c r="L181" s="881"/>
      <c r="M181" s="1013"/>
      <c r="N181" s="901"/>
      <c r="O181" s="1216"/>
      <c r="P181" s="901"/>
      <c r="Q181" s="868"/>
      <c r="R181" s="901"/>
      <c r="S181" s="1013"/>
      <c r="T181" s="901"/>
      <c r="U181" s="868"/>
      <c r="V181" s="881"/>
      <c r="W181" s="868"/>
      <c r="X181" s="901"/>
      <c r="Y181" s="868"/>
      <c r="Z181" s="901"/>
      <c r="AA181" s="952" t="e">
        <f>AVERAGE(C181,E181,G181,I181,K181,M181,O181,Q181,S181,U181,W181,Y181)</f>
        <v>#DIV/0!</v>
      </c>
      <c r="AB181" s="952" t="e">
        <f>AVERAGE(D181,F181,H181,J181,L181,N181,P181,R181,T181,V181,X181,Z181)</f>
        <v>#DIV/0!</v>
      </c>
      <c r="AC181" s="963"/>
    </row>
    <row r="182" spans="1:29" ht="21.95" customHeight="1" thickTop="1" thickBot="1" x14ac:dyDescent="0.3">
      <c r="A182" s="1580" t="s">
        <v>259</v>
      </c>
      <c r="B182" s="1491" t="s">
        <v>297</v>
      </c>
      <c r="C182" s="412" t="s">
        <v>252</v>
      </c>
      <c r="D182" s="860"/>
      <c r="E182" s="869" t="s">
        <v>252</v>
      </c>
      <c r="F182" s="882"/>
      <c r="G182" s="869" t="s">
        <v>252</v>
      </c>
      <c r="H182" s="902"/>
      <c r="I182" s="869"/>
      <c r="J182" s="902"/>
      <c r="K182" s="869" t="s">
        <v>252</v>
      </c>
      <c r="L182" s="882"/>
      <c r="M182" s="869" t="s">
        <v>252</v>
      </c>
      <c r="N182" s="902"/>
      <c r="O182" s="869"/>
      <c r="P182" s="902"/>
      <c r="Q182" s="869"/>
      <c r="R182" s="902"/>
      <c r="S182" s="869"/>
      <c r="T182" s="902"/>
      <c r="U182" s="869"/>
      <c r="V182" s="882"/>
      <c r="W182" s="869"/>
      <c r="X182" s="902"/>
      <c r="Y182" s="869"/>
      <c r="Z182" s="902"/>
      <c r="AA182" s="953" t="s">
        <v>252</v>
      </c>
      <c r="AB182" s="953" t="s">
        <v>252</v>
      </c>
      <c r="AC182" s="961"/>
    </row>
    <row r="183" spans="1:29" ht="21.95" customHeight="1" thickTop="1" thickBot="1" x14ac:dyDescent="0.3">
      <c r="A183" s="1580"/>
      <c r="B183" s="1491" t="s">
        <v>298</v>
      </c>
      <c r="C183" s="1503">
        <v>0.85</v>
      </c>
      <c r="D183" s="859"/>
      <c r="E183" s="1134">
        <v>1</v>
      </c>
      <c r="F183" s="881"/>
      <c r="G183" s="1013">
        <v>1</v>
      </c>
      <c r="H183" s="901"/>
      <c r="I183" s="1013"/>
      <c r="J183" s="901"/>
      <c r="K183" s="1261">
        <v>1</v>
      </c>
      <c r="L183" s="881"/>
      <c r="M183" s="1134">
        <v>1</v>
      </c>
      <c r="N183" s="901"/>
      <c r="O183" s="1013"/>
      <c r="P183" s="901"/>
      <c r="Q183" s="868"/>
      <c r="R183" s="901"/>
      <c r="S183" s="1013"/>
      <c r="T183" s="901"/>
      <c r="U183" s="1014"/>
      <c r="V183" s="881"/>
      <c r="W183" s="1220"/>
      <c r="X183" s="901"/>
      <c r="Y183" s="1014"/>
      <c r="Z183" s="901"/>
      <c r="AA183" s="954">
        <f>AVERAGE(C183,E183,G183,I183,K183,M183,O183,Q183,S183,U183,W183,Y183)</f>
        <v>0.97</v>
      </c>
      <c r="AB183" s="954" t="e">
        <f>AVERAGE(D183,F183,H183,J183,L183,N183,P183,R183,T183,V183,X183,Z183)</f>
        <v>#DIV/0!</v>
      </c>
      <c r="AC183" s="963"/>
    </row>
    <row r="184" spans="1:29" ht="21.95" hidden="1" customHeight="1" thickTop="1" thickBot="1" x14ac:dyDescent="0.3">
      <c r="A184" s="1580" t="s">
        <v>260</v>
      </c>
      <c r="B184" s="1491" t="s">
        <v>297</v>
      </c>
      <c r="C184" s="412"/>
      <c r="D184" s="860"/>
      <c r="E184" s="869"/>
      <c r="F184" s="882"/>
      <c r="G184" s="869"/>
      <c r="H184" s="902"/>
      <c r="I184" s="869"/>
      <c r="J184" s="902"/>
      <c r="K184" s="869"/>
      <c r="L184" s="882"/>
      <c r="M184" s="869"/>
      <c r="N184" s="902"/>
      <c r="O184" s="869"/>
      <c r="P184" s="902"/>
      <c r="Q184" s="869"/>
      <c r="R184" s="902"/>
      <c r="S184" s="869"/>
      <c r="T184" s="902"/>
      <c r="U184" s="869"/>
      <c r="V184" s="882"/>
      <c r="W184" s="869"/>
      <c r="X184" s="902"/>
      <c r="Y184" s="869"/>
      <c r="Z184" s="902"/>
      <c r="AA184" s="951" t="s">
        <v>252</v>
      </c>
      <c r="AB184" s="951" t="s">
        <v>252</v>
      </c>
      <c r="AC184" s="962"/>
    </row>
    <row r="185" spans="1:29" ht="21.95" hidden="1" customHeight="1" thickTop="1" thickBot="1" x14ac:dyDescent="0.3">
      <c r="A185" s="1580"/>
      <c r="B185" s="1491" t="s">
        <v>298</v>
      </c>
      <c r="C185" s="1146"/>
      <c r="D185" s="1150"/>
      <c r="E185" s="868"/>
      <c r="F185" s="881"/>
      <c r="G185" s="1221"/>
      <c r="H185" s="901"/>
      <c r="I185" s="1014"/>
      <c r="J185" s="1018"/>
      <c r="K185" s="1216"/>
      <c r="L185" s="881"/>
      <c r="M185" s="1013"/>
      <c r="N185" s="901"/>
      <c r="O185" s="868"/>
      <c r="P185" s="1019"/>
      <c r="Q185" s="868"/>
      <c r="R185" s="901"/>
      <c r="S185" s="1216"/>
      <c r="T185" s="1018"/>
      <c r="U185" s="868"/>
      <c r="V185" s="1020"/>
      <c r="W185" s="1013"/>
      <c r="X185" s="901"/>
      <c r="Y185" s="868"/>
      <c r="Z185" s="1217"/>
      <c r="AA185" s="952" t="e">
        <f>AVERAGE(C185,E185,G185,I185,K185,M185,O185,Q185,S185,U185,W185,Y185)</f>
        <v>#DIV/0!</v>
      </c>
      <c r="AB185" s="952" t="e">
        <f>AVERAGE(D185,F185,H185,J185,L185,N185,P185,R185,T185,V185,X185,Z185)</f>
        <v>#DIV/0!</v>
      </c>
      <c r="AC185" s="963"/>
    </row>
    <row r="186" spans="1:29" ht="21.95" hidden="1" customHeight="1" thickTop="1" thickBot="1" x14ac:dyDescent="0.3">
      <c r="A186" s="1581" t="s">
        <v>261</v>
      </c>
      <c r="B186" s="1491" t="s">
        <v>297</v>
      </c>
      <c r="C186" s="412"/>
      <c r="D186" s="860"/>
      <c r="E186" s="869"/>
      <c r="F186" s="882"/>
      <c r="G186" s="869"/>
      <c r="H186" s="902"/>
      <c r="I186" s="869"/>
      <c r="J186" s="902"/>
      <c r="K186" s="869"/>
      <c r="L186" s="882"/>
      <c r="M186" s="869"/>
      <c r="N186" s="902"/>
      <c r="O186" s="869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6" t="s">
        <v>252</v>
      </c>
      <c r="AB186" s="956" t="s">
        <v>252</v>
      </c>
      <c r="AC186" s="965"/>
    </row>
    <row r="187" spans="1:29" ht="21.95" hidden="1" customHeight="1" thickTop="1" thickBot="1" x14ac:dyDescent="0.3">
      <c r="A187" s="1581"/>
      <c r="B187" s="1491" t="s">
        <v>298</v>
      </c>
      <c r="C187" s="1015"/>
      <c r="D187" s="859"/>
      <c r="E187" s="868"/>
      <c r="F187" s="881"/>
      <c r="G187" s="868"/>
      <c r="H187" s="901"/>
      <c r="I187" s="1013"/>
      <c r="J187" s="901"/>
      <c r="K187" s="1013"/>
      <c r="L187" s="881"/>
      <c r="M187" s="868"/>
      <c r="N187" s="901"/>
      <c r="O187" s="1216"/>
      <c r="P187" s="901"/>
      <c r="Q187" s="868"/>
      <c r="R187" s="901"/>
      <c r="S187" s="868"/>
      <c r="T187" s="901"/>
      <c r="U187" s="868"/>
      <c r="V187" s="881"/>
      <c r="W187" s="868"/>
      <c r="X187" s="901"/>
      <c r="Y187" s="868"/>
      <c r="Z187" s="901"/>
      <c r="AA187" s="954" t="e">
        <f>AVERAGE(C187,E187,G187,I187,K187,M187,O187,Q187,S187,U187,W187,Y187)</f>
        <v>#DIV/0!</v>
      </c>
      <c r="AB187" s="954" t="e">
        <f>AVERAGE(D187,F187,H187,J187,L187,N187,P187,R187,T187,V187,X187,Z187)</f>
        <v>#DIV/0!</v>
      </c>
      <c r="AC187" s="963"/>
    </row>
    <row r="188" spans="1:29" ht="21.95" hidden="1" customHeight="1" thickTop="1" thickBot="1" x14ac:dyDescent="0.3">
      <c r="A188" s="1581" t="s">
        <v>262</v>
      </c>
      <c r="B188" s="1491" t="s">
        <v>297</v>
      </c>
      <c r="C188" s="412"/>
      <c r="D188" s="860"/>
      <c r="E188" s="869"/>
      <c r="F188" s="882"/>
      <c r="G188" s="869"/>
      <c r="H188" s="902"/>
      <c r="I188" s="869"/>
      <c r="J188" s="902"/>
      <c r="K188" s="869"/>
      <c r="L188" s="882"/>
      <c r="M188" s="869"/>
      <c r="N188" s="902"/>
      <c r="O188" s="869"/>
      <c r="P188" s="902"/>
      <c r="Q188" s="869"/>
      <c r="R188" s="902"/>
      <c r="S188" s="869"/>
      <c r="T188" s="902"/>
      <c r="U188" s="869"/>
      <c r="V188" s="882"/>
      <c r="W188" s="869"/>
      <c r="X188" s="902"/>
      <c r="Y188" s="869"/>
      <c r="Z188" s="902"/>
      <c r="AA188" s="951" t="s">
        <v>252</v>
      </c>
      <c r="AB188" s="951" t="s">
        <v>252</v>
      </c>
      <c r="AC188" s="962"/>
    </row>
    <row r="189" spans="1:29" ht="21.95" hidden="1" customHeight="1" thickTop="1" thickBot="1" x14ac:dyDescent="0.3">
      <c r="A189" s="1581"/>
      <c r="B189" s="1491" t="s">
        <v>298</v>
      </c>
      <c r="C189" s="1373"/>
      <c r="D189" s="862"/>
      <c r="E189" s="1014"/>
      <c r="F189" s="881"/>
      <c r="G189" s="1261"/>
      <c r="H189" s="901"/>
      <c r="I189" s="1220"/>
      <c r="J189" s="901"/>
      <c r="K189" s="1014"/>
      <c r="L189" s="881"/>
      <c r="M189" s="1221"/>
      <c r="N189" s="1217"/>
      <c r="O189" s="1134"/>
      <c r="P189" s="1019"/>
      <c r="Q189" s="871"/>
      <c r="R189" s="901"/>
      <c r="S189" s="1134"/>
      <c r="T189" s="1217"/>
      <c r="U189" s="1134"/>
      <c r="V189" s="881"/>
      <c r="W189" s="1221"/>
      <c r="X189" s="901"/>
      <c r="Y189" s="1261"/>
      <c r="Z189" s="901"/>
      <c r="AA189" s="952" t="e">
        <f>AVERAGE(C189,E189,G189,I189,K189,M189,O189,Q189,S189,U189,W189,Y189)</f>
        <v>#DIV/0!</v>
      </c>
      <c r="AB189" s="952" t="e">
        <f>AVERAGE(D189,F189,H189,J189,L189,N189,P189,R189,T189,V189,X189,Z189)</f>
        <v>#DIV/0!</v>
      </c>
      <c r="AC189" s="963"/>
    </row>
    <row r="190" spans="1:29" ht="21.95" hidden="1" customHeight="1" thickTop="1" thickBot="1" x14ac:dyDescent="0.3">
      <c r="A190" s="1581" t="s">
        <v>263</v>
      </c>
      <c r="B190" s="1491" t="s">
        <v>297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6" t="s">
        <v>252</v>
      </c>
      <c r="AB190" s="956" t="s">
        <v>252</v>
      </c>
      <c r="AC190" s="965"/>
    </row>
    <row r="191" spans="1:29" ht="21.95" hidden="1" customHeight="1" thickTop="1" thickBot="1" x14ac:dyDescent="0.3">
      <c r="A191" s="1581"/>
      <c r="B191" s="1491" t="s">
        <v>298</v>
      </c>
      <c r="C191" s="411"/>
      <c r="D191" s="859"/>
      <c r="E191" s="868"/>
      <c r="F191" s="881"/>
      <c r="G191" s="868"/>
      <c r="H191" s="901"/>
      <c r="I191" s="868"/>
      <c r="J191" s="901"/>
      <c r="K191" s="868"/>
      <c r="L191" s="881"/>
      <c r="M191" s="868"/>
      <c r="N191" s="901"/>
      <c r="O191" s="868"/>
      <c r="P191" s="901"/>
      <c r="Q191" s="868"/>
      <c r="R191" s="901"/>
      <c r="S191" s="868"/>
      <c r="T191" s="901"/>
      <c r="U191" s="868"/>
      <c r="V191" s="881"/>
      <c r="W191" s="868"/>
      <c r="X191" s="901"/>
      <c r="Y191" s="868"/>
      <c r="Z191" s="901"/>
      <c r="AA191" s="954" t="e">
        <f>AVERAGE(C191,E191,G191,I191,K191,M191,O191,Q191,S191,U191,W191,Y191)</f>
        <v>#DIV/0!</v>
      </c>
      <c r="AB191" s="954" t="e">
        <f>AVERAGE(D191,F191,H191,J191,L191,N191,P191,R191,T191,V191,X191,Z191)</f>
        <v>#DIV/0!</v>
      </c>
      <c r="AC191" s="963"/>
    </row>
    <row r="192" spans="1:29" ht="21.95" hidden="1" customHeight="1" thickTop="1" thickBot="1" x14ac:dyDescent="0.3">
      <c r="A192" s="1581" t="s">
        <v>264</v>
      </c>
      <c r="B192" s="1491" t="s">
        <v>297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902"/>
      <c r="AA192" s="955" t="s">
        <v>252</v>
      </c>
      <c r="AB192" s="955" t="s">
        <v>252</v>
      </c>
      <c r="AC192" s="964"/>
    </row>
    <row r="193" spans="1:29" ht="21.95" hidden="1" customHeight="1" thickTop="1" thickBot="1" x14ac:dyDescent="0.3">
      <c r="A193" s="1581"/>
      <c r="B193" s="1491" t="s">
        <v>298</v>
      </c>
      <c r="C193" s="411"/>
      <c r="D193" s="859"/>
      <c r="E193" s="868"/>
      <c r="F193" s="881"/>
      <c r="G193" s="868"/>
      <c r="H193" s="901"/>
      <c r="I193" s="868"/>
      <c r="J193" s="901"/>
      <c r="K193" s="868"/>
      <c r="L193" s="881"/>
      <c r="M193" s="868"/>
      <c r="N193" s="901"/>
      <c r="O193" s="868"/>
      <c r="P193" s="901"/>
      <c r="Q193" s="868"/>
      <c r="R193" s="901"/>
      <c r="S193" s="868"/>
      <c r="T193" s="901"/>
      <c r="U193" s="868"/>
      <c r="V193" s="881"/>
      <c r="W193" s="868"/>
      <c r="X193" s="901"/>
      <c r="Y193" s="868"/>
      <c r="Z193" s="1217"/>
      <c r="AA193" s="952" t="e">
        <f>AVERAGE(C193,E193,G193,I193,K193,M193,O193,Q193,S193,U193,W193,Y193)</f>
        <v>#DIV/0!</v>
      </c>
      <c r="AB193" s="952" t="e">
        <f>AVERAGE(D193,F193,H193,J193,L193,N193,P193,R193,T193,V193,X193,Z193)</f>
        <v>#DIV/0!</v>
      </c>
      <c r="AC193" s="963"/>
    </row>
    <row r="194" spans="1:29" ht="21.95" customHeight="1" thickTop="1" thickBot="1" x14ac:dyDescent="0.3">
      <c r="A194" s="1580" t="s">
        <v>1110</v>
      </c>
      <c r="B194" s="1491" t="s">
        <v>297</v>
      </c>
      <c r="C194" s="412"/>
      <c r="D194" s="860"/>
      <c r="E194" s="869"/>
      <c r="F194" s="882"/>
      <c r="G194" s="869"/>
      <c r="H194" s="902"/>
      <c r="I194" s="869"/>
      <c r="J194" s="902"/>
      <c r="K194" s="869"/>
      <c r="L194" s="882"/>
      <c r="M194" s="869"/>
      <c r="N194" s="902"/>
      <c r="O194" s="869"/>
      <c r="P194" s="902"/>
      <c r="Q194" s="869"/>
      <c r="R194" s="902"/>
      <c r="S194" s="869"/>
      <c r="T194" s="902"/>
      <c r="U194" s="869"/>
      <c r="V194" s="882"/>
      <c r="W194" s="869"/>
      <c r="X194" s="902"/>
      <c r="Y194" s="869"/>
      <c r="Z194" s="902"/>
      <c r="AA194" s="956" t="s">
        <v>252</v>
      </c>
      <c r="AB194" s="956" t="s">
        <v>252</v>
      </c>
      <c r="AC194" s="965"/>
    </row>
    <row r="195" spans="1:29" ht="21.95" customHeight="1" thickTop="1" thickBot="1" x14ac:dyDescent="0.3">
      <c r="A195" s="1580"/>
      <c r="B195" s="1491" t="s">
        <v>298</v>
      </c>
      <c r="C195" s="411"/>
      <c r="D195" s="859"/>
      <c r="E195" s="868"/>
      <c r="F195" s="881"/>
      <c r="G195" s="868"/>
      <c r="H195" s="901"/>
      <c r="I195" s="868"/>
      <c r="J195" s="1018"/>
      <c r="K195" s="868"/>
      <c r="L195" s="881"/>
      <c r="M195" s="868"/>
      <c r="N195" s="1018"/>
      <c r="O195" s="868"/>
      <c r="P195" s="901"/>
      <c r="Q195" s="868"/>
      <c r="R195" s="901"/>
      <c r="S195" s="868"/>
      <c r="T195" s="901"/>
      <c r="U195" s="868"/>
      <c r="V195" s="881"/>
      <c r="W195" s="1013"/>
      <c r="X195" s="1018"/>
      <c r="Y195" s="1014"/>
      <c r="Z195" s="1222"/>
      <c r="AA195" s="954" t="e">
        <f>AVERAGE(C195,E195,G195,I195,K195,M195,O195,Q195,S195,U195,W195,Y195)</f>
        <v>#DIV/0!</v>
      </c>
      <c r="AB195" s="954" t="e">
        <f>AVERAGE(D195,F195,H195,J195,L195,N195,P195,R195,T195,V195,X195,Z195)</f>
        <v>#DIV/0!</v>
      </c>
      <c r="AC195" s="963"/>
    </row>
    <row r="196" spans="1:29" ht="21.95" hidden="1" customHeight="1" thickTop="1" thickBot="1" x14ac:dyDescent="0.3">
      <c r="A196" s="1580" t="s">
        <v>265</v>
      </c>
      <c r="B196" s="1491" t="s">
        <v>297</v>
      </c>
      <c r="C196" s="412"/>
      <c r="D196" s="860"/>
      <c r="E196" s="869"/>
      <c r="F196" s="882"/>
      <c r="G196" s="869"/>
      <c r="H196" s="902"/>
      <c r="I196" s="869"/>
      <c r="J196" s="902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869"/>
      <c r="V196" s="882"/>
      <c r="W196" s="869"/>
      <c r="X196" s="902"/>
      <c r="Y196" s="869"/>
      <c r="Z196" s="902"/>
      <c r="AA196" s="951" t="s">
        <v>252</v>
      </c>
      <c r="AB196" s="951" t="s">
        <v>252</v>
      </c>
      <c r="AC196" s="962"/>
    </row>
    <row r="197" spans="1:29" ht="21.95" hidden="1" customHeight="1" thickTop="1" thickBot="1" x14ac:dyDescent="0.3">
      <c r="A197" s="1580"/>
      <c r="B197" s="1491" t="s">
        <v>298</v>
      </c>
      <c r="C197" s="1012"/>
      <c r="D197" s="859"/>
      <c r="E197" s="868"/>
      <c r="F197" s="881"/>
      <c r="G197" s="868"/>
      <c r="H197" s="901"/>
      <c r="I197" s="868"/>
      <c r="J197" s="1018"/>
      <c r="K197" s="868"/>
      <c r="L197" s="881"/>
      <c r="M197" s="868"/>
      <c r="N197" s="901"/>
      <c r="O197" s="868"/>
      <c r="P197" s="901"/>
      <c r="Q197" s="868"/>
      <c r="R197" s="901"/>
      <c r="S197" s="868"/>
      <c r="T197" s="901"/>
      <c r="U197" s="868"/>
      <c r="V197" s="881"/>
      <c r="W197" s="868"/>
      <c r="X197" s="901"/>
      <c r="Y197" s="868"/>
      <c r="Z197" s="1019"/>
      <c r="AA197" s="952" t="e">
        <f>AVERAGE(C197,E197,G197,I197,K197,M197,O197,Q197,S197,U197,W197,Y197)</f>
        <v>#DIV/0!</v>
      </c>
      <c r="AB197" s="952" t="e">
        <f>AVERAGE(D197,F197,H197,J197,L197,N197,P197,R197,T197,V197,X197,Z197)</f>
        <v>#DIV/0!</v>
      </c>
      <c r="AC197" s="963"/>
    </row>
    <row r="198" spans="1:29" ht="21.95" hidden="1" customHeight="1" thickTop="1" thickBot="1" x14ac:dyDescent="0.3">
      <c r="A198" s="1581" t="s">
        <v>266</v>
      </c>
      <c r="B198" s="1491" t="s">
        <v>297</v>
      </c>
      <c r="C198" s="412"/>
      <c r="D198" s="860"/>
      <c r="E198" s="869"/>
      <c r="F198" s="882"/>
      <c r="G198" s="869"/>
      <c r="H198" s="902"/>
      <c r="I198" s="869"/>
      <c r="J198" s="902"/>
      <c r="K198" s="869"/>
      <c r="L198" s="882"/>
      <c r="M198" s="869"/>
      <c r="N198" s="902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6" t="s">
        <v>252</v>
      </c>
      <c r="AB198" s="956" t="s">
        <v>252</v>
      </c>
      <c r="AC198" s="965"/>
    </row>
    <row r="199" spans="1:29" ht="21.95" hidden="1" customHeight="1" thickTop="1" thickBot="1" x14ac:dyDescent="0.3">
      <c r="A199" s="1581"/>
      <c r="B199" s="1491" t="s">
        <v>298</v>
      </c>
      <c r="C199" s="411"/>
      <c r="D199" s="859"/>
      <c r="E199" s="868"/>
      <c r="F199" s="881"/>
      <c r="G199" s="868"/>
      <c r="H199" s="901"/>
      <c r="I199" s="1013"/>
      <c r="J199" s="901"/>
      <c r="K199" s="868"/>
      <c r="L199" s="1020"/>
      <c r="M199" s="868"/>
      <c r="N199" s="1019"/>
      <c r="O199" s="868"/>
      <c r="P199" s="901"/>
      <c r="Q199" s="868"/>
      <c r="R199" s="901"/>
      <c r="S199" s="868"/>
      <c r="T199" s="901"/>
      <c r="U199" s="868"/>
      <c r="V199" s="881"/>
      <c r="W199" s="868"/>
      <c r="X199" s="901"/>
      <c r="Y199" s="868"/>
      <c r="Z199" s="901"/>
      <c r="AA199" s="954" t="e">
        <f>AVERAGE(C199,E199,G199,I199,K199,M199,O199,Q199,S199,U199,W199,Y199)</f>
        <v>#DIV/0!</v>
      </c>
      <c r="AB199" s="954" t="e">
        <f>AVERAGE(D199,F199,H199,J199,L199,N199,P199,R199,T199,V199,X199,Z199)</f>
        <v>#DIV/0!</v>
      </c>
      <c r="AC199" s="963"/>
    </row>
    <row r="200" spans="1:29" ht="21.95" customHeight="1" thickTop="1" thickBot="1" x14ac:dyDescent="0.3">
      <c r="A200" s="1580" t="s">
        <v>1106</v>
      </c>
      <c r="B200" s="1491" t="s">
        <v>297</v>
      </c>
      <c r="C200" s="1492"/>
      <c r="D200" s="1493"/>
      <c r="E200" s="1494"/>
      <c r="F200" s="1495"/>
      <c r="G200" s="1494"/>
      <c r="H200" s="1496"/>
      <c r="I200" s="1494" t="s">
        <v>252</v>
      </c>
      <c r="J200" s="1496"/>
      <c r="K200" s="1494"/>
      <c r="L200" s="1495"/>
      <c r="M200" s="1494"/>
      <c r="N200" s="1496"/>
      <c r="O200" s="1494"/>
      <c r="P200" s="1496"/>
      <c r="Q200" s="1494"/>
      <c r="R200" s="1496"/>
      <c r="S200" s="1494"/>
      <c r="T200" s="1496"/>
      <c r="U200" s="1494"/>
      <c r="V200" s="1495"/>
      <c r="W200" s="1494"/>
      <c r="X200" s="1496"/>
      <c r="Y200" s="1494"/>
      <c r="Z200" s="1496"/>
      <c r="AA200" s="1497" t="s">
        <v>252</v>
      </c>
      <c r="AB200" s="1497" t="s">
        <v>252</v>
      </c>
      <c r="AC200" s="962"/>
    </row>
    <row r="201" spans="1:29" ht="21.95" customHeight="1" thickTop="1" thickBot="1" x14ac:dyDescent="0.3">
      <c r="A201" s="1580"/>
      <c r="B201" s="1491" t="s">
        <v>298</v>
      </c>
      <c r="C201" s="1498"/>
      <c r="D201" s="1499"/>
      <c r="E201" s="1500"/>
      <c r="F201" s="1501"/>
      <c r="G201" s="1500"/>
      <c r="H201" s="1502"/>
      <c r="I201" s="1504">
        <v>1</v>
      </c>
      <c r="J201" s="1502"/>
      <c r="K201" s="1500"/>
      <c r="L201" s="1501"/>
      <c r="M201" s="1500"/>
      <c r="N201" s="1502"/>
      <c r="O201" s="1500"/>
      <c r="P201" s="1502"/>
      <c r="Q201" s="1500"/>
      <c r="R201" s="1502"/>
      <c r="S201" s="1500"/>
      <c r="T201" s="1502"/>
      <c r="U201" s="1500"/>
      <c r="V201" s="1501"/>
      <c r="W201" s="1500"/>
      <c r="X201" s="1502"/>
      <c r="Y201" s="1500"/>
      <c r="Z201" s="1502"/>
      <c r="AA201" s="954">
        <f>AVERAGE(C201,E201,G201,I201,K201,M201,O201,Q201,S201,U201,W201,Y201)</f>
        <v>1</v>
      </c>
      <c r="AB201" s="954" t="e">
        <f>AVERAGE(D201,F201,H201,J201,L201,N201,P201,R201,T201,V201,X201,Z201)</f>
        <v>#DIV/0!</v>
      </c>
      <c r="AC201" s="963"/>
    </row>
    <row r="202" spans="1:29" ht="21.95" customHeight="1" thickTop="1" thickBot="1" x14ac:dyDescent="0.3">
      <c r="A202" s="1580" t="s">
        <v>1109</v>
      </c>
      <c r="B202" s="1491" t="s">
        <v>297</v>
      </c>
      <c r="C202" s="412" t="s">
        <v>252</v>
      </c>
      <c r="D202" s="860"/>
      <c r="E202" s="869" t="s">
        <v>252</v>
      </c>
      <c r="F202" s="882"/>
      <c r="G202" s="869" t="s">
        <v>252</v>
      </c>
      <c r="H202" s="902"/>
      <c r="I202" s="869" t="s">
        <v>252</v>
      </c>
      <c r="J202" s="902"/>
      <c r="K202" s="869" t="s">
        <v>252</v>
      </c>
      <c r="L202" s="882"/>
      <c r="M202" s="869" t="s">
        <v>252</v>
      </c>
      <c r="N202" s="902"/>
      <c r="O202" s="869"/>
      <c r="P202" s="902"/>
      <c r="Q202" s="869"/>
      <c r="R202" s="902"/>
      <c r="S202" s="869"/>
      <c r="T202" s="902"/>
      <c r="U202" s="869"/>
      <c r="V202" s="882"/>
      <c r="W202" s="869"/>
      <c r="X202" s="902"/>
      <c r="Y202" s="869"/>
      <c r="Z202" s="902"/>
      <c r="AA202" s="956" t="s">
        <v>252</v>
      </c>
      <c r="AB202" s="956" t="s">
        <v>252</v>
      </c>
      <c r="AC202" s="965"/>
    </row>
    <row r="203" spans="1:29" ht="21.95" customHeight="1" thickTop="1" thickBot="1" x14ac:dyDescent="0.3">
      <c r="A203" s="1580"/>
      <c r="B203" s="1491" t="s">
        <v>298</v>
      </c>
      <c r="C203" s="1012">
        <v>0.9</v>
      </c>
      <c r="D203" s="859"/>
      <c r="E203" s="1013">
        <v>0.84599999999999997</v>
      </c>
      <c r="F203" s="881"/>
      <c r="G203" s="1014">
        <v>0.6</v>
      </c>
      <c r="H203" s="901"/>
      <c r="I203" s="1013">
        <v>0.9</v>
      </c>
      <c r="J203" s="901"/>
      <c r="K203" s="1013">
        <v>1</v>
      </c>
      <c r="L203" s="881"/>
      <c r="M203" s="1134">
        <v>1</v>
      </c>
      <c r="N203" s="901"/>
      <c r="O203" s="868"/>
      <c r="P203" s="901"/>
      <c r="Q203" s="868"/>
      <c r="R203" s="901"/>
      <c r="S203" s="868"/>
      <c r="T203" s="901"/>
      <c r="U203" s="868"/>
      <c r="V203" s="881"/>
      <c r="W203" s="868"/>
      <c r="X203" s="1018"/>
      <c r="Y203" s="868"/>
      <c r="Z203" s="1018"/>
      <c r="AA203" s="954">
        <f>AVERAGE(C203,E203,G203,I203,K203,M203,O203,Q203,S203,U203,W203,Y203)</f>
        <v>0.87433333333333341</v>
      </c>
      <c r="AB203" s="954" t="e">
        <f>AVERAGE(D203,F203,H203,J203,L203,N203,P203,R203,T203,V203,X203,Z203)</f>
        <v>#DIV/0!</v>
      </c>
      <c r="AC203" s="963"/>
    </row>
    <row r="204" spans="1:29" ht="21.95" customHeight="1" thickTop="1" thickBot="1" x14ac:dyDescent="0.3">
      <c r="A204" s="1580" t="s">
        <v>960</v>
      </c>
      <c r="B204" s="1491" t="s">
        <v>297</v>
      </c>
      <c r="C204" s="412"/>
      <c r="D204" s="860"/>
      <c r="E204" s="869" t="s">
        <v>252</v>
      </c>
      <c r="F204" s="882"/>
      <c r="G204" s="869" t="s">
        <v>252</v>
      </c>
      <c r="H204" s="902"/>
      <c r="I204" s="1152" t="s">
        <v>252</v>
      </c>
      <c r="J204" s="902"/>
      <c r="K204" s="869" t="s">
        <v>252</v>
      </c>
      <c r="L204" s="882"/>
      <c r="M204" s="869"/>
      <c r="N204" s="902"/>
      <c r="O204" s="869"/>
      <c r="P204" s="902"/>
      <c r="Q204" s="869"/>
      <c r="R204" s="902"/>
      <c r="S204" s="869"/>
      <c r="T204" s="902"/>
      <c r="U204" s="869"/>
      <c r="V204" s="882"/>
      <c r="W204" s="869"/>
      <c r="X204" s="902"/>
      <c r="Y204" s="869"/>
      <c r="Z204" s="902"/>
      <c r="AA204" s="955" t="s">
        <v>252</v>
      </c>
      <c r="AB204" s="955" t="s">
        <v>252</v>
      </c>
      <c r="AC204" s="964"/>
    </row>
    <row r="205" spans="1:29" ht="21.95" customHeight="1" thickTop="1" thickBot="1" x14ac:dyDescent="0.3">
      <c r="A205" s="1580"/>
      <c r="B205" s="1491" t="s">
        <v>298</v>
      </c>
      <c r="C205" s="1012"/>
      <c r="D205" s="859"/>
      <c r="E205" s="1013">
        <v>1</v>
      </c>
      <c r="F205" s="881"/>
      <c r="G205" s="1013">
        <v>0.95</v>
      </c>
      <c r="H205" s="901"/>
      <c r="I205" s="1134">
        <v>1</v>
      </c>
      <c r="J205" s="901"/>
      <c r="K205" s="1220">
        <v>1</v>
      </c>
      <c r="L205" s="881"/>
      <c r="M205" s="868"/>
      <c r="N205" s="901"/>
      <c r="O205" s="868"/>
      <c r="P205" s="901"/>
      <c r="Q205" s="1216"/>
      <c r="R205" s="901"/>
      <c r="S205" s="1014"/>
      <c r="T205" s="901"/>
      <c r="U205" s="868"/>
      <c r="V205" s="881"/>
      <c r="W205" s="868"/>
      <c r="X205" s="901"/>
      <c r="Y205" s="868"/>
      <c r="Z205" s="901"/>
      <c r="AA205" s="952">
        <f>AVERAGE(C205,E205,G205,I205,K205,M205,O205,Q205,S205,U205,W205,Y205)</f>
        <v>0.98750000000000004</v>
      </c>
      <c r="AB205" s="952" t="e">
        <f>AVERAGE(D205,F205,H205,J205,L205,N205,P205,R205,T205,V205,X205,Z205)</f>
        <v>#DIV/0!</v>
      </c>
      <c r="AC205" s="963"/>
    </row>
    <row r="206" spans="1:29" ht="21.95" hidden="1" customHeight="1" thickTop="1" thickBot="1" x14ac:dyDescent="0.3">
      <c r="A206" s="1580" t="s">
        <v>270</v>
      </c>
      <c r="B206" s="430" t="s">
        <v>297</v>
      </c>
      <c r="C206" s="412"/>
      <c r="D206" s="860"/>
      <c r="E206" s="869"/>
      <c r="F206" s="882"/>
      <c r="G206" s="869"/>
      <c r="H206" s="902"/>
      <c r="I206" s="869"/>
      <c r="J206" s="1376"/>
      <c r="K206" s="869"/>
      <c r="L206" s="882"/>
      <c r="M206" s="869"/>
      <c r="N206" s="902"/>
      <c r="O206" s="869"/>
      <c r="P206" s="902"/>
      <c r="Q206" s="869"/>
      <c r="R206" s="902"/>
      <c r="S206" s="869"/>
      <c r="T206" s="902"/>
      <c r="U206" s="869"/>
      <c r="V206" s="882"/>
      <c r="W206" s="869"/>
      <c r="X206" s="902"/>
      <c r="Y206" s="869"/>
      <c r="Z206" s="902"/>
      <c r="AA206" s="953" t="s">
        <v>252</v>
      </c>
      <c r="AB206" s="953" t="s">
        <v>252</v>
      </c>
      <c r="AC206" s="961"/>
    </row>
    <row r="207" spans="1:29" ht="21.95" hidden="1" customHeight="1" thickTop="1" thickBot="1" x14ac:dyDescent="0.3">
      <c r="A207" s="1580"/>
      <c r="B207" s="430" t="s">
        <v>298</v>
      </c>
      <c r="C207" s="1012"/>
      <c r="D207" s="859"/>
      <c r="E207" s="868"/>
      <c r="F207" s="881"/>
      <c r="G207" s="1014"/>
      <c r="H207" s="901"/>
      <c r="I207" s="1013"/>
      <c r="J207" s="901"/>
      <c r="K207" s="1013"/>
      <c r="L207" s="881"/>
      <c r="M207" s="1014"/>
      <c r="N207" s="901"/>
      <c r="O207" s="1013"/>
      <c r="P207" s="901"/>
      <c r="Q207" s="1013"/>
      <c r="R207" s="901"/>
      <c r="S207" s="1013"/>
      <c r="T207" s="901"/>
      <c r="U207" s="868"/>
      <c r="V207" s="881"/>
      <c r="W207" s="868"/>
      <c r="X207" s="901"/>
      <c r="Y207" s="1013"/>
      <c r="Z207" s="901"/>
      <c r="AA207" s="954" t="e">
        <f>AVERAGE(C207,E207,G207,I207,K207,M207,O207,Q207,S207,U207,W207,Y207)</f>
        <v>#DIV/0!</v>
      </c>
      <c r="AB207" s="954" t="e">
        <f>AVERAGE(D207,F207,H207,J207,L207,N207,P207,R207,T207,V207,X207,Z207)</f>
        <v>#DIV/0!</v>
      </c>
      <c r="AC207" s="963"/>
    </row>
    <row r="208" spans="1:29" ht="21.95" hidden="1" customHeight="1" thickTop="1" thickBot="1" x14ac:dyDescent="0.3">
      <c r="A208" s="1581" t="s">
        <v>643</v>
      </c>
      <c r="B208" s="429" t="s">
        <v>297</v>
      </c>
      <c r="C208" s="678"/>
      <c r="D208" s="863"/>
      <c r="E208" s="872"/>
      <c r="F208" s="883"/>
      <c r="G208" s="872"/>
      <c r="H208" s="903"/>
      <c r="I208" s="872"/>
      <c r="J208" s="903"/>
      <c r="K208" s="872"/>
      <c r="L208" s="883"/>
      <c r="M208" s="872"/>
      <c r="N208" s="903"/>
      <c r="O208" s="872"/>
      <c r="P208" s="903"/>
      <c r="Q208" s="872"/>
      <c r="R208" s="903"/>
      <c r="S208" s="872"/>
      <c r="T208" s="903"/>
      <c r="U208" s="872"/>
      <c r="V208" s="883"/>
      <c r="W208" s="872"/>
      <c r="X208" s="903"/>
      <c r="Y208" s="872"/>
      <c r="Z208" s="903"/>
      <c r="AA208" s="951" t="s">
        <v>252</v>
      </c>
      <c r="AB208" s="951" t="s">
        <v>252</v>
      </c>
      <c r="AC208" s="962"/>
    </row>
    <row r="209" spans="1:41" ht="21.95" hidden="1" customHeight="1" thickTop="1" thickBot="1" x14ac:dyDescent="0.3">
      <c r="A209" s="1581"/>
      <c r="B209" s="429" t="s">
        <v>298</v>
      </c>
      <c r="C209" s="1374"/>
      <c r="D209" s="1375"/>
      <c r="E209" s="1017"/>
      <c r="F209" s="1260"/>
      <c r="G209" s="1016"/>
      <c r="H209" s="1137"/>
      <c r="I209" s="1016"/>
      <c r="J209" s="1137"/>
      <c r="K209" s="1017"/>
      <c r="L209" s="1136"/>
      <c r="M209" s="1016"/>
      <c r="N209" s="904"/>
      <c r="O209" s="1016"/>
      <c r="P209" s="1137"/>
      <c r="Q209" s="873"/>
      <c r="R209" s="904"/>
      <c r="S209" s="1016"/>
      <c r="T209" s="1218"/>
      <c r="U209" s="1016"/>
      <c r="V209" s="1136"/>
      <c r="W209" s="1016"/>
      <c r="X209" s="1137"/>
      <c r="Y209" s="1016"/>
      <c r="Z209" s="1218"/>
      <c r="AA209" s="952" t="e">
        <f t="shared" ref="AA209:AB213" si="21">AVERAGE(C209,E209,G209,I209,K209,M209,O209,Q209,S209,U209,W209,Y209)</f>
        <v>#DIV/0!</v>
      </c>
      <c r="AB209" s="952" t="e">
        <f t="shared" si="21"/>
        <v>#DIV/0!</v>
      </c>
      <c r="AC209" s="963"/>
    </row>
    <row r="210" spans="1:41" ht="21.95" customHeight="1" thickTop="1" thickBot="1" x14ac:dyDescent="0.3">
      <c r="A210" s="431" t="s">
        <v>300</v>
      </c>
      <c r="B210" s="1595"/>
      <c r="C210" s="864">
        <v>9</v>
      </c>
      <c r="D210" s="877"/>
      <c r="E210" s="874">
        <v>9</v>
      </c>
      <c r="F210" s="884"/>
      <c r="G210" s="874">
        <v>9</v>
      </c>
      <c r="H210" s="905"/>
      <c r="I210" s="874">
        <v>9</v>
      </c>
      <c r="J210" s="905"/>
      <c r="K210" s="874">
        <v>9</v>
      </c>
      <c r="L210" s="884"/>
      <c r="M210" s="874">
        <v>9</v>
      </c>
      <c r="N210" s="905"/>
      <c r="O210" s="874"/>
      <c r="P210" s="905"/>
      <c r="Q210" s="874"/>
      <c r="R210" s="905"/>
      <c r="S210" s="874"/>
      <c r="T210" s="905"/>
      <c r="U210" s="874"/>
      <c r="V210" s="884"/>
      <c r="W210" s="874"/>
      <c r="X210" s="905"/>
      <c r="Y210" s="874"/>
      <c r="Z210" s="905"/>
      <c r="AA210" s="1299">
        <f t="shared" si="21"/>
        <v>9</v>
      </c>
      <c r="AB210" s="1299" t="e">
        <f t="shared" si="21"/>
        <v>#DIV/0!</v>
      </c>
      <c r="AC210" s="963"/>
    </row>
    <row r="211" spans="1:41" ht="21.95" customHeight="1" thickTop="1" thickBot="1" x14ac:dyDescent="0.3">
      <c r="A211" s="431" t="s">
        <v>301</v>
      </c>
      <c r="B211" s="1596"/>
      <c r="C211" s="865">
        <v>9</v>
      </c>
      <c r="D211" s="878"/>
      <c r="E211" s="875">
        <v>9</v>
      </c>
      <c r="F211" s="885"/>
      <c r="G211" s="875">
        <v>8</v>
      </c>
      <c r="H211" s="906"/>
      <c r="I211" s="875">
        <v>9</v>
      </c>
      <c r="J211" s="906"/>
      <c r="K211" s="875">
        <v>9</v>
      </c>
      <c r="L211" s="885"/>
      <c r="M211" s="875">
        <v>9</v>
      </c>
      <c r="N211" s="906"/>
      <c r="O211" s="875"/>
      <c r="P211" s="906"/>
      <c r="Q211" s="875"/>
      <c r="R211" s="906"/>
      <c r="S211" s="875"/>
      <c r="T211" s="906"/>
      <c r="U211" s="875"/>
      <c r="V211" s="885"/>
      <c r="W211" s="875"/>
      <c r="X211" s="906"/>
      <c r="Y211" s="875"/>
      <c r="Z211" s="906"/>
      <c r="AA211" s="1299">
        <f>AVERAGE(C211,E211,G211,I211,K211,M211,O211,Q211,S211,U211,W211,Y211)</f>
        <v>8.8333333333333339</v>
      </c>
      <c r="AB211" s="1299" t="e">
        <f t="shared" si="21"/>
        <v>#DIV/0!</v>
      </c>
      <c r="AC211" s="963"/>
    </row>
    <row r="212" spans="1:41" ht="21.95" customHeight="1" thickTop="1" thickBot="1" x14ac:dyDescent="0.3">
      <c r="A212" s="431" t="s">
        <v>242</v>
      </c>
      <c r="B212" s="1596"/>
      <c r="C212" s="806">
        <f t="shared" ref="C212:Z212" si="22">C$210/$J$164</f>
        <v>1</v>
      </c>
      <c r="D212" s="823">
        <f t="shared" si="22"/>
        <v>0</v>
      </c>
      <c r="E212" s="876">
        <f t="shared" si="22"/>
        <v>1</v>
      </c>
      <c r="F212" s="886">
        <f t="shared" si="22"/>
        <v>0</v>
      </c>
      <c r="G212" s="876">
        <f t="shared" si="22"/>
        <v>1</v>
      </c>
      <c r="H212" s="907">
        <f t="shared" si="22"/>
        <v>0</v>
      </c>
      <c r="I212" s="876">
        <f t="shared" si="22"/>
        <v>1</v>
      </c>
      <c r="J212" s="907">
        <f t="shared" si="22"/>
        <v>0</v>
      </c>
      <c r="K212" s="876">
        <f t="shared" si="22"/>
        <v>1</v>
      </c>
      <c r="L212" s="886">
        <f t="shared" si="22"/>
        <v>0</v>
      </c>
      <c r="M212" s="876">
        <f t="shared" si="22"/>
        <v>1</v>
      </c>
      <c r="N212" s="907">
        <f t="shared" si="22"/>
        <v>0</v>
      </c>
      <c r="O212" s="876">
        <f t="shared" si="22"/>
        <v>0</v>
      </c>
      <c r="P212" s="907">
        <f t="shared" si="22"/>
        <v>0</v>
      </c>
      <c r="Q212" s="876">
        <f t="shared" si="22"/>
        <v>0</v>
      </c>
      <c r="R212" s="907">
        <f t="shared" si="22"/>
        <v>0</v>
      </c>
      <c r="S212" s="876">
        <f t="shared" si="22"/>
        <v>0</v>
      </c>
      <c r="T212" s="907">
        <f t="shared" si="22"/>
        <v>0</v>
      </c>
      <c r="U212" s="876">
        <f t="shared" si="22"/>
        <v>0</v>
      </c>
      <c r="V212" s="886">
        <f t="shared" si="22"/>
        <v>0</v>
      </c>
      <c r="W212" s="876">
        <f t="shared" si="22"/>
        <v>0</v>
      </c>
      <c r="X212" s="907">
        <f t="shared" si="22"/>
        <v>0</v>
      </c>
      <c r="Y212" s="876">
        <f t="shared" si="22"/>
        <v>0</v>
      </c>
      <c r="Z212" s="907">
        <f t="shared" si="22"/>
        <v>0</v>
      </c>
      <c r="AA212" s="952">
        <f t="shared" si="21"/>
        <v>0.5</v>
      </c>
      <c r="AB212" s="952">
        <f t="shared" si="21"/>
        <v>0</v>
      </c>
      <c r="AC212" s="963"/>
    </row>
    <row r="213" spans="1:41" ht="21.95" customHeight="1" thickTop="1" thickBot="1" x14ac:dyDescent="0.3">
      <c r="A213" s="432" t="s">
        <v>250</v>
      </c>
      <c r="B213" s="1597"/>
      <c r="C213" s="806">
        <f t="shared" ref="C213:Z213" si="23">C$211/$J$164</f>
        <v>1</v>
      </c>
      <c r="D213" s="823">
        <f t="shared" si="23"/>
        <v>0</v>
      </c>
      <c r="E213" s="876">
        <f t="shared" si="23"/>
        <v>1</v>
      </c>
      <c r="F213" s="886">
        <f t="shared" si="23"/>
        <v>0</v>
      </c>
      <c r="G213" s="876">
        <f t="shared" si="23"/>
        <v>0.88888888888888884</v>
      </c>
      <c r="H213" s="907">
        <f t="shared" si="23"/>
        <v>0</v>
      </c>
      <c r="I213" s="876">
        <f t="shared" si="23"/>
        <v>1</v>
      </c>
      <c r="J213" s="907">
        <f t="shared" si="23"/>
        <v>0</v>
      </c>
      <c r="K213" s="876">
        <f t="shared" si="23"/>
        <v>1</v>
      </c>
      <c r="L213" s="886">
        <f t="shared" si="23"/>
        <v>0</v>
      </c>
      <c r="M213" s="876">
        <f t="shared" si="23"/>
        <v>1</v>
      </c>
      <c r="N213" s="907">
        <f t="shared" si="23"/>
        <v>0</v>
      </c>
      <c r="O213" s="876">
        <f t="shared" si="23"/>
        <v>0</v>
      </c>
      <c r="P213" s="907">
        <f t="shared" si="23"/>
        <v>0</v>
      </c>
      <c r="Q213" s="876">
        <f t="shared" si="23"/>
        <v>0</v>
      </c>
      <c r="R213" s="907">
        <f t="shared" si="23"/>
        <v>0</v>
      </c>
      <c r="S213" s="876">
        <f t="shared" si="23"/>
        <v>0</v>
      </c>
      <c r="T213" s="907">
        <f t="shared" si="23"/>
        <v>0</v>
      </c>
      <c r="U213" s="876">
        <f t="shared" si="23"/>
        <v>0</v>
      </c>
      <c r="V213" s="886">
        <f t="shared" si="23"/>
        <v>0</v>
      </c>
      <c r="W213" s="876">
        <f t="shared" si="23"/>
        <v>0</v>
      </c>
      <c r="X213" s="907">
        <f t="shared" si="23"/>
        <v>0</v>
      </c>
      <c r="Y213" s="876">
        <f t="shared" si="23"/>
        <v>0</v>
      </c>
      <c r="Z213" s="907">
        <f t="shared" si="23"/>
        <v>0</v>
      </c>
      <c r="AA213" s="952">
        <f t="shared" si="21"/>
        <v>0.49074074074074076</v>
      </c>
      <c r="AB213" s="952">
        <f t="shared" si="21"/>
        <v>0</v>
      </c>
      <c r="AC213" s="963"/>
    </row>
    <row r="214" spans="1:41" ht="21.95" customHeight="1" thickTop="1" x14ac:dyDescent="0.25">
      <c r="B214" s="433"/>
      <c r="C214" s="433"/>
      <c r="D214" s="433"/>
      <c r="E214" s="433"/>
      <c r="F214" s="433"/>
      <c r="G214" s="433"/>
      <c r="N214" s="434"/>
      <c r="O214" s="434"/>
    </row>
    <row r="215" spans="1:41" ht="21.95" customHeight="1" thickBot="1" x14ac:dyDescent="0.3">
      <c r="A215" s="435"/>
      <c r="B215" s="435"/>
      <c r="C215" s="435"/>
      <c r="D215" s="435"/>
      <c r="E215" s="435"/>
      <c r="F215" s="435"/>
      <c r="G215" s="435"/>
      <c r="H215" s="435"/>
      <c r="I215" s="435"/>
      <c r="J215" s="435"/>
      <c r="K215" s="435"/>
      <c r="L215" s="435"/>
      <c r="M215" s="435"/>
      <c r="N215" s="435"/>
      <c r="O215" s="435"/>
      <c r="P215" s="435"/>
      <c r="Q215" s="435"/>
      <c r="R215" s="435"/>
      <c r="S215" s="435"/>
      <c r="T215" s="435"/>
      <c r="U215" s="435"/>
      <c r="V215" s="435"/>
      <c r="W215" s="435"/>
      <c r="X215" s="435"/>
      <c r="Y215" s="435"/>
    </row>
    <row r="216" spans="1:41" ht="21.95" customHeight="1" thickTop="1" thickBot="1" x14ac:dyDescent="0.3">
      <c r="A216" s="1577" t="s">
        <v>792</v>
      </c>
      <c r="B216" s="1578"/>
      <c r="C216" s="1578"/>
      <c r="D216" s="1578"/>
      <c r="E216" s="1578"/>
      <c r="F216" s="1578"/>
      <c r="G216" s="1578"/>
      <c r="H216" s="1578"/>
      <c r="I216" s="1578"/>
      <c r="J216" s="1578"/>
      <c r="K216" s="1578"/>
      <c r="L216" s="1578"/>
      <c r="M216" s="1578"/>
      <c r="N216" s="1579"/>
      <c r="O216" s="934"/>
      <c r="P216" s="436"/>
      <c r="Q216" s="436"/>
      <c r="R216" s="436"/>
      <c r="S216" s="436"/>
      <c r="T216" s="436"/>
      <c r="U216" s="436"/>
      <c r="V216" s="436"/>
      <c r="W216" s="436"/>
      <c r="X216" s="436"/>
      <c r="Y216" s="436"/>
    </row>
    <row r="217" spans="1:41" ht="27" thickTop="1" thickBot="1" x14ac:dyDescent="0.3">
      <c r="A217" s="435"/>
      <c r="B217" s="435"/>
      <c r="C217" s="435"/>
      <c r="D217" s="437"/>
      <c r="E217" s="437"/>
      <c r="F217" s="437"/>
      <c r="G217" s="437"/>
      <c r="H217" s="437"/>
      <c r="I217" s="437"/>
      <c r="J217" s="437"/>
      <c r="K217" s="437"/>
      <c r="L217" s="437"/>
      <c r="M217" s="437"/>
      <c r="N217" s="437"/>
      <c r="O217" s="437"/>
      <c r="P217" s="437"/>
      <c r="Q217" s="437"/>
      <c r="R217" s="437"/>
      <c r="S217" s="437"/>
      <c r="T217" s="437"/>
      <c r="U217" s="437"/>
      <c r="V217" s="437"/>
      <c r="W217" s="437"/>
      <c r="X217" s="437"/>
      <c r="Y217" s="437"/>
    </row>
    <row r="218" spans="1:41" ht="35.25" customHeight="1" thickTop="1" thickBot="1" x14ac:dyDescent="0.3">
      <c r="A218" s="1598" t="s">
        <v>320</v>
      </c>
      <c r="B218" s="1521">
        <v>2005</v>
      </c>
      <c r="C218" s="1520"/>
      <c r="D218" s="1521" t="s">
        <v>215</v>
      </c>
      <c r="E218" s="1645"/>
      <c r="F218" s="1519">
        <v>2006</v>
      </c>
      <c r="G218" s="1520"/>
      <c r="H218" s="1521" t="s">
        <v>215</v>
      </c>
      <c r="I218" s="1616"/>
      <c r="J218" s="1519">
        <v>2007</v>
      </c>
      <c r="K218" s="1520"/>
      <c r="L218" s="1521" t="s">
        <v>215</v>
      </c>
      <c r="M218" s="1520"/>
      <c r="N218" s="1519">
        <v>2008</v>
      </c>
      <c r="O218" s="1520"/>
      <c r="P218" s="1521" t="s">
        <v>215</v>
      </c>
      <c r="Q218" s="1520"/>
      <c r="R218" s="1519">
        <v>2009</v>
      </c>
      <c r="S218" s="1520"/>
      <c r="T218" s="1521" t="s">
        <v>215</v>
      </c>
      <c r="U218" s="1520"/>
      <c r="V218" s="1519">
        <v>2010</v>
      </c>
      <c r="W218" s="1520"/>
      <c r="X218" s="1521" t="s">
        <v>215</v>
      </c>
      <c r="Y218" s="1520"/>
      <c r="Z218" s="1519" t="s">
        <v>659</v>
      </c>
      <c r="AA218" s="1520"/>
      <c r="AB218" s="1521" t="s">
        <v>215</v>
      </c>
      <c r="AC218" s="1520"/>
      <c r="AD218" s="1519" t="s">
        <v>658</v>
      </c>
      <c r="AE218" s="1520"/>
      <c r="AF218" s="1521" t="s">
        <v>215</v>
      </c>
      <c r="AG218" s="1520"/>
      <c r="AH218" s="1519" t="s">
        <v>660</v>
      </c>
      <c r="AI218" s="1520"/>
      <c r="AJ218" s="1521" t="s">
        <v>215</v>
      </c>
      <c r="AK218" s="1520"/>
    </row>
    <row r="219" spans="1:41" ht="35.25" customHeight="1" thickTop="1" thickBot="1" x14ac:dyDescent="0.3">
      <c r="A219" s="1599"/>
      <c r="B219" s="1112"/>
      <c r="C219" s="1113"/>
      <c r="D219" s="1086"/>
      <c r="E219" s="1091"/>
      <c r="F219" s="1084"/>
      <c r="G219" s="1085"/>
      <c r="H219" s="1086"/>
      <c r="I219" s="1091"/>
      <c r="J219" s="1084"/>
      <c r="K219" s="1085"/>
      <c r="L219" s="1086"/>
      <c r="M219" s="1085"/>
      <c r="N219" s="1084"/>
      <c r="O219" s="1085"/>
      <c r="P219" s="1086"/>
      <c r="Q219" s="1085"/>
      <c r="R219" s="1114"/>
      <c r="S219" s="1113"/>
      <c r="T219" s="1086"/>
      <c r="U219" s="1085"/>
      <c r="V219" s="1084"/>
      <c r="W219" s="1085"/>
      <c r="X219" s="1086"/>
      <c r="Y219" s="1091"/>
      <c r="Z219" s="1116" t="s">
        <v>663</v>
      </c>
      <c r="AA219" s="1115" t="s">
        <v>664</v>
      </c>
      <c r="AB219" s="1115" t="s">
        <v>663</v>
      </c>
      <c r="AC219" s="1117" t="s">
        <v>664</v>
      </c>
      <c r="AD219" s="1116" t="s">
        <v>663</v>
      </c>
      <c r="AE219" s="1115" t="s">
        <v>664</v>
      </c>
      <c r="AF219" s="1115" t="s">
        <v>665</v>
      </c>
      <c r="AG219" s="1117" t="s">
        <v>664</v>
      </c>
      <c r="AH219" s="1116" t="s">
        <v>663</v>
      </c>
      <c r="AI219" s="1115" t="s">
        <v>664</v>
      </c>
      <c r="AJ219" s="1115" t="s">
        <v>663</v>
      </c>
      <c r="AK219" s="1115" t="s">
        <v>721</v>
      </c>
    </row>
    <row r="220" spans="1:41" ht="24.95" customHeight="1" thickTop="1" thickBot="1" x14ac:dyDescent="0.3">
      <c r="A220" s="439" t="s">
        <v>321</v>
      </c>
      <c r="B220" s="1573">
        <v>147357.5</v>
      </c>
      <c r="C220" s="1574"/>
      <c r="D220" s="1593">
        <f t="shared" ref="D220:D225" si="24">$B220/$B$224</f>
        <v>9.5456123961778008E-2</v>
      </c>
      <c r="E220" s="1594"/>
      <c r="F220" s="1529">
        <v>126109.85</v>
      </c>
      <c r="G220" s="1530"/>
      <c r="H220" s="1524">
        <f t="shared" ref="H220:H225" si="25">$F220/$F$224</f>
        <v>7.0963722599591689E-2</v>
      </c>
      <c r="I220" s="1617"/>
      <c r="J220" s="1566">
        <v>192580.48000000001</v>
      </c>
      <c r="K220" s="1567"/>
      <c r="L220" s="1524">
        <f t="shared" ref="L220:L225" si="26">$J220/$J$224</f>
        <v>7.6800501169677335E-2</v>
      </c>
      <c r="M220" s="1524"/>
      <c r="N220" s="1566">
        <v>151741.84</v>
      </c>
      <c r="O220" s="1567"/>
      <c r="P220" s="1524">
        <f t="shared" ref="P220:P225" si="27">$N220/$N$224</f>
        <v>6.7129552958388169E-2</v>
      </c>
      <c r="Q220" s="1524"/>
      <c r="R220" s="1573">
        <v>75074.789999999994</v>
      </c>
      <c r="S220" s="1574"/>
      <c r="T220" s="1524">
        <f t="shared" ref="T220:T225" si="28">$R220/$R$224</f>
        <v>7.3635591928386632E-2</v>
      </c>
      <c r="U220" s="1524"/>
      <c r="V220" s="1522">
        <v>113396.22</v>
      </c>
      <c r="W220" s="1523"/>
      <c r="X220" s="1524">
        <f>$V220/$V$224</f>
        <v>8.7787776705322215E-2</v>
      </c>
      <c r="Y220" s="1524"/>
      <c r="Z220" s="1082"/>
      <c r="AA220" s="1083"/>
      <c r="AB220" s="1087" t="e">
        <f>$Z220/$Z$224</f>
        <v>#DIV/0!</v>
      </c>
      <c r="AC220" s="1087"/>
      <c r="AD220" s="1082">
        <f>AB12</f>
        <v>0</v>
      </c>
      <c r="AE220" s="1083"/>
      <c r="AF220" s="1087" t="e">
        <f t="shared" ref="AF220:AJ225" si="29">$AD220/$AD$224</f>
        <v>#DIV/0!</v>
      </c>
      <c r="AG220" s="1087"/>
      <c r="AH220" s="1082"/>
      <c r="AI220" s="1083"/>
      <c r="AJ220" s="1087" t="e">
        <f t="shared" si="29"/>
        <v>#DIV/0!</v>
      </c>
      <c r="AK220" s="1087"/>
      <c r="AL220" s="405"/>
      <c r="AM220" s="405"/>
      <c r="AN220" s="405"/>
      <c r="AO220" s="405"/>
    </row>
    <row r="221" spans="1:41" ht="24.95" customHeight="1" thickTop="1" thickBot="1" x14ac:dyDescent="0.3">
      <c r="A221" s="439" t="s">
        <v>322</v>
      </c>
      <c r="B221" s="1640">
        <v>94869.8</v>
      </c>
      <c r="C221" s="1641"/>
      <c r="D221" s="1593">
        <f t="shared" si="24"/>
        <v>6.1455327275700848E-2</v>
      </c>
      <c r="E221" s="1594"/>
      <c r="F221" s="1529">
        <v>117289.89</v>
      </c>
      <c r="G221" s="1530"/>
      <c r="H221" s="1524">
        <f t="shared" si="25"/>
        <v>6.6000611512079532E-2</v>
      </c>
      <c r="I221" s="1617"/>
      <c r="J221" s="1527">
        <v>145125.26</v>
      </c>
      <c r="K221" s="1528"/>
      <c r="L221" s="1524">
        <f t="shared" si="26"/>
        <v>5.7875505868402274E-2</v>
      </c>
      <c r="M221" s="1524"/>
      <c r="N221" s="1527">
        <v>121581.41</v>
      </c>
      <c r="O221" s="1528"/>
      <c r="P221" s="1524">
        <f t="shared" si="27"/>
        <v>5.3786784853475517E-2</v>
      </c>
      <c r="Q221" s="1524"/>
      <c r="R221" s="1575">
        <v>112382.01</v>
      </c>
      <c r="S221" s="1565"/>
      <c r="T221" s="1524">
        <f t="shared" si="28"/>
        <v>0.11022762539131799</v>
      </c>
      <c r="U221" s="1524"/>
      <c r="V221" s="1525">
        <v>116395.74</v>
      </c>
      <c r="W221" s="1526"/>
      <c r="X221" s="1524">
        <f t="shared" ref="X221:X225" si="30">$V221/$V$224</f>
        <v>9.010991047647568E-2</v>
      </c>
      <c r="Y221" s="1524"/>
      <c r="Z221" s="1089"/>
      <c r="AA221" s="1090"/>
      <c r="AB221" s="1087" t="e">
        <f t="shared" ref="AB221:AB225" si="31">$Z221/$Z$224</f>
        <v>#DIV/0!</v>
      </c>
      <c r="AC221" s="1087"/>
      <c r="AD221" s="1089">
        <f>AB16</f>
        <v>0</v>
      </c>
      <c r="AE221" s="1090"/>
      <c r="AF221" s="1087" t="e">
        <f t="shared" si="29"/>
        <v>#DIV/0!</v>
      </c>
      <c r="AG221" s="1087"/>
      <c r="AH221" s="1089"/>
      <c r="AI221" s="1090"/>
      <c r="AJ221" s="1087" t="e">
        <f t="shared" si="29"/>
        <v>#DIV/0!</v>
      </c>
      <c r="AK221" s="1087"/>
      <c r="AL221" s="405"/>
      <c r="AM221" s="405"/>
      <c r="AN221" s="405"/>
      <c r="AO221" s="405"/>
    </row>
    <row r="222" spans="1:41" ht="24.95" customHeight="1" thickTop="1" thickBot="1" x14ac:dyDescent="0.3">
      <c r="A222" s="439" t="s">
        <v>323</v>
      </c>
      <c r="B222" s="1640">
        <v>476.34</v>
      </c>
      <c r="C222" s="1641"/>
      <c r="D222" s="1593">
        <f t="shared" si="24"/>
        <v>3.0856637828378833E-4</v>
      </c>
      <c r="E222" s="1594"/>
      <c r="F222" s="1529">
        <v>1222.04</v>
      </c>
      <c r="G222" s="1530"/>
      <c r="H222" s="1524">
        <f t="shared" si="25"/>
        <v>6.8765847842658617E-4</v>
      </c>
      <c r="I222" s="1617"/>
      <c r="J222" s="1527">
        <v>1176.52</v>
      </c>
      <c r="K222" s="1528"/>
      <c r="L222" s="1524">
        <f t="shared" si="26"/>
        <v>4.6919254555886848E-4</v>
      </c>
      <c r="M222" s="1524"/>
      <c r="N222" s="1527">
        <v>1494.17</v>
      </c>
      <c r="O222" s="1528"/>
      <c r="P222" s="1524">
        <f t="shared" si="27"/>
        <v>6.610105963117018E-4</v>
      </c>
      <c r="Q222" s="1524"/>
      <c r="R222" s="1576">
        <v>442.48</v>
      </c>
      <c r="S222" s="1555"/>
      <c r="T222" s="1524">
        <f t="shared" si="28"/>
        <v>4.3399757383900131E-4</v>
      </c>
      <c r="U222" s="1524"/>
      <c r="V222" s="1525">
        <v>439.72</v>
      </c>
      <c r="W222" s="1526"/>
      <c r="X222" s="1524">
        <f t="shared" si="30"/>
        <v>3.4041735406051705E-4</v>
      </c>
      <c r="Y222" s="1524"/>
      <c r="Z222" s="1089"/>
      <c r="AA222" s="1090"/>
      <c r="AB222" s="1087" t="e">
        <f t="shared" si="31"/>
        <v>#DIV/0!</v>
      </c>
      <c r="AC222" s="1087"/>
      <c r="AD222" s="1089">
        <f>AB17</f>
        <v>0</v>
      </c>
      <c r="AE222" s="1090"/>
      <c r="AF222" s="1087" t="e">
        <f t="shared" si="29"/>
        <v>#DIV/0!</v>
      </c>
      <c r="AG222" s="1087"/>
      <c r="AH222" s="1089"/>
      <c r="AI222" s="1090"/>
      <c r="AJ222" s="1087" t="e">
        <f t="shared" si="29"/>
        <v>#DIV/0!</v>
      </c>
      <c r="AK222" s="1087"/>
      <c r="AL222" s="405"/>
      <c r="AM222" s="405"/>
      <c r="AN222" s="405"/>
      <c r="AO222" s="405"/>
    </row>
    <row r="223" spans="1:41" ht="24.95" customHeight="1" thickTop="1" thickBot="1" x14ac:dyDescent="0.3">
      <c r="A223" s="439" t="s">
        <v>324</v>
      </c>
      <c r="B223" s="1642">
        <f>SUM(B$220:B$222)</f>
        <v>242703.63999999998</v>
      </c>
      <c r="C223" s="1643"/>
      <c r="D223" s="1632">
        <f t="shared" si="24"/>
        <v>0.15722001761576263</v>
      </c>
      <c r="E223" s="1633"/>
      <c r="F223" s="1529">
        <f>SUM(F$220:F$222)</f>
        <v>244621.78</v>
      </c>
      <c r="G223" s="1530"/>
      <c r="H223" s="1531">
        <f t="shared" si="25"/>
        <v>0.1376519925900978</v>
      </c>
      <c r="I223" s="1608"/>
      <c r="J223" s="1527">
        <f>SUM(J220:J222)</f>
        <v>338882.26</v>
      </c>
      <c r="K223" s="1528"/>
      <c r="L223" s="1531">
        <f t="shared" si="26"/>
        <v>0.13514519958363846</v>
      </c>
      <c r="M223" s="1531"/>
      <c r="N223" s="1527">
        <f>SUM(N220:N222)</f>
        <v>274817.42</v>
      </c>
      <c r="O223" s="1528"/>
      <c r="P223" s="1531">
        <f t="shared" si="27"/>
        <v>0.12157734840817537</v>
      </c>
      <c r="Q223" s="1531"/>
      <c r="R223" s="1527">
        <f>SUM(R220:R222)</f>
        <v>187899.28</v>
      </c>
      <c r="S223" s="1528"/>
      <c r="T223" s="1531">
        <f t="shared" si="28"/>
        <v>0.18429721489354361</v>
      </c>
      <c r="U223" s="1531"/>
      <c r="V223" s="1527">
        <f>SUM(V220:V222)</f>
        <v>230231.68000000002</v>
      </c>
      <c r="W223" s="1528"/>
      <c r="X223" s="1531">
        <f t="shared" si="30"/>
        <v>0.17823810453585842</v>
      </c>
      <c r="Y223" s="1531"/>
      <c r="Z223" s="1088">
        <f>SUM(Z220:Z222)</f>
        <v>0</v>
      </c>
      <c r="AA223" s="1090">
        <f>SUM(AA220:AA222)</f>
        <v>0</v>
      </c>
      <c r="AB223" s="1080" t="e">
        <f t="shared" si="31"/>
        <v>#DIV/0!</v>
      </c>
      <c r="AC223" s="1080"/>
      <c r="AD223" s="1088">
        <f>SUM(AD220:AD222)</f>
        <v>0</v>
      </c>
      <c r="AE223" s="1090"/>
      <c r="AF223" s="1080" t="e">
        <f t="shared" si="29"/>
        <v>#DIV/0!</v>
      </c>
      <c r="AG223" s="1080"/>
      <c r="AH223" s="1088">
        <f>SUM(AH220:AH222)</f>
        <v>0</v>
      </c>
      <c r="AI223" s="1090"/>
      <c r="AJ223" s="1080" t="e">
        <f t="shared" si="29"/>
        <v>#DIV/0!</v>
      </c>
      <c r="AK223" s="1080"/>
      <c r="AL223" s="405"/>
      <c r="AM223" s="405"/>
      <c r="AN223" s="405"/>
      <c r="AO223" s="405"/>
    </row>
    <row r="224" spans="1:41" ht="24.95" customHeight="1" thickTop="1" thickBot="1" x14ac:dyDescent="0.3">
      <c r="A224" s="438" t="s">
        <v>63</v>
      </c>
      <c r="B224" s="1644">
        <v>1543719.71</v>
      </c>
      <c r="C224" s="1526"/>
      <c r="D224" s="1593">
        <f t="shared" si="24"/>
        <v>1</v>
      </c>
      <c r="E224" s="1594"/>
      <c r="F224" s="1527">
        <v>1777103.08</v>
      </c>
      <c r="G224" s="1528"/>
      <c r="H224" s="1524">
        <f t="shared" si="25"/>
        <v>1</v>
      </c>
      <c r="I224" s="1617"/>
      <c r="J224" s="1527">
        <v>2507541.9700000002</v>
      </c>
      <c r="K224" s="1528"/>
      <c r="L224" s="1524">
        <f t="shared" si="26"/>
        <v>1</v>
      </c>
      <c r="M224" s="1524"/>
      <c r="N224" s="1527">
        <v>2260432.75</v>
      </c>
      <c r="O224" s="1528"/>
      <c r="P224" s="1524">
        <f t="shared" si="27"/>
        <v>1</v>
      </c>
      <c r="Q224" s="1524"/>
      <c r="R224" s="1527">
        <v>1019544.87</v>
      </c>
      <c r="S224" s="1528"/>
      <c r="T224" s="1524">
        <f t="shared" si="28"/>
        <v>1</v>
      </c>
      <c r="U224" s="1524"/>
      <c r="V224" s="1527">
        <v>1291708.53</v>
      </c>
      <c r="W224" s="1528"/>
      <c r="X224" s="1524">
        <f t="shared" si="30"/>
        <v>1</v>
      </c>
      <c r="Y224" s="1524"/>
      <c r="Z224" s="1088"/>
      <c r="AA224" s="1090"/>
      <c r="AB224" s="1087" t="e">
        <f t="shared" si="31"/>
        <v>#DIV/0!</v>
      </c>
      <c r="AC224" s="1087"/>
      <c r="AD224" s="1088">
        <f>AB3</f>
        <v>0</v>
      </c>
      <c r="AE224" s="1090"/>
      <c r="AF224" s="1087" t="e">
        <f t="shared" si="29"/>
        <v>#DIV/0!</v>
      </c>
      <c r="AG224" s="1087"/>
      <c r="AH224" s="1088"/>
      <c r="AI224" s="1090"/>
      <c r="AJ224" s="1087" t="e">
        <f t="shared" si="29"/>
        <v>#DIV/0!</v>
      </c>
      <c r="AK224" s="1087"/>
      <c r="AL224" s="405"/>
      <c r="AM224" s="405"/>
      <c r="AN224" s="405"/>
      <c r="AO224" s="405"/>
    </row>
    <row r="225" spans="1:49" ht="24.95" customHeight="1" thickTop="1" thickBot="1" x14ac:dyDescent="0.3">
      <c r="A225" s="440" t="s">
        <v>302</v>
      </c>
      <c r="B225" s="1644">
        <f>B$224-B$223</f>
        <v>1301016.07</v>
      </c>
      <c r="C225" s="1526"/>
      <c r="D225" s="1632">
        <f t="shared" si="24"/>
        <v>0.84277998238423746</v>
      </c>
      <c r="E225" s="1633"/>
      <c r="F225" s="1527">
        <f>F224-F223</f>
        <v>1532481.3</v>
      </c>
      <c r="G225" s="1528"/>
      <c r="H225" s="1531">
        <f t="shared" si="25"/>
        <v>0.86234800740990214</v>
      </c>
      <c r="I225" s="1608"/>
      <c r="J225" s="1527">
        <f>J224-J223</f>
        <v>2168659.71</v>
      </c>
      <c r="K225" s="1528"/>
      <c r="L225" s="1531">
        <f t="shared" si="26"/>
        <v>0.86485480041636142</v>
      </c>
      <c r="M225" s="1531"/>
      <c r="N225" s="1527">
        <f>N224-N223</f>
        <v>1985615.33</v>
      </c>
      <c r="O225" s="1528"/>
      <c r="P225" s="1531">
        <f t="shared" si="27"/>
        <v>0.87842265159182464</v>
      </c>
      <c r="Q225" s="1531"/>
      <c r="R225" s="1527">
        <f>R224-R223</f>
        <v>831645.59</v>
      </c>
      <c r="S225" s="1528"/>
      <c r="T225" s="1531">
        <f t="shared" si="28"/>
        <v>0.81570278510645633</v>
      </c>
      <c r="U225" s="1531"/>
      <c r="V225" s="1527">
        <f>V224-V223</f>
        <v>1061476.8500000001</v>
      </c>
      <c r="W225" s="1528"/>
      <c r="X225" s="1531">
        <f t="shared" si="30"/>
        <v>0.82176189546414169</v>
      </c>
      <c r="Y225" s="1531"/>
      <c r="Z225" s="1088">
        <f>Z224-Z223</f>
        <v>0</v>
      </c>
      <c r="AA225" s="1090">
        <f>AA224-AA223</f>
        <v>0</v>
      </c>
      <c r="AB225" s="1080" t="e">
        <f t="shared" si="31"/>
        <v>#DIV/0!</v>
      </c>
      <c r="AC225" s="1080"/>
      <c r="AD225" s="1088">
        <f>AD224-AD223</f>
        <v>0</v>
      </c>
      <c r="AE225" s="1090"/>
      <c r="AF225" s="1080" t="e">
        <f t="shared" si="29"/>
        <v>#DIV/0!</v>
      </c>
      <c r="AG225" s="1080"/>
      <c r="AH225" s="1088">
        <f>AH224-AH223</f>
        <v>0</v>
      </c>
      <c r="AI225" s="1090"/>
      <c r="AJ225" s="1080" t="e">
        <f t="shared" si="29"/>
        <v>#DIV/0!</v>
      </c>
      <c r="AK225" s="1080"/>
      <c r="AL225" s="405"/>
      <c r="AM225" s="405"/>
      <c r="AN225" s="405"/>
      <c r="AO225" s="405"/>
    </row>
    <row r="226" spans="1:49" ht="24.95" customHeight="1" thickTop="1" thickBot="1" x14ac:dyDescent="0.3">
      <c r="A226" s="441"/>
      <c r="B226" s="449"/>
      <c r="C226" s="449"/>
      <c r="D226" s="449"/>
      <c r="E226" s="449"/>
      <c r="F226" s="559"/>
      <c r="G226" s="559"/>
      <c r="H226" s="559"/>
      <c r="I226" s="917"/>
      <c r="J226" s="449"/>
      <c r="K226" s="449"/>
      <c r="L226" s="449"/>
      <c r="M226" s="449"/>
      <c r="N226" s="449"/>
      <c r="O226" s="449"/>
      <c r="P226" s="449"/>
      <c r="Q226" s="449"/>
      <c r="R226" s="449"/>
      <c r="S226" s="449"/>
      <c r="T226" s="449"/>
      <c r="U226" s="449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05"/>
      <c r="AM226" s="405"/>
      <c r="AN226" s="405"/>
      <c r="AO226" s="405"/>
    </row>
    <row r="227" spans="1:49" ht="35.25" customHeight="1" thickTop="1" thickBot="1" x14ac:dyDescent="0.3">
      <c r="A227" s="1598" t="s">
        <v>325</v>
      </c>
      <c r="B227" s="1551">
        <v>2005</v>
      </c>
      <c r="C227" s="1550"/>
      <c r="D227" s="1551" t="s">
        <v>215</v>
      </c>
      <c r="E227" s="1553"/>
      <c r="F227" s="1549">
        <v>2006</v>
      </c>
      <c r="G227" s="1550"/>
      <c r="H227" s="1551" t="s">
        <v>215</v>
      </c>
      <c r="I227" s="1552"/>
      <c r="J227" s="1549">
        <v>2007</v>
      </c>
      <c r="K227" s="1550"/>
      <c r="L227" s="1551" t="s">
        <v>215</v>
      </c>
      <c r="M227" s="1552"/>
      <c r="N227" s="1549">
        <v>2008</v>
      </c>
      <c r="O227" s="1550"/>
      <c r="P227" s="1551" t="s">
        <v>215</v>
      </c>
      <c r="Q227" s="1552"/>
      <c r="R227" s="1549">
        <v>2009</v>
      </c>
      <c r="S227" s="1550"/>
      <c r="T227" s="1551" t="s">
        <v>215</v>
      </c>
      <c r="U227" s="1552"/>
      <c r="V227" s="1549">
        <v>2010</v>
      </c>
      <c r="W227" s="1550"/>
      <c r="X227" s="1551" t="s">
        <v>215</v>
      </c>
      <c r="Y227" s="1552"/>
      <c r="Z227" s="1519" t="s">
        <v>659</v>
      </c>
      <c r="AA227" s="1520"/>
      <c r="AB227" s="1521" t="s">
        <v>215</v>
      </c>
      <c r="AC227" s="1520"/>
      <c r="AD227" s="1549" t="s">
        <v>658</v>
      </c>
      <c r="AE227" s="1550"/>
      <c r="AF227" s="1551" t="s">
        <v>215</v>
      </c>
      <c r="AG227" s="1552"/>
      <c r="AH227" s="1549" t="s">
        <v>660</v>
      </c>
      <c r="AI227" s="1550"/>
      <c r="AJ227" s="1551" t="s">
        <v>215</v>
      </c>
      <c r="AK227" s="1552"/>
      <c r="AL227" s="405"/>
      <c r="AM227" s="405"/>
      <c r="AN227" s="405"/>
      <c r="AO227" s="405"/>
    </row>
    <row r="228" spans="1:49" ht="35.25" customHeight="1" thickTop="1" thickBot="1" x14ac:dyDescent="0.3">
      <c r="A228" s="1599"/>
      <c r="B228" s="1118"/>
      <c r="C228" s="1119"/>
      <c r="D228" s="1076"/>
      <c r="E228" s="1078"/>
      <c r="F228" s="1081"/>
      <c r="G228" s="1079"/>
      <c r="H228" s="1076"/>
      <c r="I228" s="1077"/>
      <c r="J228" s="1081"/>
      <c r="K228" s="1079"/>
      <c r="L228" s="1076"/>
      <c r="M228" s="1077"/>
      <c r="N228" s="1081"/>
      <c r="O228" s="1079"/>
      <c r="P228" s="1076"/>
      <c r="Q228" s="1077"/>
      <c r="R228" s="1120"/>
      <c r="S228" s="1119"/>
      <c r="T228" s="1076"/>
      <c r="U228" s="1077"/>
      <c r="V228" s="1081"/>
      <c r="W228" s="1079"/>
      <c r="X228" s="1076"/>
      <c r="Y228" s="1077"/>
      <c r="Z228" s="1116"/>
      <c r="AA228" s="1115"/>
      <c r="AB228" s="1115"/>
      <c r="AC228" s="1117"/>
      <c r="AD228" s="1081"/>
      <c r="AE228" s="1079"/>
      <c r="AF228" s="1076"/>
      <c r="AG228" s="1077"/>
      <c r="AH228" s="1081"/>
      <c r="AI228" s="1079"/>
      <c r="AJ228" s="1076"/>
      <c r="AK228" s="1077"/>
      <c r="AL228" s="405"/>
      <c r="AM228" s="405"/>
      <c r="AN228" s="405"/>
      <c r="AO228" s="405"/>
    </row>
    <row r="229" spans="1:49" ht="24.95" customHeight="1" thickTop="1" thickBot="1" x14ac:dyDescent="0.3">
      <c r="A229" s="439" t="s">
        <v>313</v>
      </c>
      <c r="B229" s="1573">
        <v>588446.09</v>
      </c>
      <c r="C229" s="1574"/>
      <c r="D229" s="1608">
        <f t="shared" ref="D229:D234" si="32">$B229/$B$225</f>
        <v>0.45229732635047309</v>
      </c>
      <c r="E229" s="1609"/>
      <c r="F229" s="1566">
        <v>670268.46</v>
      </c>
      <c r="G229" s="1567"/>
      <c r="H229" s="1531">
        <f t="shared" ref="H229:H234" si="33">$F229/$F$225</f>
        <v>0.43737464202662696</v>
      </c>
      <c r="I229" s="1532"/>
      <c r="J229" s="1566">
        <v>850702.23</v>
      </c>
      <c r="K229" s="1567"/>
      <c r="L229" s="1531">
        <f t="shared" ref="L229:L234" si="34">$J229/$J$225</f>
        <v>0.39227096168075165</v>
      </c>
      <c r="M229" s="1532"/>
      <c r="N229" s="1566">
        <v>847623.47</v>
      </c>
      <c r="O229" s="1567"/>
      <c r="P229" s="1531">
        <f t="shared" ref="P229:P234" si="35">$N229/$N$225</f>
        <v>0.42688201344617938</v>
      </c>
      <c r="Q229" s="1532"/>
      <c r="R229" s="1655">
        <v>511697.44</v>
      </c>
      <c r="S229" s="1574"/>
      <c r="T229" s="1531">
        <f t="shared" ref="T229:T234" si="36">$R229/$R$225</f>
        <v>0.61528305585075005</v>
      </c>
      <c r="U229" s="1532"/>
      <c r="V229" s="1566">
        <v>613127.13</v>
      </c>
      <c r="W229" s="1567"/>
      <c r="X229" s="1531">
        <f>$V229/$V$225</f>
        <v>0.57761705307091715</v>
      </c>
      <c r="Y229" s="1532"/>
      <c r="Z229" s="1082"/>
      <c r="AA229" s="1083"/>
      <c r="AB229" s="1087" t="e">
        <f>$Z229/$Z$225</f>
        <v>#DIV/0!</v>
      </c>
      <c r="AC229" s="1087" t="e">
        <f t="shared" ref="AC229:AC234" si="37">$AA229/$AA$225</f>
        <v>#DIV/0!</v>
      </c>
      <c r="AD229" s="1566">
        <f>AB6</f>
        <v>0</v>
      </c>
      <c r="AE229" s="1567"/>
      <c r="AF229" s="1531" t="e">
        <f t="shared" ref="AF229:AJ234" si="38">$AD229/$AD$225</f>
        <v>#DIV/0!</v>
      </c>
      <c r="AG229" s="1532"/>
      <c r="AH229" s="1566"/>
      <c r="AI229" s="1567"/>
      <c r="AJ229" s="1531" t="e">
        <f t="shared" si="38"/>
        <v>#DIV/0!</v>
      </c>
      <c r="AK229" s="1532"/>
      <c r="AL229" s="405"/>
      <c r="AM229" s="405"/>
      <c r="AN229" s="405"/>
      <c r="AO229" s="405"/>
    </row>
    <row r="230" spans="1:49" ht="24.95" customHeight="1" thickTop="1" thickBot="1" x14ac:dyDescent="0.3">
      <c r="A230" s="439" t="s">
        <v>326</v>
      </c>
      <c r="B230" s="1640">
        <v>278502.63</v>
      </c>
      <c r="C230" s="1641"/>
      <c r="D230" s="1608">
        <f t="shared" si="32"/>
        <v>0.21406548037488882</v>
      </c>
      <c r="E230" s="1609"/>
      <c r="F230" s="1529">
        <v>316877</v>
      </c>
      <c r="G230" s="1530"/>
      <c r="H230" s="1531">
        <f t="shared" si="33"/>
        <v>0.20677381185662755</v>
      </c>
      <c r="I230" s="1532"/>
      <c r="J230" s="1529">
        <v>270587.78999999998</v>
      </c>
      <c r="K230" s="1530"/>
      <c r="L230" s="1531">
        <f t="shared" si="34"/>
        <v>0.12477189886097897</v>
      </c>
      <c r="M230" s="1532"/>
      <c r="N230" s="1529">
        <v>211905.78</v>
      </c>
      <c r="O230" s="1530"/>
      <c r="P230" s="1531">
        <f t="shared" si="35"/>
        <v>0.10672045929460063</v>
      </c>
      <c r="Q230" s="1532"/>
      <c r="R230" s="1564">
        <v>50673.54</v>
      </c>
      <c r="S230" s="1565"/>
      <c r="T230" s="1531">
        <f t="shared" si="36"/>
        <v>6.0931652388128463E-2</v>
      </c>
      <c r="U230" s="1532"/>
      <c r="V230" s="1529">
        <v>64073.77</v>
      </c>
      <c r="W230" s="1530"/>
      <c r="X230" s="1531">
        <f t="shared" ref="X230:X234" si="39">$V230/$V$225</f>
        <v>6.0362852001906581E-2</v>
      </c>
      <c r="Y230" s="1532"/>
      <c r="Z230" s="1089"/>
      <c r="AA230" s="1090"/>
      <c r="AB230" s="1087" t="e">
        <f t="shared" ref="AB230:AB234" si="40">$Z230/$Z$225</f>
        <v>#DIV/0!</v>
      </c>
      <c r="AC230" s="1087" t="e">
        <f t="shared" si="37"/>
        <v>#DIV/0!</v>
      </c>
      <c r="AD230" s="1529">
        <f>AB13-AB14</f>
        <v>0</v>
      </c>
      <c r="AE230" s="1530"/>
      <c r="AF230" s="1531" t="e">
        <f t="shared" si="38"/>
        <v>#DIV/0!</v>
      </c>
      <c r="AG230" s="1532"/>
      <c r="AH230" s="1529"/>
      <c r="AI230" s="1530"/>
      <c r="AJ230" s="1531" t="e">
        <f t="shared" si="38"/>
        <v>#DIV/0!</v>
      </c>
      <c r="AK230" s="1532"/>
      <c r="AL230" s="405"/>
      <c r="AM230" s="405"/>
      <c r="AN230" s="405"/>
      <c r="AO230" s="405"/>
    </row>
    <row r="231" spans="1:49" ht="24.95" customHeight="1" thickTop="1" thickBot="1" x14ac:dyDescent="0.3">
      <c r="A231" s="439" t="s">
        <v>327</v>
      </c>
      <c r="B231" s="1640">
        <v>104121.91</v>
      </c>
      <c r="C231" s="1641"/>
      <c r="D231" s="1608">
        <f t="shared" si="32"/>
        <v>8.0031225133137665E-2</v>
      </c>
      <c r="E231" s="1609"/>
      <c r="F231" s="1529">
        <v>99031.27</v>
      </c>
      <c r="G231" s="1530"/>
      <c r="H231" s="1531">
        <f t="shared" si="33"/>
        <v>6.4621519362095967E-2</v>
      </c>
      <c r="I231" s="1532"/>
      <c r="J231" s="1529">
        <v>149556.91</v>
      </c>
      <c r="K231" s="1530"/>
      <c r="L231" s="1531">
        <f t="shared" si="34"/>
        <v>6.8962829581041094E-2</v>
      </c>
      <c r="M231" s="1532"/>
      <c r="N231" s="1529">
        <v>175823.42</v>
      </c>
      <c r="O231" s="1530"/>
      <c r="P231" s="1531">
        <f t="shared" si="35"/>
        <v>8.8548581058749187E-2</v>
      </c>
      <c r="Q231" s="1532"/>
      <c r="R231" s="1564">
        <v>72203.759999999995</v>
      </c>
      <c r="S231" s="1565"/>
      <c r="T231" s="1531">
        <f t="shared" si="36"/>
        <v>8.6820348557370447E-2</v>
      </c>
      <c r="U231" s="1532"/>
      <c r="V231" s="1529">
        <v>67873.61</v>
      </c>
      <c r="W231" s="1530"/>
      <c r="X231" s="1531">
        <f t="shared" si="39"/>
        <v>6.3942619191365305E-2</v>
      </c>
      <c r="Y231" s="1532"/>
      <c r="Z231" s="1089"/>
      <c r="AA231" s="1090"/>
      <c r="AB231" s="1087" t="e">
        <f t="shared" si="40"/>
        <v>#DIV/0!</v>
      </c>
      <c r="AC231" s="1087" t="e">
        <f t="shared" si="37"/>
        <v>#DIV/0!</v>
      </c>
      <c r="AD231" s="1529">
        <f>AB15</f>
        <v>0</v>
      </c>
      <c r="AE231" s="1530"/>
      <c r="AF231" s="1531" t="e">
        <f t="shared" si="38"/>
        <v>#DIV/0!</v>
      </c>
      <c r="AG231" s="1532"/>
      <c r="AH231" s="1529"/>
      <c r="AI231" s="1530"/>
      <c r="AJ231" s="1531" t="e">
        <f t="shared" si="38"/>
        <v>#DIV/0!</v>
      </c>
      <c r="AK231" s="1532"/>
      <c r="AL231" s="405"/>
      <c r="AM231" s="405"/>
      <c r="AN231" s="405"/>
      <c r="AO231" s="405"/>
    </row>
    <row r="232" spans="1:49" ht="24.95" customHeight="1" thickTop="1" thickBot="1" x14ac:dyDescent="0.3">
      <c r="A232" s="439" t="s">
        <v>60</v>
      </c>
      <c r="B232" s="1648">
        <v>170889.16</v>
      </c>
      <c r="C232" s="1557"/>
      <c r="D232" s="1608">
        <f t="shared" si="32"/>
        <v>0.1313505374303332</v>
      </c>
      <c r="E232" s="1609"/>
      <c r="F232" s="1566">
        <v>256563</v>
      </c>
      <c r="G232" s="1567"/>
      <c r="H232" s="1531">
        <f t="shared" si="33"/>
        <v>0.16741672475872951</v>
      </c>
      <c r="I232" s="1532"/>
      <c r="J232" s="1566">
        <v>290085.2</v>
      </c>
      <c r="K232" s="1567"/>
      <c r="L232" s="1531">
        <f t="shared" si="34"/>
        <v>0.13376243338794724</v>
      </c>
      <c r="M232" s="1532"/>
      <c r="N232" s="1566">
        <v>268256.62</v>
      </c>
      <c r="O232" s="1567"/>
      <c r="P232" s="1531">
        <f t="shared" si="35"/>
        <v>0.13509999441835494</v>
      </c>
      <c r="Q232" s="1532"/>
      <c r="R232" s="1556">
        <v>145627.29999999999</v>
      </c>
      <c r="S232" s="1557"/>
      <c r="T232" s="1531">
        <f t="shared" si="36"/>
        <v>0.17510740362369984</v>
      </c>
      <c r="U232" s="1532"/>
      <c r="V232" s="1566">
        <v>194918.24</v>
      </c>
      <c r="W232" s="1567"/>
      <c r="X232" s="1531">
        <f t="shared" si="39"/>
        <v>0.18362928970141928</v>
      </c>
      <c r="Y232" s="1532"/>
      <c r="Z232" s="1088"/>
      <c r="AA232" s="1090"/>
      <c r="AB232" s="1080" t="e">
        <f t="shared" si="40"/>
        <v>#DIV/0!</v>
      </c>
      <c r="AC232" s="1080" t="e">
        <f t="shared" si="37"/>
        <v>#DIV/0!</v>
      </c>
      <c r="AD232" s="1566">
        <f>AB11</f>
        <v>0</v>
      </c>
      <c r="AE232" s="1567"/>
      <c r="AF232" s="1531" t="e">
        <f t="shared" si="38"/>
        <v>#DIV/0!</v>
      </c>
      <c r="AG232" s="1532"/>
      <c r="AH232" s="1566"/>
      <c r="AI232" s="1567"/>
      <c r="AJ232" s="1531" t="e">
        <f t="shared" si="38"/>
        <v>#DIV/0!</v>
      </c>
      <c r="AK232" s="1532"/>
      <c r="AL232" s="405"/>
      <c r="AM232" s="405"/>
      <c r="AN232" s="405"/>
      <c r="AO232" s="405"/>
    </row>
    <row r="233" spans="1:49" ht="24.95" customHeight="1" thickTop="1" thickBot="1" x14ac:dyDescent="0.3">
      <c r="A233" s="439" t="s">
        <v>317</v>
      </c>
      <c r="B233" s="1640">
        <v>3015</v>
      </c>
      <c r="C233" s="1641"/>
      <c r="D233" s="1608">
        <f t="shared" si="32"/>
        <v>2.3174194919821397E-3</v>
      </c>
      <c r="E233" s="1609"/>
      <c r="F233" s="1529">
        <v>7399.74</v>
      </c>
      <c r="G233" s="1530"/>
      <c r="H233" s="1531">
        <f t="shared" si="33"/>
        <v>4.8286005186490687E-3</v>
      </c>
      <c r="I233" s="1532"/>
      <c r="J233" s="1529">
        <v>6107.52</v>
      </c>
      <c r="K233" s="1530"/>
      <c r="L233" s="1531">
        <f t="shared" si="34"/>
        <v>2.8162647979474847E-3</v>
      </c>
      <c r="M233" s="1532"/>
      <c r="N233" s="1529">
        <v>10989.41</v>
      </c>
      <c r="O233" s="1530"/>
      <c r="P233" s="1531">
        <f t="shared" si="35"/>
        <v>5.5345110575873721E-3</v>
      </c>
      <c r="Q233" s="1532"/>
      <c r="R233" s="1564">
        <v>8172.19</v>
      </c>
      <c r="S233" s="1565"/>
      <c r="T233" s="1531">
        <f t="shared" si="36"/>
        <v>9.8265295917699755E-3</v>
      </c>
      <c r="U233" s="1532"/>
      <c r="V233" s="1529">
        <v>9795.69</v>
      </c>
      <c r="W233" s="1530"/>
      <c r="X233" s="1531">
        <f t="shared" si="39"/>
        <v>9.2283595256929061E-3</v>
      </c>
      <c r="Y233" s="1532"/>
      <c r="Z233" s="1088"/>
      <c r="AA233" s="1090"/>
      <c r="AB233" s="1087" t="e">
        <f t="shared" si="40"/>
        <v>#DIV/0!</v>
      </c>
      <c r="AC233" s="1087" t="e">
        <f t="shared" si="37"/>
        <v>#DIV/0!</v>
      </c>
      <c r="AD233" s="1529">
        <f>AB18</f>
        <v>0</v>
      </c>
      <c r="AE233" s="1530"/>
      <c r="AF233" s="1531" t="e">
        <f t="shared" si="38"/>
        <v>#DIV/0!</v>
      </c>
      <c r="AG233" s="1532"/>
      <c r="AH233" s="1529"/>
      <c r="AI233" s="1530"/>
      <c r="AJ233" s="1531" t="e">
        <f t="shared" si="38"/>
        <v>#DIV/0!</v>
      </c>
      <c r="AK233" s="1532"/>
      <c r="AL233" s="405"/>
      <c r="AM233" s="405"/>
      <c r="AN233" s="405"/>
      <c r="AO233" s="405"/>
    </row>
    <row r="234" spans="1:49" ht="24.95" customHeight="1" thickTop="1" thickBot="1" x14ac:dyDescent="0.3">
      <c r="A234" s="439" t="s">
        <v>316</v>
      </c>
      <c r="B234" s="1642">
        <v>75622.61</v>
      </c>
      <c r="C234" s="1643"/>
      <c r="D234" s="1608">
        <f t="shared" si="32"/>
        <v>5.8125807777301322E-2</v>
      </c>
      <c r="E234" s="1609"/>
      <c r="F234" s="1529">
        <v>83365.86</v>
      </c>
      <c r="G234" s="1530"/>
      <c r="H234" s="1531">
        <f t="shared" si="33"/>
        <v>5.439926738420886E-2</v>
      </c>
      <c r="I234" s="1532"/>
      <c r="J234" s="1529">
        <v>79383.070000000007</v>
      </c>
      <c r="K234" s="1530"/>
      <c r="L234" s="1531">
        <f t="shared" si="34"/>
        <v>3.6604668604278176E-2</v>
      </c>
      <c r="M234" s="1532"/>
      <c r="N234" s="1529">
        <v>88853.79</v>
      </c>
      <c r="O234" s="1530"/>
      <c r="P234" s="1531">
        <f t="shared" si="35"/>
        <v>4.4748742950126194E-2</v>
      </c>
      <c r="Q234" s="1532"/>
      <c r="R234" s="1554">
        <v>58020.35</v>
      </c>
      <c r="S234" s="1555"/>
      <c r="T234" s="1531">
        <f t="shared" si="36"/>
        <v>6.976571594638048E-2</v>
      </c>
      <c r="U234" s="1532"/>
      <c r="V234" s="1529">
        <v>78322.95</v>
      </c>
      <c r="W234" s="1530"/>
      <c r="X234" s="1531">
        <f t="shared" si="39"/>
        <v>7.378677170397073E-2</v>
      </c>
      <c r="Y234" s="1532"/>
      <c r="Z234" s="1088"/>
      <c r="AA234" s="1090"/>
      <c r="AB234" s="1087" t="e">
        <f t="shared" si="40"/>
        <v>#DIV/0!</v>
      </c>
      <c r="AC234" s="1087" t="e">
        <f t="shared" si="37"/>
        <v>#DIV/0!</v>
      </c>
      <c r="AD234" s="1529">
        <f>AB19</f>
        <v>84818.83</v>
      </c>
      <c r="AE234" s="1530"/>
      <c r="AF234" s="1531" t="e">
        <f t="shared" si="38"/>
        <v>#DIV/0!</v>
      </c>
      <c r="AG234" s="1532"/>
      <c r="AH234" s="1529"/>
      <c r="AI234" s="1530"/>
      <c r="AJ234" s="1531" t="e">
        <f t="shared" si="38"/>
        <v>#DIV/0!</v>
      </c>
      <c r="AK234" s="1532"/>
      <c r="AL234" s="405"/>
      <c r="AM234" s="405"/>
      <c r="AN234" s="405"/>
      <c r="AO234" s="405"/>
    </row>
    <row r="235" spans="1:49" ht="24.95" customHeight="1" thickTop="1" thickBot="1" x14ac:dyDescent="0.3">
      <c r="A235" s="442" t="s">
        <v>328</v>
      </c>
      <c r="B235" s="1614">
        <v>2005</v>
      </c>
      <c r="C235" s="1559"/>
      <c r="D235" s="1559"/>
      <c r="E235" s="1559"/>
      <c r="F235" s="1558">
        <v>2006</v>
      </c>
      <c r="G235" s="1559"/>
      <c r="H235" s="1559"/>
      <c r="I235" s="1560"/>
      <c r="J235" s="1558">
        <v>2007</v>
      </c>
      <c r="K235" s="1559"/>
      <c r="L235" s="1559"/>
      <c r="M235" s="1560"/>
      <c r="N235" s="1558">
        <v>2008</v>
      </c>
      <c r="O235" s="1559"/>
      <c r="P235" s="1559"/>
      <c r="Q235" s="1560"/>
      <c r="R235" s="1558">
        <v>2009</v>
      </c>
      <c r="S235" s="1559"/>
      <c r="T235" s="1559"/>
      <c r="U235" s="1560"/>
      <c r="V235" s="1558">
        <v>2010</v>
      </c>
      <c r="W235" s="1559"/>
      <c r="X235" s="1559"/>
      <c r="Y235" s="1560"/>
      <c r="Z235" s="1558" t="s">
        <v>663</v>
      </c>
      <c r="AA235" s="1652"/>
      <c r="AB235" s="1559" t="s">
        <v>664</v>
      </c>
      <c r="AC235" s="1560"/>
      <c r="AD235" s="1558" t="s">
        <v>658</v>
      </c>
      <c r="AE235" s="1559"/>
      <c r="AF235" s="1559"/>
      <c r="AG235" s="1560"/>
      <c r="AH235" s="1558" t="s">
        <v>661</v>
      </c>
      <c r="AI235" s="1559"/>
      <c r="AJ235" s="1559"/>
      <c r="AK235" s="1560"/>
      <c r="AL235" s="405"/>
      <c r="AM235" s="405"/>
      <c r="AN235" s="405"/>
      <c r="AO235" s="405"/>
    </row>
    <row r="236" spans="1:49" ht="24.95" customHeight="1" thickTop="1" thickBot="1" x14ac:dyDescent="0.35">
      <c r="A236" s="443"/>
      <c r="B236" s="1610">
        <f>(B225-SUM(B229:B234))/B225</f>
        <v>6.1812203441883637E-2</v>
      </c>
      <c r="C236" s="1611"/>
      <c r="D236" s="1611"/>
      <c r="E236" s="1611"/>
      <c r="F236" s="1561">
        <f>(F225-SUM(F229:F234))/F225</f>
        <v>6.4585434093062E-2</v>
      </c>
      <c r="G236" s="1562"/>
      <c r="H236" s="1562"/>
      <c r="I236" s="1563"/>
      <c r="J236" s="1561">
        <f>(J225-SUM(J229:J234))/J225</f>
        <v>0.24081094308705536</v>
      </c>
      <c r="K236" s="1562"/>
      <c r="L236" s="1562"/>
      <c r="M236" s="1563"/>
      <c r="N236" s="1561">
        <f>(N225-SUM(N229:N234))/N225</f>
        <v>0.19246569777440228</v>
      </c>
      <c r="O236" s="1562"/>
      <c r="P236" s="1562"/>
      <c r="Q236" s="1563"/>
      <c r="R236" s="1649">
        <f>(R225-SUM(R229:R234))/R225</f>
        <v>-1.773470595809928E-2</v>
      </c>
      <c r="S236" s="1650"/>
      <c r="T236" s="1650"/>
      <c r="U236" s="1651"/>
      <c r="V236" s="1561">
        <f>(V225-SUM(V229:V234))/V225</f>
        <v>3.143305480472814E-2</v>
      </c>
      <c r="W236" s="1562"/>
      <c r="X236" s="1562"/>
      <c r="Y236" s="1562"/>
      <c r="Z236" s="1561" t="e">
        <f>(Z225-SUM(Z229:Z234))/Z225</f>
        <v>#DIV/0!</v>
      </c>
      <c r="AA236" s="1653"/>
      <c r="AB236" s="1654" t="e">
        <f>(AA225-SUM(AA229:AA234))/AA225</f>
        <v>#DIV/0!</v>
      </c>
      <c r="AC236" s="1563"/>
      <c r="AD236" s="1561" t="e">
        <f>(AD225-SUM(AD229:AD234))/AD225</f>
        <v>#DIV/0!</v>
      </c>
      <c r="AE236" s="1562"/>
      <c r="AF236" s="1562"/>
      <c r="AG236" s="1563"/>
      <c r="AH236" s="1561" t="e">
        <f>(AH225-SUM(AH229:AH234))/AH225</f>
        <v>#DIV/0!</v>
      </c>
      <c r="AI236" s="1562"/>
      <c r="AJ236" s="1562"/>
      <c r="AK236" s="1563"/>
      <c r="AL236" s="405"/>
      <c r="AM236" s="405"/>
      <c r="AN236" s="405"/>
      <c r="AO236" s="405"/>
    </row>
    <row r="237" spans="1:49" ht="24.95" customHeight="1" thickTop="1" thickBot="1" x14ac:dyDescent="0.3">
      <c r="B237" s="405"/>
      <c r="C237" s="405"/>
      <c r="D237" s="405"/>
      <c r="E237" s="405"/>
      <c r="F237" s="892"/>
      <c r="G237" s="893"/>
      <c r="H237" s="893"/>
      <c r="I237" s="918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405"/>
      <c r="AA237" s="405"/>
      <c r="AB237" s="405"/>
      <c r="AC237" s="405"/>
      <c r="AD237" s="405"/>
      <c r="AE237" s="405"/>
      <c r="AF237" s="405"/>
      <c r="AG237" s="405"/>
      <c r="AH237" s="405"/>
      <c r="AI237" s="405"/>
      <c r="AJ237" s="405"/>
      <c r="AK237" s="405"/>
      <c r="AL237" s="405"/>
      <c r="AM237" s="405"/>
      <c r="AN237" s="405"/>
      <c r="AO237" s="405"/>
    </row>
    <row r="238" spans="1:49" ht="24.95" customHeight="1" thickTop="1" thickBot="1" x14ac:dyDescent="0.3">
      <c r="A238" s="1598" t="s">
        <v>793</v>
      </c>
      <c r="B238" s="1612" t="s">
        <v>128</v>
      </c>
      <c r="C238" s="1615"/>
      <c r="D238" s="1612" t="s">
        <v>303</v>
      </c>
      <c r="E238" s="1613"/>
      <c r="F238" s="1553" t="s">
        <v>129</v>
      </c>
      <c r="G238" s="1550"/>
      <c r="H238" s="1551" t="s">
        <v>303</v>
      </c>
      <c r="I238" s="1552"/>
      <c r="J238" s="1553" t="s">
        <v>130</v>
      </c>
      <c r="K238" s="1550"/>
      <c r="L238" s="1551" t="s">
        <v>303</v>
      </c>
      <c r="M238" s="1552"/>
      <c r="N238" s="1553" t="s">
        <v>131</v>
      </c>
      <c r="O238" s="1550"/>
      <c r="P238" s="1551" t="s">
        <v>303</v>
      </c>
      <c r="Q238" s="1552"/>
      <c r="R238" s="1553" t="s">
        <v>132</v>
      </c>
      <c r="S238" s="1550"/>
      <c r="T238" s="1551" t="s">
        <v>303</v>
      </c>
      <c r="U238" s="1552"/>
      <c r="V238" s="1553" t="s">
        <v>133</v>
      </c>
      <c r="W238" s="1550"/>
      <c r="X238" s="1551" t="s">
        <v>303</v>
      </c>
      <c r="Y238" s="1552"/>
      <c r="Z238" s="1553" t="s">
        <v>134</v>
      </c>
      <c r="AA238" s="1550"/>
      <c r="AB238" s="1551" t="s">
        <v>303</v>
      </c>
      <c r="AC238" s="1552"/>
      <c r="AD238" s="1553" t="s">
        <v>135</v>
      </c>
      <c r="AE238" s="1550"/>
      <c r="AF238" s="1551" t="s">
        <v>303</v>
      </c>
      <c r="AG238" s="1552"/>
      <c r="AH238" s="1553" t="s">
        <v>136</v>
      </c>
      <c r="AI238" s="1550"/>
      <c r="AJ238" s="1551" t="s">
        <v>303</v>
      </c>
      <c r="AK238" s="1552"/>
      <c r="AL238" s="1553" t="s">
        <v>137</v>
      </c>
      <c r="AM238" s="1550"/>
      <c r="AN238" s="1551" t="s">
        <v>303</v>
      </c>
      <c r="AO238" s="1552"/>
      <c r="AP238" s="1553" t="s">
        <v>138</v>
      </c>
      <c r="AQ238" s="1550"/>
      <c r="AR238" s="1551" t="s">
        <v>303</v>
      </c>
      <c r="AS238" s="1552"/>
      <c r="AT238" s="1553" t="s">
        <v>139</v>
      </c>
      <c r="AU238" s="1550"/>
      <c r="AV238" s="1551" t="s">
        <v>303</v>
      </c>
      <c r="AW238" s="1552"/>
    </row>
    <row r="239" spans="1:49" ht="24.95" customHeight="1" thickTop="1" thickBot="1" x14ac:dyDescent="0.3">
      <c r="A239" s="1599"/>
      <c r="B239" s="450" t="s">
        <v>663</v>
      </c>
      <c r="C239" s="450" t="s">
        <v>664</v>
      </c>
      <c r="D239" s="450" t="s">
        <v>663</v>
      </c>
      <c r="E239" s="913" t="s">
        <v>664</v>
      </c>
      <c r="F239" s="894" t="s">
        <v>663</v>
      </c>
      <c r="G239" s="450" t="s">
        <v>664</v>
      </c>
      <c r="H239" s="450" t="s">
        <v>663</v>
      </c>
      <c r="I239" s="913" t="s">
        <v>664</v>
      </c>
      <c r="J239" s="894" t="s">
        <v>663</v>
      </c>
      <c r="K239" s="450" t="s">
        <v>664</v>
      </c>
      <c r="L239" s="450" t="s">
        <v>663</v>
      </c>
      <c r="M239" s="913" t="s">
        <v>664</v>
      </c>
      <c r="N239" s="936" t="s">
        <v>665</v>
      </c>
      <c r="O239" s="450" t="s">
        <v>664</v>
      </c>
      <c r="P239" s="450" t="s">
        <v>663</v>
      </c>
      <c r="Q239" s="913" t="s">
        <v>664</v>
      </c>
      <c r="R239" s="936" t="s">
        <v>663</v>
      </c>
      <c r="S239" s="450" t="s">
        <v>664</v>
      </c>
      <c r="T239" s="450" t="s">
        <v>663</v>
      </c>
      <c r="U239" s="913" t="s">
        <v>664</v>
      </c>
      <c r="V239" s="936" t="s">
        <v>663</v>
      </c>
      <c r="W239" s="450" t="s">
        <v>664</v>
      </c>
      <c r="X239" s="450" t="s">
        <v>663</v>
      </c>
      <c r="Y239" s="913" t="s">
        <v>664</v>
      </c>
      <c r="Z239" s="967" t="s">
        <v>663</v>
      </c>
      <c r="AA239" s="450" t="s">
        <v>664</v>
      </c>
      <c r="AB239" s="450" t="s">
        <v>663</v>
      </c>
      <c r="AC239" s="913" t="s">
        <v>664</v>
      </c>
      <c r="AD239" s="967" t="s">
        <v>663</v>
      </c>
      <c r="AE239" s="450" t="s">
        <v>664</v>
      </c>
      <c r="AF239" s="450" t="s">
        <v>663</v>
      </c>
      <c r="AG239" s="913" t="s">
        <v>664</v>
      </c>
      <c r="AH239" s="967" t="s">
        <v>663</v>
      </c>
      <c r="AI239" s="450" t="s">
        <v>664</v>
      </c>
      <c r="AJ239" s="450" t="s">
        <v>663</v>
      </c>
      <c r="AK239" s="913" t="s">
        <v>664</v>
      </c>
      <c r="AL239" s="967" t="s">
        <v>665</v>
      </c>
      <c r="AM239" s="450" t="s">
        <v>664</v>
      </c>
      <c r="AN239" s="450" t="s">
        <v>663</v>
      </c>
      <c r="AO239" s="913" t="s">
        <v>664</v>
      </c>
      <c r="AP239" s="967" t="s">
        <v>663</v>
      </c>
      <c r="AQ239" s="450" t="s">
        <v>664</v>
      </c>
      <c r="AR239" s="450" t="s">
        <v>663</v>
      </c>
      <c r="AS239" s="913" t="s">
        <v>664</v>
      </c>
      <c r="AT239" s="967" t="s">
        <v>665</v>
      </c>
      <c r="AU239" s="450" t="s">
        <v>664</v>
      </c>
      <c r="AV239" s="450" t="s">
        <v>663</v>
      </c>
      <c r="AW239" s="913" t="s">
        <v>664</v>
      </c>
    </row>
    <row r="240" spans="1:49" ht="24.95" customHeight="1" thickTop="1" thickBot="1" x14ac:dyDescent="0.3">
      <c r="A240" s="439" t="s">
        <v>321</v>
      </c>
      <c r="B240" s="922">
        <f>C12</f>
        <v>42426.09</v>
      </c>
      <c r="C240" s="923">
        <f>D12</f>
        <v>0</v>
      </c>
      <c r="D240" s="919">
        <f t="shared" ref="D240:D245" si="41">$B240/$B$244</f>
        <v>0.18104045425840798</v>
      </c>
      <c r="E240" s="920" t="e">
        <f>$C240/$C$244</f>
        <v>#DIV/0!</v>
      </c>
      <c r="F240" s="769">
        <f>E12</f>
        <v>50663.64</v>
      </c>
      <c r="G240" s="770">
        <f>F12</f>
        <v>0</v>
      </c>
      <c r="H240" s="919">
        <f>$F240/$F$244</f>
        <v>0.21100125479669557</v>
      </c>
      <c r="I240" s="920" t="e">
        <f>$G240/$G$244</f>
        <v>#DIV/0!</v>
      </c>
      <c r="J240" s="769">
        <f>G12</f>
        <v>54949.98</v>
      </c>
      <c r="K240" s="770">
        <f>H12</f>
        <v>0</v>
      </c>
      <c r="L240" s="919">
        <f>$J240/$J$244</f>
        <v>0.21912471785937684</v>
      </c>
      <c r="M240" s="920" t="e">
        <f>$K240/$K$244</f>
        <v>#DIV/0!</v>
      </c>
      <c r="N240" s="769">
        <f>I12</f>
        <v>59806.92</v>
      </c>
      <c r="O240" s="770">
        <f>J12</f>
        <v>0</v>
      </c>
      <c r="P240" s="919">
        <f t="shared" ref="P240:P245" si="42">$N240/$N$244</f>
        <v>0.23078627503808882</v>
      </c>
      <c r="Q240" s="920" t="e">
        <f t="shared" ref="Q240:Q245" si="43">$O240/$O$244</f>
        <v>#DIV/0!</v>
      </c>
      <c r="R240" s="769">
        <f>K12</f>
        <v>55993.45</v>
      </c>
      <c r="S240" s="770">
        <f>L12</f>
        <v>0</v>
      </c>
      <c r="T240" s="919">
        <f t="shared" ref="T240:T245" si="44">$R240/$R$244</f>
        <v>0.21099998485144353</v>
      </c>
      <c r="U240" s="920" t="e">
        <f t="shared" ref="U240:U245" si="45">$S240/$S$244</f>
        <v>#DIV/0!</v>
      </c>
      <c r="V240" s="769">
        <f>M12</f>
        <v>0</v>
      </c>
      <c r="W240" s="770">
        <f>N12</f>
        <v>0</v>
      </c>
      <c r="X240" s="919">
        <f t="shared" ref="X240:X245" si="46">$V240/$V$244</f>
        <v>0</v>
      </c>
      <c r="Y240" s="920" t="e">
        <f t="shared" ref="Y240:Y245" si="47">$W240/$W$244</f>
        <v>#DIV/0!</v>
      </c>
      <c r="Z240" s="977">
        <f>O12</f>
        <v>0</v>
      </c>
      <c r="AA240" s="769">
        <f>P12</f>
        <v>0</v>
      </c>
      <c r="AB240" s="919" t="e">
        <f t="shared" ref="AB240:AB245" si="48">$Z240/$Z$244</f>
        <v>#DIV/0!</v>
      </c>
      <c r="AC240" s="920" t="e">
        <f>$AA240/$AA$244</f>
        <v>#DIV/0!</v>
      </c>
      <c r="AD240" s="975">
        <f>Q12</f>
        <v>0</v>
      </c>
      <c r="AE240" s="769">
        <f>R12</f>
        <v>0</v>
      </c>
      <c r="AF240" s="919" t="e">
        <f t="shared" ref="AF240:AF245" si="49">$AD240/$AD$244</f>
        <v>#DIV/0!</v>
      </c>
      <c r="AG240" s="981" t="e">
        <f>$AE240/$AE$244</f>
        <v>#DIV/0!</v>
      </c>
      <c r="AH240" s="983">
        <f>S12</f>
        <v>0</v>
      </c>
      <c r="AI240" s="769">
        <f>T12</f>
        <v>0</v>
      </c>
      <c r="AJ240" s="919" t="e">
        <f t="shared" ref="AJ240:AJ245" si="50">$AH240/$AH$244</f>
        <v>#DIV/0!</v>
      </c>
      <c r="AK240" s="920" t="e">
        <f>$AI240/$AI$244</f>
        <v>#DIV/0!</v>
      </c>
      <c r="AL240" s="983">
        <f>U12</f>
        <v>0</v>
      </c>
      <c r="AM240" s="769">
        <f>V12</f>
        <v>0</v>
      </c>
      <c r="AN240" s="919" t="e">
        <f t="shared" ref="AN240:AN245" si="51">$AL240/$AL$244</f>
        <v>#DIV/0!</v>
      </c>
      <c r="AO240" s="920" t="e">
        <f>$AM240/$AM$244</f>
        <v>#DIV/0!</v>
      </c>
      <c r="AP240" s="983">
        <f>W12</f>
        <v>0</v>
      </c>
      <c r="AQ240" s="769">
        <f>X12</f>
        <v>0</v>
      </c>
      <c r="AR240" s="919" t="e">
        <f t="shared" ref="AR240:AR245" si="52">$AP240/$AP$244</f>
        <v>#DIV/0!</v>
      </c>
      <c r="AS240" s="920" t="e">
        <f>$AQ240/$AQ$244</f>
        <v>#DIV/0!</v>
      </c>
      <c r="AT240" s="983">
        <f>Y12</f>
        <v>0</v>
      </c>
      <c r="AU240" s="769">
        <f>Z12</f>
        <v>0</v>
      </c>
      <c r="AV240" s="919" t="e">
        <f t="shared" ref="AV240:AV245" si="53">$AT240/$AT$244</f>
        <v>#DIV/0!</v>
      </c>
      <c r="AW240" s="981" t="e">
        <f>$AU240/$AU$244</f>
        <v>#DIV/0!</v>
      </c>
    </row>
    <row r="241" spans="1:49" ht="24.95" customHeight="1" thickTop="1" thickBot="1" x14ac:dyDescent="0.3">
      <c r="A241" s="439" t="s">
        <v>322</v>
      </c>
      <c r="B241" s="922">
        <f>C16</f>
        <v>5581.75</v>
      </c>
      <c r="C241" s="923">
        <f>D16</f>
        <v>0</v>
      </c>
      <c r="D241" s="919">
        <f t="shared" si="41"/>
        <v>2.3818422945806904E-2</v>
      </c>
      <c r="E241" s="920" t="e">
        <f t="shared" ref="E241:E245" si="54">$C241/$C$244</f>
        <v>#DIV/0!</v>
      </c>
      <c r="F241" s="909">
        <f>E16</f>
        <v>6096.08</v>
      </c>
      <c r="G241" s="555">
        <f>F16</f>
        <v>0</v>
      </c>
      <c r="H241" s="919">
        <f t="shared" ref="H241:H245" si="55">$F241/$F$244</f>
        <v>2.5388632347400228E-2</v>
      </c>
      <c r="I241" s="920" t="e">
        <f t="shared" ref="I241:I245" si="56">$G241/$G$244</f>
        <v>#DIV/0!</v>
      </c>
      <c r="J241" s="909">
        <f>G16</f>
        <v>12197.14</v>
      </c>
      <c r="K241" s="555">
        <f>H16</f>
        <v>0</v>
      </c>
      <c r="L241" s="919">
        <f t="shared" ref="L241:L245" si="57">$J241/$J$244</f>
        <v>4.8638686696361295E-2</v>
      </c>
      <c r="M241" s="920" t="e">
        <f t="shared" ref="M241:M245" si="58">$K241/$K$244</f>
        <v>#DIV/0!</v>
      </c>
      <c r="N241" s="909">
        <f>I16</f>
        <v>5430.15</v>
      </c>
      <c r="O241" s="555">
        <f>J16</f>
        <v>0</v>
      </c>
      <c r="P241" s="919">
        <f t="shared" si="42"/>
        <v>2.0954165360765577E-2</v>
      </c>
      <c r="Q241" s="920" t="e">
        <f t="shared" si="43"/>
        <v>#DIV/0!</v>
      </c>
      <c r="R241" s="909">
        <f>K16</f>
        <v>7622.01</v>
      </c>
      <c r="S241" s="555">
        <f>L16</f>
        <v>0</v>
      </c>
      <c r="T241" s="919">
        <f t="shared" si="44"/>
        <v>2.8722002208071678E-2</v>
      </c>
      <c r="U241" s="920" t="e">
        <f t="shared" si="45"/>
        <v>#DIV/0!</v>
      </c>
      <c r="V241" s="909">
        <f>M16</f>
        <v>0</v>
      </c>
      <c r="W241" s="555">
        <f>N16</f>
        <v>0</v>
      </c>
      <c r="X241" s="919">
        <f t="shared" si="46"/>
        <v>0</v>
      </c>
      <c r="Y241" s="920" t="e">
        <f t="shared" si="47"/>
        <v>#DIV/0!</v>
      </c>
      <c r="Z241" s="978">
        <f>O16</f>
        <v>0</v>
      </c>
      <c r="AA241" s="909">
        <f>P16</f>
        <v>0</v>
      </c>
      <c r="AB241" s="919" t="e">
        <f t="shared" si="48"/>
        <v>#DIV/0!</v>
      </c>
      <c r="AC241" s="920" t="e">
        <f t="shared" ref="AC241:AC245" si="59">$AA241/$AA$244</f>
        <v>#DIV/0!</v>
      </c>
      <c r="AD241" s="975">
        <f>Q16</f>
        <v>0</v>
      </c>
      <c r="AE241" s="909">
        <f>R16</f>
        <v>0</v>
      </c>
      <c r="AF241" s="919" t="e">
        <f t="shared" si="49"/>
        <v>#DIV/0!</v>
      </c>
      <c r="AG241" s="981" t="e">
        <f t="shared" ref="AG241:AG245" si="60">$AE241/$AE$244</f>
        <v>#DIV/0!</v>
      </c>
      <c r="AH241" s="984">
        <f>S16</f>
        <v>0</v>
      </c>
      <c r="AI241" s="909">
        <f>T16</f>
        <v>0</v>
      </c>
      <c r="AJ241" s="919" t="e">
        <f t="shared" si="50"/>
        <v>#DIV/0!</v>
      </c>
      <c r="AK241" s="920" t="e">
        <f t="shared" ref="AK241:AK245" si="61">$AI241/$AI$244</f>
        <v>#DIV/0!</v>
      </c>
      <c r="AL241" s="984">
        <f>U16</f>
        <v>0</v>
      </c>
      <c r="AM241" s="909">
        <f>V16</f>
        <v>0</v>
      </c>
      <c r="AN241" s="919" t="e">
        <f t="shared" si="51"/>
        <v>#DIV/0!</v>
      </c>
      <c r="AO241" s="920" t="e">
        <f t="shared" ref="AO241:AO245" si="62">$AM241/$AM$244</f>
        <v>#DIV/0!</v>
      </c>
      <c r="AP241" s="984">
        <f>W16</f>
        <v>0</v>
      </c>
      <c r="AQ241" s="909">
        <f>X16</f>
        <v>0</v>
      </c>
      <c r="AR241" s="919" t="e">
        <f t="shared" si="52"/>
        <v>#DIV/0!</v>
      </c>
      <c r="AS241" s="920" t="e">
        <f t="shared" ref="AS241:AS245" si="63">$AQ241/$AQ$244</f>
        <v>#DIV/0!</v>
      </c>
      <c r="AT241" s="984">
        <f>Y16</f>
        <v>0</v>
      </c>
      <c r="AU241" s="909">
        <f>Z16</f>
        <v>0</v>
      </c>
      <c r="AV241" s="919" t="e">
        <f t="shared" si="53"/>
        <v>#DIV/0!</v>
      </c>
      <c r="AW241" s="981" t="e">
        <f t="shared" ref="AW241:AW245" si="64">$AU241/$AU$244</f>
        <v>#DIV/0!</v>
      </c>
    </row>
    <row r="242" spans="1:49" ht="24.95" customHeight="1" thickTop="1" thickBot="1" x14ac:dyDescent="0.3">
      <c r="A242" s="439" t="s">
        <v>323</v>
      </c>
      <c r="B242" s="922">
        <f>C17</f>
        <v>18.350000000000001</v>
      </c>
      <c r="C242" s="923">
        <f>D17</f>
        <v>0</v>
      </c>
      <c r="D242" s="919">
        <f t="shared" si="41"/>
        <v>7.8303052099351769E-5</v>
      </c>
      <c r="E242" s="920" t="e">
        <f t="shared" si="54"/>
        <v>#DIV/0!</v>
      </c>
      <c r="F242" s="909">
        <f>E17</f>
        <v>53.13</v>
      </c>
      <c r="G242" s="555">
        <f>F17</f>
        <v>0</v>
      </c>
      <c r="H242" s="919">
        <f t="shared" si="55"/>
        <v>2.2127302079654043E-4</v>
      </c>
      <c r="I242" s="920" t="e">
        <f t="shared" si="56"/>
        <v>#DIV/0!</v>
      </c>
      <c r="J242" s="909">
        <f>G17</f>
        <v>66.510000000000005</v>
      </c>
      <c r="K242" s="555">
        <f>H17</f>
        <v>0</v>
      </c>
      <c r="L242" s="919">
        <f t="shared" si="57"/>
        <v>2.6522275321714682E-4</v>
      </c>
      <c r="M242" s="920" t="e">
        <f t="shared" si="58"/>
        <v>#DIV/0!</v>
      </c>
      <c r="N242" s="909">
        <f>I17</f>
        <v>153.33000000000001</v>
      </c>
      <c r="O242" s="555">
        <f>J17</f>
        <v>0</v>
      </c>
      <c r="P242" s="919">
        <f t="shared" si="42"/>
        <v>5.916783467797734E-4</v>
      </c>
      <c r="Q242" s="920" t="e">
        <f t="shared" si="43"/>
        <v>#DIV/0!</v>
      </c>
      <c r="R242" s="909">
        <f>K17</f>
        <v>30.69</v>
      </c>
      <c r="S242" s="555">
        <f>L17</f>
        <v>0</v>
      </c>
      <c r="T242" s="919">
        <f t="shared" si="44"/>
        <v>1.1564905422135629E-4</v>
      </c>
      <c r="U242" s="920" t="e">
        <f t="shared" si="45"/>
        <v>#DIV/0!</v>
      </c>
      <c r="V242" s="909">
        <f>M17</f>
        <v>0</v>
      </c>
      <c r="W242" s="555">
        <f>N17</f>
        <v>0</v>
      </c>
      <c r="X242" s="919">
        <f t="shared" si="46"/>
        <v>0</v>
      </c>
      <c r="Y242" s="920" t="e">
        <f t="shared" si="47"/>
        <v>#DIV/0!</v>
      </c>
      <c r="Z242" s="978">
        <f>O17</f>
        <v>0</v>
      </c>
      <c r="AA242" s="909">
        <f>P17</f>
        <v>0</v>
      </c>
      <c r="AB242" s="919" t="e">
        <f t="shared" si="48"/>
        <v>#DIV/0!</v>
      </c>
      <c r="AC242" s="920" t="e">
        <f t="shared" si="59"/>
        <v>#DIV/0!</v>
      </c>
      <c r="AD242" s="975">
        <f>Q17</f>
        <v>0</v>
      </c>
      <c r="AE242" s="909">
        <f>R17</f>
        <v>0</v>
      </c>
      <c r="AF242" s="919" t="e">
        <f t="shared" si="49"/>
        <v>#DIV/0!</v>
      </c>
      <c r="AG242" s="981" t="e">
        <f t="shared" si="60"/>
        <v>#DIV/0!</v>
      </c>
      <c r="AH242" s="984">
        <f>S17</f>
        <v>0</v>
      </c>
      <c r="AI242" s="909">
        <f>T17</f>
        <v>0</v>
      </c>
      <c r="AJ242" s="919" t="e">
        <f t="shared" si="50"/>
        <v>#DIV/0!</v>
      </c>
      <c r="AK242" s="920" t="e">
        <f t="shared" si="61"/>
        <v>#DIV/0!</v>
      </c>
      <c r="AL242" s="984">
        <f>U17</f>
        <v>0</v>
      </c>
      <c r="AM242" s="909">
        <f>V17</f>
        <v>0</v>
      </c>
      <c r="AN242" s="919" t="e">
        <f t="shared" si="51"/>
        <v>#DIV/0!</v>
      </c>
      <c r="AO242" s="920" t="e">
        <f t="shared" si="62"/>
        <v>#DIV/0!</v>
      </c>
      <c r="AP242" s="984">
        <f>W17</f>
        <v>0</v>
      </c>
      <c r="AQ242" s="909">
        <f>X17</f>
        <v>0</v>
      </c>
      <c r="AR242" s="919" t="e">
        <f t="shared" si="52"/>
        <v>#DIV/0!</v>
      </c>
      <c r="AS242" s="920" t="e">
        <f t="shared" si="63"/>
        <v>#DIV/0!</v>
      </c>
      <c r="AT242" s="984">
        <f>Y17</f>
        <v>0</v>
      </c>
      <c r="AU242" s="909">
        <f>Z17</f>
        <v>0</v>
      </c>
      <c r="AV242" s="919" t="e">
        <f t="shared" si="53"/>
        <v>#DIV/0!</v>
      </c>
      <c r="AW242" s="981" t="e">
        <f t="shared" si="64"/>
        <v>#DIV/0!</v>
      </c>
    </row>
    <row r="243" spans="1:49" ht="24.95" customHeight="1" thickTop="1" thickBot="1" x14ac:dyDescent="0.3">
      <c r="A243" s="439" t="s">
        <v>324</v>
      </c>
      <c r="B243" s="924">
        <f>SUM(B240:B242)</f>
        <v>48026.189999999995</v>
      </c>
      <c r="C243" s="925">
        <f>SUM(C240:C242)</f>
        <v>0</v>
      </c>
      <c r="D243" s="919">
        <f t="shared" si="41"/>
        <v>0.20493718025631424</v>
      </c>
      <c r="E243" s="920" t="e">
        <f t="shared" si="54"/>
        <v>#DIV/0!</v>
      </c>
      <c r="F243" s="910">
        <f>SUM(F240:F242)</f>
        <v>56812.85</v>
      </c>
      <c r="G243" s="556">
        <f>SUM(G240:G242)</f>
        <v>0</v>
      </c>
      <c r="H243" s="919">
        <f t="shared" si="55"/>
        <v>0.23661116016489234</v>
      </c>
      <c r="I243" s="920" t="e">
        <f t="shared" si="56"/>
        <v>#DIV/0!</v>
      </c>
      <c r="J243" s="910">
        <f>SUM(J240:J242)</f>
        <v>67213.62999999999</v>
      </c>
      <c r="K243" s="556">
        <f>SUM(K240:K242)</f>
        <v>0</v>
      </c>
      <c r="L243" s="919">
        <f t="shared" si="57"/>
        <v>0.26802862730895527</v>
      </c>
      <c r="M243" s="920" t="e">
        <f t="shared" si="58"/>
        <v>#DIV/0!</v>
      </c>
      <c r="N243" s="910">
        <f>SUM(N240:N242)</f>
        <v>65390.400000000001</v>
      </c>
      <c r="O243" s="556">
        <f>SUM(O240:O242)</f>
        <v>0</v>
      </c>
      <c r="P243" s="919">
        <f t="shared" si="42"/>
        <v>0.25233211874563422</v>
      </c>
      <c r="Q243" s="920" t="e">
        <f t="shared" si="43"/>
        <v>#DIV/0!</v>
      </c>
      <c r="R243" s="910">
        <f>SUM(R240:R242)</f>
        <v>63646.15</v>
      </c>
      <c r="S243" s="556">
        <f>SUM(S240:S242)</f>
        <v>0</v>
      </c>
      <c r="T243" s="919">
        <f t="shared" si="44"/>
        <v>0.23983763611373657</v>
      </c>
      <c r="U243" s="920" t="e">
        <f t="shared" si="45"/>
        <v>#DIV/0!</v>
      </c>
      <c r="V243" s="910">
        <f>SUM(V240:V242)</f>
        <v>0</v>
      </c>
      <c r="W243" s="556">
        <f>SUM(W240:W242)</f>
        <v>0</v>
      </c>
      <c r="X243" s="919">
        <f t="shared" si="46"/>
        <v>0</v>
      </c>
      <c r="Y243" s="920" t="e">
        <f t="shared" si="47"/>
        <v>#DIV/0!</v>
      </c>
      <c r="Z243" s="979">
        <f>SUM(Z240:Z242)</f>
        <v>0</v>
      </c>
      <c r="AA243" s="910">
        <f>SUM(AA240:AA242)</f>
        <v>0</v>
      </c>
      <c r="AB243" s="919" t="e">
        <f t="shared" si="48"/>
        <v>#DIV/0!</v>
      </c>
      <c r="AC243" s="920" t="e">
        <f t="shared" si="59"/>
        <v>#DIV/0!</v>
      </c>
      <c r="AD243" s="976">
        <f>SUM(AD240:AD242)</f>
        <v>0</v>
      </c>
      <c r="AE243" s="910">
        <f>SUM(AE240:AE242)</f>
        <v>0</v>
      </c>
      <c r="AF243" s="919" t="e">
        <f t="shared" si="49"/>
        <v>#DIV/0!</v>
      </c>
      <c r="AG243" s="981" t="e">
        <f t="shared" si="60"/>
        <v>#DIV/0!</v>
      </c>
      <c r="AH243" s="985">
        <f>SUM(AH240:AH242)</f>
        <v>0</v>
      </c>
      <c r="AI243" s="910">
        <f>SUM(AI240:AI242)</f>
        <v>0</v>
      </c>
      <c r="AJ243" s="919" t="e">
        <f t="shared" si="50"/>
        <v>#DIV/0!</v>
      </c>
      <c r="AK243" s="920" t="e">
        <f t="shared" si="61"/>
        <v>#DIV/0!</v>
      </c>
      <c r="AL243" s="985">
        <f>SUM(AL240:AL242)</f>
        <v>0</v>
      </c>
      <c r="AM243" s="910">
        <f>SUM(AM240:AM242)</f>
        <v>0</v>
      </c>
      <c r="AN243" s="919" t="e">
        <f t="shared" si="51"/>
        <v>#DIV/0!</v>
      </c>
      <c r="AO243" s="920" t="e">
        <f t="shared" si="62"/>
        <v>#DIV/0!</v>
      </c>
      <c r="AP243" s="985">
        <f>SUM(AP240:AP242)</f>
        <v>0</v>
      </c>
      <c r="AQ243" s="910">
        <f>SUM(AQ240:AQ242)</f>
        <v>0</v>
      </c>
      <c r="AR243" s="919" t="e">
        <f t="shared" si="52"/>
        <v>#DIV/0!</v>
      </c>
      <c r="AS243" s="920" t="e">
        <f t="shared" si="63"/>
        <v>#DIV/0!</v>
      </c>
      <c r="AT243" s="985">
        <f>SUM(AT240:AT242)</f>
        <v>0</v>
      </c>
      <c r="AU243" s="910">
        <f>SUM(AU240:AU242)</f>
        <v>0</v>
      </c>
      <c r="AV243" s="919" t="e">
        <f t="shared" si="53"/>
        <v>#DIV/0!</v>
      </c>
      <c r="AW243" s="981" t="e">
        <f t="shared" si="64"/>
        <v>#DIV/0!</v>
      </c>
    </row>
    <row r="244" spans="1:49" ht="24.95" customHeight="1" thickTop="1" thickBot="1" x14ac:dyDescent="0.3">
      <c r="A244" s="438" t="s">
        <v>63</v>
      </c>
      <c r="B244" s="922">
        <f>C3</f>
        <v>234345.91</v>
      </c>
      <c r="C244" s="923">
        <f>D3</f>
        <v>0</v>
      </c>
      <c r="D244" s="919">
        <f t="shared" si="41"/>
        <v>1</v>
      </c>
      <c r="E244" s="920" t="e">
        <f t="shared" si="54"/>
        <v>#DIV/0!</v>
      </c>
      <c r="F244" s="909">
        <f>E3</f>
        <v>240110.61</v>
      </c>
      <c r="G244" s="555">
        <f>F3</f>
        <v>0</v>
      </c>
      <c r="H244" s="919">
        <f t="shared" si="55"/>
        <v>1</v>
      </c>
      <c r="I244" s="920" t="e">
        <f t="shared" si="56"/>
        <v>#DIV/0!</v>
      </c>
      <c r="J244" s="909">
        <f>G3</f>
        <v>250770.34</v>
      </c>
      <c r="K244" s="555">
        <f>H3</f>
        <v>0</v>
      </c>
      <c r="L244" s="919">
        <f t="shared" si="57"/>
        <v>1</v>
      </c>
      <c r="M244" s="920" t="e">
        <f t="shared" si="58"/>
        <v>#DIV/0!</v>
      </c>
      <c r="N244" s="909">
        <f>I3</f>
        <v>259144.18</v>
      </c>
      <c r="O244" s="555">
        <f>J3</f>
        <v>0</v>
      </c>
      <c r="P244" s="919">
        <f t="shared" si="42"/>
        <v>1</v>
      </c>
      <c r="Q244" s="920" t="e">
        <f t="shared" si="43"/>
        <v>#DIV/0!</v>
      </c>
      <c r="R244" s="909">
        <f>K3</f>
        <v>265371.82</v>
      </c>
      <c r="S244" s="555">
        <f>L3</f>
        <v>0</v>
      </c>
      <c r="T244" s="919">
        <f t="shared" si="44"/>
        <v>1</v>
      </c>
      <c r="U244" s="920" t="e">
        <f t="shared" si="45"/>
        <v>#DIV/0!</v>
      </c>
      <c r="V244" s="909">
        <f>M3</f>
        <v>250186</v>
      </c>
      <c r="W244" s="555">
        <f>N3</f>
        <v>0</v>
      </c>
      <c r="X244" s="919">
        <f t="shared" si="46"/>
        <v>1</v>
      </c>
      <c r="Y244" s="920" t="e">
        <f t="shared" si="47"/>
        <v>#DIV/0!</v>
      </c>
      <c r="Z244" s="978">
        <f>O3</f>
        <v>0</v>
      </c>
      <c r="AA244" s="909">
        <f>P3</f>
        <v>0</v>
      </c>
      <c r="AB244" s="919" t="e">
        <f t="shared" si="48"/>
        <v>#DIV/0!</v>
      </c>
      <c r="AC244" s="920" t="e">
        <f t="shared" si="59"/>
        <v>#DIV/0!</v>
      </c>
      <c r="AD244" s="975">
        <f>Q3</f>
        <v>0</v>
      </c>
      <c r="AE244" s="909">
        <f>R3</f>
        <v>0</v>
      </c>
      <c r="AF244" s="919" t="e">
        <f t="shared" si="49"/>
        <v>#DIV/0!</v>
      </c>
      <c r="AG244" s="981" t="e">
        <f t="shared" si="60"/>
        <v>#DIV/0!</v>
      </c>
      <c r="AH244" s="984">
        <f>S3</f>
        <v>0</v>
      </c>
      <c r="AI244" s="909">
        <f>T3</f>
        <v>0</v>
      </c>
      <c r="AJ244" s="919" t="e">
        <f t="shared" si="50"/>
        <v>#DIV/0!</v>
      </c>
      <c r="AK244" s="920" t="e">
        <f t="shared" si="61"/>
        <v>#DIV/0!</v>
      </c>
      <c r="AL244" s="984">
        <f>U3</f>
        <v>0</v>
      </c>
      <c r="AM244" s="909">
        <f>V3</f>
        <v>0</v>
      </c>
      <c r="AN244" s="919" t="e">
        <f t="shared" si="51"/>
        <v>#DIV/0!</v>
      </c>
      <c r="AO244" s="920" t="e">
        <f t="shared" si="62"/>
        <v>#DIV/0!</v>
      </c>
      <c r="AP244" s="984">
        <f>W3</f>
        <v>0</v>
      </c>
      <c r="AQ244" s="909">
        <f>X3</f>
        <v>0</v>
      </c>
      <c r="AR244" s="919" t="e">
        <f t="shared" si="52"/>
        <v>#DIV/0!</v>
      </c>
      <c r="AS244" s="920" t="e">
        <f t="shared" si="63"/>
        <v>#DIV/0!</v>
      </c>
      <c r="AT244" s="984">
        <f>Y3</f>
        <v>0</v>
      </c>
      <c r="AU244" s="909">
        <f>Z3</f>
        <v>0</v>
      </c>
      <c r="AV244" s="919" t="e">
        <f t="shared" si="53"/>
        <v>#DIV/0!</v>
      </c>
      <c r="AW244" s="981" t="e">
        <f t="shared" si="64"/>
        <v>#DIV/0!</v>
      </c>
    </row>
    <row r="245" spans="1:49" ht="24.95" customHeight="1" thickTop="1" thickBot="1" x14ac:dyDescent="0.3">
      <c r="A245" s="440" t="s">
        <v>302</v>
      </c>
      <c r="B245" s="924">
        <f>B244-B243</f>
        <v>186319.72</v>
      </c>
      <c r="C245" s="925">
        <f>C244-C243</f>
        <v>0</v>
      </c>
      <c r="D245" s="921">
        <f t="shared" si="41"/>
        <v>0.79506281974368576</v>
      </c>
      <c r="E245" s="916" t="e">
        <f t="shared" si="54"/>
        <v>#DIV/0!</v>
      </c>
      <c r="F245" s="911">
        <f>F244-F243</f>
        <v>183297.75999999998</v>
      </c>
      <c r="G245" s="557">
        <f>G244-G243</f>
        <v>0</v>
      </c>
      <c r="H245" s="919">
        <f t="shared" si="55"/>
        <v>0.76338883983510764</v>
      </c>
      <c r="I245" s="920" t="e">
        <f t="shared" si="56"/>
        <v>#DIV/0!</v>
      </c>
      <c r="J245" s="911">
        <f>J244-J243</f>
        <v>183556.71000000002</v>
      </c>
      <c r="K245" s="557">
        <f>K244-K243</f>
        <v>0</v>
      </c>
      <c r="L245" s="919">
        <f t="shared" si="57"/>
        <v>0.73197137269104484</v>
      </c>
      <c r="M245" s="920" t="e">
        <f t="shared" si="58"/>
        <v>#DIV/0!</v>
      </c>
      <c r="N245" s="911">
        <f>N244-N243</f>
        <v>193753.78</v>
      </c>
      <c r="O245" s="557">
        <f>O244-O243</f>
        <v>0</v>
      </c>
      <c r="P245" s="919">
        <f t="shared" si="42"/>
        <v>0.74766788125436578</v>
      </c>
      <c r="Q245" s="920" t="e">
        <f t="shared" si="43"/>
        <v>#DIV/0!</v>
      </c>
      <c r="R245" s="911">
        <f>R244-R243</f>
        <v>201725.67</v>
      </c>
      <c r="S245" s="557">
        <f>S244-S243</f>
        <v>0</v>
      </c>
      <c r="T245" s="919">
        <f t="shared" si="44"/>
        <v>0.76016236388626346</v>
      </c>
      <c r="U245" s="920" t="e">
        <f t="shared" si="45"/>
        <v>#DIV/0!</v>
      </c>
      <c r="V245" s="911">
        <f>V244-V243</f>
        <v>250186</v>
      </c>
      <c r="W245" s="557">
        <f>W244-W243</f>
        <v>0</v>
      </c>
      <c r="X245" s="919">
        <f t="shared" si="46"/>
        <v>1</v>
      </c>
      <c r="Y245" s="920" t="e">
        <f t="shared" si="47"/>
        <v>#DIV/0!</v>
      </c>
      <c r="Z245" s="980">
        <f>Z244-Z243</f>
        <v>0</v>
      </c>
      <c r="AA245" s="911">
        <f>AA244-AA243</f>
        <v>0</v>
      </c>
      <c r="AB245" s="919" t="e">
        <f t="shared" si="48"/>
        <v>#DIV/0!</v>
      </c>
      <c r="AC245" s="920" t="e">
        <f t="shared" si="59"/>
        <v>#DIV/0!</v>
      </c>
      <c r="AD245" s="976">
        <f>AD244-AD243</f>
        <v>0</v>
      </c>
      <c r="AE245" s="911">
        <f>AE244-AE243</f>
        <v>0</v>
      </c>
      <c r="AF245" s="919" t="e">
        <f t="shared" si="49"/>
        <v>#DIV/0!</v>
      </c>
      <c r="AG245" s="981" t="e">
        <f t="shared" si="60"/>
        <v>#DIV/0!</v>
      </c>
      <c r="AH245" s="986">
        <f>AH244-AH243</f>
        <v>0</v>
      </c>
      <c r="AI245" s="911">
        <f>AI244-AI243</f>
        <v>0</v>
      </c>
      <c r="AJ245" s="919" t="e">
        <f t="shared" si="50"/>
        <v>#DIV/0!</v>
      </c>
      <c r="AK245" s="920" t="e">
        <f t="shared" si="61"/>
        <v>#DIV/0!</v>
      </c>
      <c r="AL245" s="986">
        <f>AL244-AL243</f>
        <v>0</v>
      </c>
      <c r="AM245" s="911">
        <f>AM244-AM243</f>
        <v>0</v>
      </c>
      <c r="AN245" s="919" t="e">
        <f t="shared" si="51"/>
        <v>#DIV/0!</v>
      </c>
      <c r="AO245" s="920" t="e">
        <f t="shared" si="62"/>
        <v>#DIV/0!</v>
      </c>
      <c r="AP245" s="986">
        <f>AP244-AP243</f>
        <v>0</v>
      </c>
      <c r="AQ245" s="911">
        <f>AQ244-AQ243</f>
        <v>0</v>
      </c>
      <c r="AR245" s="919" t="e">
        <f t="shared" si="52"/>
        <v>#DIV/0!</v>
      </c>
      <c r="AS245" s="920" t="e">
        <f t="shared" si="63"/>
        <v>#DIV/0!</v>
      </c>
      <c r="AT245" s="986">
        <f>AT244-AT243</f>
        <v>0</v>
      </c>
      <c r="AU245" s="911">
        <f>AU244-AU243</f>
        <v>0</v>
      </c>
      <c r="AV245" s="919" t="e">
        <f t="shared" si="53"/>
        <v>#DIV/0!</v>
      </c>
      <c r="AW245" s="981" t="e">
        <f t="shared" si="64"/>
        <v>#DIV/0!</v>
      </c>
    </row>
    <row r="246" spans="1:49" ht="24.95" customHeight="1" thickTop="1" thickBot="1" x14ac:dyDescent="0.3">
      <c r="B246" s="454"/>
      <c r="C246" s="454"/>
      <c r="D246" s="914"/>
      <c r="E246" s="915"/>
      <c r="F246" s="914"/>
      <c r="G246" s="914"/>
      <c r="H246" s="914"/>
      <c r="I246" s="915"/>
      <c r="J246" s="914"/>
      <c r="K246" s="914"/>
      <c r="L246" s="914"/>
      <c r="M246" s="915"/>
      <c r="N246" s="914"/>
      <c r="O246" s="914"/>
      <c r="P246" s="914"/>
      <c r="Q246" s="915"/>
      <c r="R246" s="914"/>
      <c r="S246" s="914"/>
      <c r="T246" s="914"/>
      <c r="U246" s="915"/>
      <c r="V246" s="914"/>
      <c r="W246" s="914"/>
      <c r="X246" s="914"/>
      <c r="Y246" s="915"/>
      <c r="Z246" s="914"/>
      <c r="AA246" s="914"/>
      <c r="AB246" s="914"/>
      <c r="AC246" s="915"/>
      <c r="AD246" s="914"/>
      <c r="AE246" s="914"/>
      <c r="AF246" s="914"/>
      <c r="AG246" s="915"/>
      <c r="AH246" s="914"/>
      <c r="AI246" s="914"/>
      <c r="AJ246" s="914"/>
      <c r="AK246" s="915"/>
      <c r="AL246" s="914"/>
      <c r="AM246" s="914"/>
      <c r="AN246" s="914"/>
      <c r="AO246" s="915"/>
      <c r="AP246" s="914"/>
      <c r="AQ246" s="914"/>
      <c r="AR246" s="914"/>
      <c r="AS246" s="915"/>
      <c r="AT246" s="914"/>
      <c r="AU246" s="914"/>
      <c r="AV246" s="914"/>
      <c r="AW246" s="915"/>
    </row>
    <row r="247" spans="1:49" ht="24.95" customHeight="1" thickTop="1" thickBot="1" x14ac:dyDescent="0.3">
      <c r="A247" s="438" t="s">
        <v>859</v>
      </c>
      <c r="B247" s="1551" t="s">
        <v>128</v>
      </c>
      <c r="C247" s="1550"/>
      <c r="D247" s="1551" t="s">
        <v>303</v>
      </c>
      <c r="E247" s="1552"/>
      <c r="F247" s="1553" t="s">
        <v>129</v>
      </c>
      <c r="G247" s="1550"/>
      <c r="H247" s="1551" t="s">
        <v>303</v>
      </c>
      <c r="I247" s="1552"/>
      <c r="J247" s="1553" t="s">
        <v>130</v>
      </c>
      <c r="K247" s="1550"/>
      <c r="L247" s="1551" t="s">
        <v>303</v>
      </c>
      <c r="M247" s="1552"/>
      <c r="N247" s="1553" t="s">
        <v>131</v>
      </c>
      <c r="O247" s="1550"/>
      <c r="P247" s="1551" t="s">
        <v>303</v>
      </c>
      <c r="Q247" s="1552"/>
      <c r="R247" s="1553" t="s">
        <v>132</v>
      </c>
      <c r="S247" s="1550"/>
      <c r="T247" s="1551" t="s">
        <v>303</v>
      </c>
      <c r="U247" s="1552"/>
      <c r="V247" s="1553" t="s">
        <v>133</v>
      </c>
      <c r="W247" s="1550"/>
      <c r="X247" s="1551" t="s">
        <v>303</v>
      </c>
      <c r="Y247" s="1552"/>
      <c r="Z247" s="1553" t="s">
        <v>134</v>
      </c>
      <c r="AA247" s="1550"/>
      <c r="AB247" s="1551" t="s">
        <v>303</v>
      </c>
      <c r="AC247" s="1552"/>
      <c r="AD247" s="1553" t="s">
        <v>135</v>
      </c>
      <c r="AE247" s="1550"/>
      <c r="AF247" s="1551" t="s">
        <v>303</v>
      </c>
      <c r="AG247" s="1552"/>
      <c r="AH247" s="1553" t="s">
        <v>136</v>
      </c>
      <c r="AI247" s="1550"/>
      <c r="AJ247" s="1551" t="s">
        <v>303</v>
      </c>
      <c r="AK247" s="1552"/>
      <c r="AL247" s="1553" t="s">
        <v>137</v>
      </c>
      <c r="AM247" s="1550"/>
      <c r="AN247" s="1551" t="s">
        <v>303</v>
      </c>
      <c r="AO247" s="1552"/>
      <c r="AP247" s="1553" t="s">
        <v>138</v>
      </c>
      <c r="AQ247" s="1550"/>
      <c r="AR247" s="1551" t="s">
        <v>303</v>
      </c>
      <c r="AS247" s="1552"/>
      <c r="AT247" s="1553" t="s">
        <v>139</v>
      </c>
      <c r="AU247" s="1550"/>
      <c r="AV247" s="1551" t="s">
        <v>303</v>
      </c>
      <c r="AW247" s="1552"/>
    </row>
    <row r="248" spans="1:49" ht="24.95" customHeight="1" thickTop="1" thickBot="1" x14ac:dyDescent="0.3">
      <c r="A248" s="439" t="s">
        <v>313</v>
      </c>
      <c r="B248" s="451">
        <f>C6</f>
        <v>69855.08</v>
      </c>
      <c r="C248" s="451">
        <f>D6</f>
        <v>0</v>
      </c>
      <c r="D248" s="452">
        <f t="shared" ref="D248:D253" si="65">$B248/$B$245</f>
        <v>0.37492048614070483</v>
      </c>
      <c r="E248" s="916" t="e">
        <f>$C248/$C$245</f>
        <v>#DIV/0!</v>
      </c>
      <c r="F248" s="453">
        <f>E6</f>
        <v>62913.89</v>
      </c>
      <c r="G248" s="451">
        <f>F6</f>
        <v>0</v>
      </c>
      <c r="H248" s="452">
        <f>$F248/$F$245</f>
        <v>0.34323327246334057</v>
      </c>
      <c r="I248" s="916" t="e">
        <f>$G248/$G$245</f>
        <v>#DIV/0!</v>
      </c>
      <c r="J248" s="453">
        <f>G6</f>
        <v>59300.92</v>
      </c>
      <c r="K248" s="451">
        <f>H6</f>
        <v>0</v>
      </c>
      <c r="L248" s="452">
        <f>$J248/$J$245</f>
        <v>0.32306593422817392</v>
      </c>
      <c r="M248" s="916" t="e">
        <f>$K248/$K$245</f>
        <v>#DIV/0!</v>
      </c>
      <c r="N248" s="453">
        <f>I6</f>
        <v>64158.36</v>
      </c>
      <c r="O248" s="451">
        <f>J6</f>
        <v>0</v>
      </c>
      <c r="P248" s="452">
        <f t="shared" ref="P248:P253" si="66">$N248/$N$245</f>
        <v>0.33113346227361345</v>
      </c>
      <c r="Q248" s="916" t="e">
        <f t="shared" ref="Q248:Q253" si="67">$O248/$O$245</f>
        <v>#DIV/0!</v>
      </c>
      <c r="R248" s="453">
        <f>K6</f>
        <v>57327.12</v>
      </c>
      <c r="S248" s="451">
        <f>L6</f>
        <v>0</v>
      </c>
      <c r="T248" s="452">
        <f t="shared" ref="T248:T253" si="68">$R248/$R$245</f>
        <v>0.28418356473918266</v>
      </c>
      <c r="U248" s="916" t="e">
        <f t="shared" ref="U248:U253" si="69">$S248/$S$245</f>
        <v>#DIV/0!</v>
      </c>
      <c r="V248" s="453">
        <f>M6</f>
        <v>0</v>
      </c>
      <c r="W248" s="451">
        <f>N6</f>
        <v>0</v>
      </c>
      <c r="X248" s="452">
        <f t="shared" ref="X248:X253" si="70">$V248/$V$245</f>
        <v>0</v>
      </c>
      <c r="Y248" s="916" t="e">
        <f t="shared" ref="Y248:Y253" si="71">$W248/$W$245</f>
        <v>#DIV/0!</v>
      </c>
      <c r="Z248" s="453">
        <f>O6</f>
        <v>0</v>
      </c>
      <c r="AA248" s="453">
        <f>P6</f>
        <v>0</v>
      </c>
      <c r="AB248" s="452" t="e">
        <f t="shared" ref="AB248:AB253" si="72">$Z248/$Z$245</f>
        <v>#DIV/0!</v>
      </c>
      <c r="AC248" s="916" t="e">
        <f>$AA248/$AA$245</f>
        <v>#DIV/0!</v>
      </c>
      <c r="AD248" s="453">
        <f>Q6</f>
        <v>0</v>
      </c>
      <c r="AE248" s="453">
        <f>R6</f>
        <v>0</v>
      </c>
      <c r="AF248" s="452" t="e">
        <f t="shared" ref="AF248:AF253" si="73">$AD248/$AD$245</f>
        <v>#DIV/0!</v>
      </c>
      <c r="AG248" s="916" t="e">
        <f>$AE248/$AE$245</f>
        <v>#DIV/0!</v>
      </c>
      <c r="AH248" s="453">
        <f>S6</f>
        <v>0</v>
      </c>
      <c r="AI248" s="453">
        <f>T6</f>
        <v>0</v>
      </c>
      <c r="AJ248" s="982" t="e">
        <f t="shared" ref="AJ248:AJ253" si="74">$AH248/$AH$245</f>
        <v>#DIV/0!</v>
      </c>
      <c r="AK248" s="920" t="e">
        <f>$AI248/$AI$245</f>
        <v>#DIV/0!</v>
      </c>
      <c r="AL248" s="453">
        <f>U6</f>
        <v>0</v>
      </c>
      <c r="AM248" s="453">
        <f>V6</f>
        <v>0</v>
      </c>
      <c r="AN248" s="452" t="e">
        <f t="shared" ref="AN248:AN253" si="75">$AL248/$AL$245</f>
        <v>#DIV/0!</v>
      </c>
      <c r="AO248" s="920" t="e">
        <f>$AM248/$AM$245</f>
        <v>#DIV/0!</v>
      </c>
      <c r="AP248" s="453">
        <f>W6</f>
        <v>0</v>
      </c>
      <c r="AQ248" s="453">
        <f>X6</f>
        <v>0</v>
      </c>
      <c r="AR248" s="452" t="e">
        <f t="shared" ref="AR248:AR253" si="76">$AP248/$AP$245</f>
        <v>#DIV/0!</v>
      </c>
      <c r="AS248" s="920" t="e">
        <f>$AQ248/$AQ$245</f>
        <v>#DIV/0!</v>
      </c>
      <c r="AT248" s="453">
        <f>Y6</f>
        <v>0</v>
      </c>
      <c r="AU248" s="453">
        <f>Z6</f>
        <v>0</v>
      </c>
      <c r="AV248" s="452" t="e">
        <f t="shared" ref="AV248:AV253" si="77">$AT248/$AT$245</f>
        <v>#DIV/0!</v>
      </c>
      <c r="AW248" s="920" t="e">
        <f t="shared" ref="AW248:AW253" si="78">$AU248/$AU$245</f>
        <v>#DIV/0!</v>
      </c>
    </row>
    <row r="249" spans="1:49" ht="24.95" customHeight="1" thickTop="1" thickBot="1" x14ac:dyDescent="0.3">
      <c r="A249" s="439" t="s">
        <v>326</v>
      </c>
      <c r="B249" s="451">
        <f>C13-C14</f>
        <v>5911.2199999999993</v>
      </c>
      <c r="C249" s="451">
        <f>D13-D14</f>
        <v>0</v>
      </c>
      <c r="D249" s="452">
        <f t="shared" si="65"/>
        <v>3.1726217707926996E-2</v>
      </c>
      <c r="E249" s="916" t="e">
        <f t="shared" ref="E249:E253" si="79">$C249/$C$245</f>
        <v>#DIV/0!</v>
      </c>
      <c r="F249" s="453">
        <f>E13-E14</f>
        <v>5911.2199999999993</v>
      </c>
      <c r="G249" s="451">
        <f>F13-F14</f>
        <v>0</v>
      </c>
      <c r="H249" s="452">
        <f t="shared" ref="H249:H253" si="80">$F249/$F$245</f>
        <v>3.2249275714007632E-2</v>
      </c>
      <c r="I249" s="916" t="e">
        <f t="shared" ref="I249:I253" si="81">$G249/$G$245</f>
        <v>#DIV/0!</v>
      </c>
      <c r="J249" s="453">
        <f>G13-G14</f>
        <v>5911.2199999999993</v>
      </c>
      <c r="K249" s="451">
        <f>H13-H14</f>
        <v>0</v>
      </c>
      <c r="L249" s="452">
        <f t="shared" ref="L249:L253" si="82">$J249/$J$245</f>
        <v>3.2203780510121363E-2</v>
      </c>
      <c r="M249" s="916" t="e">
        <f t="shared" ref="M249:M253" si="83">$K249/$K$245</f>
        <v>#DIV/0!</v>
      </c>
      <c r="N249" s="453">
        <f>I13-I14</f>
        <v>5911.2199999999993</v>
      </c>
      <c r="O249" s="451">
        <f>J13-J14</f>
        <v>0</v>
      </c>
      <c r="P249" s="452">
        <f t="shared" si="66"/>
        <v>3.0508927361313928E-2</v>
      </c>
      <c r="Q249" s="916" t="e">
        <f t="shared" si="67"/>
        <v>#DIV/0!</v>
      </c>
      <c r="R249" s="453">
        <f>K13-K14</f>
        <v>5911.2199999999993</v>
      </c>
      <c r="S249" s="451">
        <f>L13-L14</f>
        <v>0</v>
      </c>
      <c r="T249" s="452">
        <f t="shared" si="68"/>
        <v>2.9303261206171723E-2</v>
      </c>
      <c r="U249" s="916" t="e">
        <f t="shared" si="69"/>
        <v>#DIV/0!</v>
      </c>
      <c r="V249" s="453">
        <f>M13-M14</f>
        <v>6471.2199999999993</v>
      </c>
      <c r="W249" s="451">
        <f>N13-N14</f>
        <v>0</v>
      </c>
      <c r="X249" s="452">
        <f t="shared" si="70"/>
        <v>2.5865635966840668E-2</v>
      </c>
      <c r="Y249" s="916" t="e">
        <f t="shared" si="71"/>
        <v>#DIV/0!</v>
      </c>
      <c r="Z249" s="453">
        <f>O13-O14</f>
        <v>0</v>
      </c>
      <c r="AA249" s="453">
        <f>P13-P14</f>
        <v>0</v>
      </c>
      <c r="AB249" s="452" t="e">
        <f t="shared" si="72"/>
        <v>#DIV/0!</v>
      </c>
      <c r="AC249" s="916" t="e">
        <f t="shared" ref="AC249:AC253" si="84">$AA249/$AA$245</f>
        <v>#DIV/0!</v>
      </c>
      <c r="AD249" s="453">
        <f>Q13-Q14</f>
        <v>0</v>
      </c>
      <c r="AE249" s="453">
        <f>R13-R14</f>
        <v>0</v>
      </c>
      <c r="AF249" s="452" t="e">
        <f t="shared" si="73"/>
        <v>#DIV/0!</v>
      </c>
      <c r="AG249" s="916" t="e">
        <f t="shared" ref="AG249:AG253" si="85">$AE249/$AE$245</f>
        <v>#DIV/0!</v>
      </c>
      <c r="AH249" s="453">
        <f>S13-S14</f>
        <v>0</v>
      </c>
      <c r="AI249" s="453">
        <f>T13-T14</f>
        <v>0</v>
      </c>
      <c r="AJ249" s="452" t="e">
        <f t="shared" si="74"/>
        <v>#DIV/0!</v>
      </c>
      <c r="AK249" s="920" t="e">
        <f t="shared" ref="AK249:AK253" si="86">$AI249/$AI$245</f>
        <v>#DIV/0!</v>
      </c>
      <c r="AL249" s="453">
        <f>U13-U14</f>
        <v>0</v>
      </c>
      <c r="AM249" s="453">
        <f>V13-V14</f>
        <v>0</v>
      </c>
      <c r="AN249" s="452" t="e">
        <f t="shared" si="75"/>
        <v>#DIV/0!</v>
      </c>
      <c r="AO249" s="920" t="e">
        <f t="shared" ref="AO249:AO253" si="87">$AM249/$AM$245</f>
        <v>#DIV/0!</v>
      </c>
      <c r="AP249" s="453">
        <f>W13-W14</f>
        <v>0</v>
      </c>
      <c r="AQ249" s="453">
        <f>X13-X14</f>
        <v>0</v>
      </c>
      <c r="AR249" s="452" t="e">
        <f t="shared" si="76"/>
        <v>#DIV/0!</v>
      </c>
      <c r="AS249" s="920" t="e">
        <f t="shared" ref="AS249:AS253" si="88">$AQ249/$AQ$245</f>
        <v>#DIV/0!</v>
      </c>
      <c r="AT249" s="453">
        <f>Y13-Y14</f>
        <v>0</v>
      </c>
      <c r="AU249" s="453">
        <f>Z13-Z14</f>
        <v>0</v>
      </c>
      <c r="AV249" s="452" t="e">
        <f t="shared" si="77"/>
        <v>#DIV/0!</v>
      </c>
      <c r="AW249" s="920" t="e">
        <f t="shared" si="78"/>
        <v>#DIV/0!</v>
      </c>
    </row>
    <row r="250" spans="1:49" ht="24.95" customHeight="1" thickTop="1" thickBot="1" x14ac:dyDescent="0.3">
      <c r="A250" s="439" t="s">
        <v>327</v>
      </c>
      <c r="B250" s="451">
        <f>C15</f>
        <v>3543.53</v>
      </c>
      <c r="C250" s="451">
        <f>D15</f>
        <v>0</v>
      </c>
      <c r="D250" s="452">
        <f t="shared" si="65"/>
        <v>1.9018545111596348E-2</v>
      </c>
      <c r="E250" s="916" t="e">
        <f t="shared" si="79"/>
        <v>#DIV/0!</v>
      </c>
      <c r="F250" s="453">
        <f>E15</f>
        <v>17282.16</v>
      </c>
      <c r="G250" s="451">
        <f>F15</f>
        <v>0</v>
      </c>
      <c r="H250" s="452">
        <f t="shared" si="80"/>
        <v>9.4284621917911066E-2</v>
      </c>
      <c r="I250" s="916" t="e">
        <f t="shared" si="81"/>
        <v>#DIV/0!</v>
      </c>
      <c r="J250" s="453">
        <f>G15</f>
        <v>1880.07</v>
      </c>
      <c r="K250" s="451">
        <f>H15</f>
        <v>0</v>
      </c>
      <c r="L250" s="452">
        <f t="shared" si="82"/>
        <v>1.0242447688237601E-2</v>
      </c>
      <c r="M250" s="916" t="e">
        <f t="shared" si="83"/>
        <v>#DIV/0!</v>
      </c>
      <c r="N250" s="453">
        <f>I15</f>
        <v>4336.09</v>
      </c>
      <c r="O250" s="451">
        <f>J15</f>
        <v>0</v>
      </c>
      <c r="P250" s="452">
        <f t="shared" si="66"/>
        <v>2.2379382740300602E-2</v>
      </c>
      <c r="Q250" s="916" t="e">
        <f t="shared" si="67"/>
        <v>#DIV/0!</v>
      </c>
      <c r="R250" s="453">
        <f>K15</f>
        <v>19340.52</v>
      </c>
      <c r="S250" s="451">
        <f>L15</f>
        <v>0</v>
      </c>
      <c r="T250" s="452">
        <f t="shared" si="68"/>
        <v>9.5875353890260959E-2</v>
      </c>
      <c r="U250" s="916" t="e">
        <f t="shared" si="69"/>
        <v>#DIV/0!</v>
      </c>
      <c r="V250" s="453">
        <f>M15</f>
        <v>0</v>
      </c>
      <c r="W250" s="451">
        <f>N15</f>
        <v>0</v>
      </c>
      <c r="X250" s="452">
        <f t="shared" si="70"/>
        <v>0</v>
      </c>
      <c r="Y250" s="916" t="e">
        <f t="shared" si="71"/>
        <v>#DIV/0!</v>
      </c>
      <c r="Z250" s="453">
        <f>O15</f>
        <v>0</v>
      </c>
      <c r="AA250" s="453">
        <f>P15</f>
        <v>0</v>
      </c>
      <c r="AB250" s="452" t="e">
        <f t="shared" si="72"/>
        <v>#DIV/0!</v>
      </c>
      <c r="AC250" s="916" t="e">
        <f t="shared" si="84"/>
        <v>#DIV/0!</v>
      </c>
      <c r="AD250" s="453">
        <f>Q15</f>
        <v>0</v>
      </c>
      <c r="AE250" s="453">
        <f>R15</f>
        <v>0</v>
      </c>
      <c r="AF250" s="452" t="e">
        <f t="shared" si="73"/>
        <v>#DIV/0!</v>
      </c>
      <c r="AG250" s="916" t="e">
        <f t="shared" si="85"/>
        <v>#DIV/0!</v>
      </c>
      <c r="AH250" s="453">
        <f>S15</f>
        <v>0</v>
      </c>
      <c r="AI250" s="453">
        <f>T15</f>
        <v>0</v>
      </c>
      <c r="AJ250" s="452" t="e">
        <f t="shared" si="74"/>
        <v>#DIV/0!</v>
      </c>
      <c r="AK250" s="920" t="e">
        <f t="shared" si="86"/>
        <v>#DIV/0!</v>
      </c>
      <c r="AL250" s="453">
        <f>U15</f>
        <v>0</v>
      </c>
      <c r="AM250" s="453">
        <f>V15</f>
        <v>0</v>
      </c>
      <c r="AN250" s="452" t="e">
        <f t="shared" si="75"/>
        <v>#DIV/0!</v>
      </c>
      <c r="AO250" s="920" t="e">
        <f t="shared" si="87"/>
        <v>#DIV/0!</v>
      </c>
      <c r="AP250" s="453">
        <f>W15</f>
        <v>0</v>
      </c>
      <c r="AQ250" s="453">
        <f>X15</f>
        <v>0</v>
      </c>
      <c r="AR250" s="452" t="e">
        <f t="shared" si="76"/>
        <v>#DIV/0!</v>
      </c>
      <c r="AS250" s="920" t="e">
        <f t="shared" si="88"/>
        <v>#DIV/0!</v>
      </c>
      <c r="AT250" s="453">
        <f>Y15</f>
        <v>0</v>
      </c>
      <c r="AU250" s="453">
        <f>Z15</f>
        <v>0</v>
      </c>
      <c r="AV250" s="452" t="e">
        <f t="shared" si="77"/>
        <v>#DIV/0!</v>
      </c>
      <c r="AW250" s="920" t="e">
        <f t="shared" si="78"/>
        <v>#DIV/0!</v>
      </c>
    </row>
    <row r="251" spans="1:49" ht="24.95" customHeight="1" thickTop="1" thickBot="1" x14ac:dyDescent="0.3">
      <c r="A251" s="439" t="s">
        <v>60</v>
      </c>
      <c r="B251" s="451">
        <f>C11</f>
        <v>20683.560000000001</v>
      </c>
      <c r="C251" s="451">
        <f>D11</f>
        <v>0</v>
      </c>
      <c r="D251" s="452">
        <f t="shared" si="65"/>
        <v>0.11101111573160373</v>
      </c>
      <c r="E251" s="916" t="e">
        <f t="shared" si="79"/>
        <v>#DIV/0!</v>
      </c>
      <c r="F251" s="453">
        <f>E11</f>
        <v>25294.46</v>
      </c>
      <c r="G251" s="451">
        <f>F11</f>
        <v>0</v>
      </c>
      <c r="H251" s="452">
        <f t="shared" si="80"/>
        <v>0.13799655816852319</v>
      </c>
      <c r="I251" s="916" t="e">
        <f t="shared" si="81"/>
        <v>#DIV/0!</v>
      </c>
      <c r="J251" s="453">
        <f>G11</f>
        <v>22427.8</v>
      </c>
      <c r="K251" s="451">
        <f>H11</f>
        <v>0</v>
      </c>
      <c r="L251" s="452">
        <f t="shared" si="82"/>
        <v>0.12218458262844217</v>
      </c>
      <c r="M251" s="916" t="e">
        <f t="shared" si="83"/>
        <v>#DIV/0!</v>
      </c>
      <c r="N251" s="453">
        <f>I11</f>
        <v>25983.99</v>
      </c>
      <c r="O251" s="451">
        <f>J11</f>
        <v>0</v>
      </c>
      <c r="P251" s="452">
        <f t="shared" si="66"/>
        <v>0.1341082997193655</v>
      </c>
      <c r="Q251" s="916" t="e">
        <f t="shared" si="67"/>
        <v>#DIV/0!</v>
      </c>
      <c r="R251" s="453">
        <f>K11</f>
        <v>22697.599999999999</v>
      </c>
      <c r="S251" s="451">
        <f>L11</f>
        <v>0</v>
      </c>
      <c r="T251" s="452">
        <f t="shared" si="68"/>
        <v>0.11251716254059287</v>
      </c>
      <c r="U251" s="916" t="e">
        <f t="shared" si="69"/>
        <v>#DIV/0!</v>
      </c>
      <c r="V251" s="453">
        <f>M11</f>
        <v>0</v>
      </c>
      <c r="W251" s="451">
        <f>N11</f>
        <v>0</v>
      </c>
      <c r="X251" s="452">
        <f t="shared" si="70"/>
        <v>0</v>
      </c>
      <c r="Y251" s="916" t="e">
        <f t="shared" si="71"/>
        <v>#DIV/0!</v>
      </c>
      <c r="Z251" s="453">
        <f>O11</f>
        <v>0</v>
      </c>
      <c r="AA251" s="453">
        <f>P11</f>
        <v>0</v>
      </c>
      <c r="AB251" s="452" t="e">
        <f t="shared" si="72"/>
        <v>#DIV/0!</v>
      </c>
      <c r="AC251" s="916" t="e">
        <f t="shared" si="84"/>
        <v>#DIV/0!</v>
      </c>
      <c r="AD251" s="453">
        <f>Q11</f>
        <v>0</v>
      </c>
      <c r="AE251" s="453">
        <f>R11</f>
        <v>0</v>
      </c>
      <c r="AF251" s="452" t="e">
        <f t="shared" si="73"/>
        <v>#DIV/0!</v>
      </c>
      <c r="AG251" s="916" t="e">
        <f t="shared" si="85"/>
        <v>#DIV/0!</v>
      </c>
      <c r="AH251" s="453">
        <f>S11</f>
        <v>0</v>
      </c>
      <c r="AI251" s="453">
        <f>T11</f>
        <v>0</v>
      </c>
      <c r="AJ251" s="452" t="e">
        <f t="shared" si="74"/>
        <v>#DIV/0!</v>
      </c>
      <c r="AK251" s="920" t="e">
        <f t="shared" si="86"/>
        <v>#DIV/0!</v>
      </c>
      <c r="AL251" s="453">
        <f>U11</f>
        <v>0</v>
      </c>
      <c r="AM251" s="453">
        <f>V11</f>
        <v>0</v>
      </c>
      <c r="AN251" s="452" t="e">
        <f t="shared" si="75"/>
        <v>#DIV/0!</v>
      </c>
      <c r="AO251" s="920" t="e">
        <f t="shared" si="87"/>
        <v>#DIV/0!</v>
      </c>
      <c r="AP251" s="453">
        <f>W11</f>
        <v>0</v>
      </c>
      <c r="AQ251" s="453">
        <f>X11</f>
        <v>0</v>
      </c>
      <c r="AR251" s="452" t="e">
        <f t="shared" si="76"/>
        <v>#DIV/0!</v>
      </c>
      <c r="AS251" s="920" t="e">
        <f t="shared" si="88"/>
        <v>#DIV/0!</v>
      </c>
      <c r="AT251" s="453">
        <f>Y11</f>
        <v>0</v>
      </c>
      <c r="AU251" s="453">
        <f>Z11</f>
        <v>0</v>
      </c>
      <c r="AV251" s="452" t="e">
        <f t="shared" si="77"/>
        <v>#DIV/0!</v>
      </c>
      <c r="AW251" s="920" t="e">
        <f t="shared" si="78"/>
        <v>#DIV/0!</v>
      </c>
    </row>
    <row r="252" spans="1:49" ht="24.95" customHeight="1" thickTop="1" thickBot="1" x14ac:dyDescent="0.3">
      <c r="A252" s="439" t="s">
        <v>317</v>
      </c>
      <c r="B252" s="451">
        <f>C18</f>
        <v>73.099999999999994</v>
      </c>
      <c r="C252" s="451">
        <f>D18</f>
        <v>0</v>
      </c>
      <c r="D252" s="452">
        <f t="shared" si="65"/>
        <v>3.923363560228622E-4</v>
      </c>
      <c r="E252" s="916" t="e">
        <f t="shared" si="79"/>
        <v>#DIV/0!</v>
      </c>
      <c r="F252" s="453">
        <f>E18</f>
        <v>32.56</v>
      </c>
      <c r="G252" s="451">
        <f>F18</f>
        <v>0</v>
      </c>
      <c r="H252" s="452">
        <f t="shared" si="80"/>
        <v>1.7763446754613917E-4</v>
      </c>
      <c r="I252" s="916" t="e">
        <f t="shared" si="81"/>
        <v>#DIV/0!</v>
      </c>
      <c r="J252" s="453">
        <f>G18</f>
        <v>26.95</v>
      </c>
      <c r="K252" s="451">
        <f>H18</f>
        <v>0</v>
      </c>
      <c r="L252" s="452">
        <f t="shared" si="82"/>
        <v>1.4682111048950483E-4</v>
      </c>
      <c r="M252" s="916" t="e">
        <f t="shared" si="83"/>
        <v>#DIV/0!</v>
      </c>
      <c r="N252" s="453">
        <f>I18</f>
        <v>340.36</v>
      </c>
      <c r="O252" s="451">
        <f>J18</f>
        <v>0</v>
      </c>
      <c r="P252" s="452">
        <f t="shared" si="66"/>
        <v>1.7566625022747944E-3</v>
      </c>
      <c r="Q252" s="916" t="e">
        <f t="shared" si="67"/>
        <v>#DIV/0!</v>
      </c>
      <c r="R252" s="453">
        <f>K18</f>
        <v>50.5</v>
      </c>
      <c r="S252" s="451">
        <f>L18</f>
        <v>0</v>
      </c>
      <c r="T252" s="452">
        <f t="shared" si="68"/>
        <v>2.503399790418344E-4</v>
      </c>
      <c r="U252" s="916" t="e">
        <f t="shared" si="69"/>
        <v>#DIV/0!</v>
      </c>
      <c r="V252" s="453">
        <f>M18</f>
        <v>0</v>
      </c>
      <c r="W252" s="451">
        <f>N18</f>
        <v>0</v>
      </c>
      <c r="X252" s="452">
        <f t="shared" si="70"/>
        <v>0</v>
      </c>
      <c r="Y252" s="916" t="e">
        <f t="shared" si="71"/>
        <v>#DIV/0!</v>
      </c>
      <c r="Z252" s="453">
        <f>O18</f>
        <v>0</v>
      </c>
      <c r="AA252" s="453">
        <f>P18</f>
        <v>0</v>
      </c>
      <c r="AB252" s="452" t="e">
        <f t="shared" si="72"/>
        <v>#DIV/0!</v>
      </c>
      <c r="AC252" s="916" t="e">
        <f t="shared" si="84"/>
        <v>#DIV/0!</v>
      </c>
      <c r="AD252" s="453">
        <f>Q18</f>
        <v>0</v>
      </c>
      <c r="AE252" s="453">
        <f>R18</f>
        <v>0</v>
      </c>
      <c r="AF252" s="452" t="e">
        <f t="shared" si="73"/>
        <v>#DIV/0!</v>
      </c>
      <c r="AG252" s="916" t="e">
        <f t="shared" si="85"/>
        <v>#DIV/0!</v>
      </c>
      <c r="AH252" s="453">
        <f>S18</f>
        <v>0</v>
      </c>
      <c r="AI252" s="453">
        <f>T18</f>
        <v>0</v>
      </c>
      <c r="AJ252" s="452" t="e">
        <f t="shared" si="74"/>
        <v>#DIV/0!</v>
      </c>
      <c r="AK252" s="920" t="e">
        <f t="shared" si="86"/>
        <v>#DIV/0!</v>
      </c>
      <c r="AL252" s="453">
        <f>U18</f>
        <v>0</v>
      </c>
      <c r="AM252" s="453">
        <f>V18</f>
        <v>0</v>
      </c>
      <c r="AN252" s="452" t="e">
        <f t="shared" si="75"/>
        <v>#DIV/0!</v>
      </c>
      <c r="AO252" s="920" t="e">
        <f t="shared" si="87"/>
        <v>#DIV/0!</v>
      </c>
      <c r="AP252" s="453">
        <f>W18</f>
        <v>0</v>
      </c>
      <c r="AQ252" s="453">
        <f>X18</f>
        <v>0</v>
      </c>
      <c r="AR252" s="452" t="e">
        <f t="shared" si="76"/>
        <v>#DIV/0!</v>
      </c>
      <c r="AS252" s="920" t="e">
        <f t="shared" si="88"/>
        <v>#DIV/0!</v>
      </c>
      <c r="AT252" s="453">
        <f>Y18</f>
        <v>0</v>
      </c>
      <c r="AU252" s="453">
        <f>Z18</f>
        <v>0</v>
      </c>
      <c r="AV252" s="452" t="e">
        <f t="shared" si="77"/>
        <v>#DIV/0!</v>
      </c>
      <c r="AW252" s="920" t="e">
        <f t="shared" si="78"/>
        <v>#DIV/0!</v>
      </c>
    </row>
    <row r="253" spans="1:49" ht="24.95" customHeight="1" thickTop="1" thickBot="1" x14ac:dyDescent="0.3">
      <c r="A253" s="439" t="s">
        <v>316</v>
      </c>
      <c r="B253" s="455">
        <f>C19</f>
        <v>19935.63</v>
      </c>
      <c r="C253" s="455">
        <f>D19</f>
        <v>16776.739999999998</v>
      </c>
      <c r="D253" s="452">
        <f t="shared" si="65"/>
        <v>0.10699688685663547</v>
      </c>
      <c r="E253" s="916" t="e">
        <f t="shared" si="79"/>
        <v>#DIV/0!</v>
      </c>
      <c r="F253" s="912">
        <f>E19</f>
        <v>15910.150000000001</v>
      </c>
      <c r="G253" s="455">
        <f>F19</f>
        <v>16940.810000000001</v>
      </c>
      <c r="H253" s="452">
        <f t="shared" si="80"/>
        <v>8.6799478618833109E-2</v>
      </c>
      <c r="I253" s="916" t="e">
        <f t="shared" si="81"/>
        <v>#DIV/0!</v>
      </c>
      <c r="J253" s="912">
        <f>G19</f>
        <v>18054.41</v>
      </c>
      <c r="K253" s="455">
        <f>H19</f>
        <v>16703.89</v>
      </c>
      <c r="L253" s="452">
        <f t="shared" si="82"/>
        <v>9.8358757901032323E-2</v>
      </c>
      <c r="M253" s="916" t="e">
        <f t="shared" si="83"/>
        <v>#DIV/0!</v>
      </c>
      <c r="N253" s="912">
        <f>I19</f>
        <v>15937.62</v>
      </c>
      <c r="O253" s="455">
        <f>J19</f>
        <v>9309.0399999999991</v>
      </c>
      <c r="P253" s="452">
        <f t="shared" si="66"/>
        <v>8.2257079061889796E-2</v>
      </c>
      <c r="Q253" s="920" t="e">
        <f t="shared" si="67"/>
        <v>#DIV/0!</v>
      </c>
      <c r="R253" s="912">
        <f>K19</f>
        <v>0</v>
      </c>
      <c r="S253" s="455">
        <f>L19</f>
        <v>25088.35</v>
      </c>
      <c r="T253" s="452">
        <f t="shared" si="68"/>
        <v>0</v>
      </c>
      <c r="U253" s="920" t="e">
        <f t="shared" si="69"/>
        <v>#DIV/0!</v>
      </c>
      <c r="V253" s="912">
        <f>M19</f>
        <v>0</v>
      </c>
      <c r="W253" s="455">
        <f>N19</f>
        <v>0</v>
      </c>
      <c r="X253" s="452">
        <f t="shared" si="70"/>
        <v>0</v>
      </c>
      <c r="Y253" s="920" t="e">
        <f t="shared" si="71"/>
        <v>#DIV/0!</v>
      </c>
      <c r="Z253" s="912">
        <f>O19</f>
        <v>0</v>
      </c>
      <c r="AA253" s="912">
        <f>P19</f>
        <v>0</v>
      </c>
      <c r="AB253" s="452" t="e">
        <f t="shared" si="72"/>
        <v>#DIV/0!</v>
      </c>
      <c r="AC253" s="920" t="e">
        <f t="shared" si="84"/>
        <v>#DIV/0!</v>
      </c>
      <c r="AD253" s="912">
        <f>Q19</f>
        <v>0</v>
      </c>
      <c r="AE253" s="912">
        <f>R19</f>
        <v>0</v>
      </c>
      <c r="AF253" s="982" t="e">
        <f t="shared" si="73"/>
        <v>#DIV/0!</v>
      </c>
      <c r="AG253" s="920" t="e">
        <f t="shared" si="85"/>
        <v>#DIV/0!</v>
      </c>
      <c r="AH253" s="912">
        <f>S19</f>
        <v>0</v>
      </c>
      <c r="AI253" s="912">
        <f>T19</f>
        <v>0</v>
      </c>
      <c r="AJ253" s="452" t="e">
        <f t="shared" si="74"/>
        <v>#DIV/0!</v>
      </c>
      <c r="AK253" s="920" t="e">
        <f t="shared" si="86"/>
        <v>#DIV/0!</v>
      </c>
      <c r="AL253" s="912">
        <f>U19</f>
        <v>0</v>
      </c>
      <c r="AM253" s="912">
        <f>V19</f>
        <v>0</v>
      </c>
      <c r="AN253" s="452" t="e">
        <f t="shared" si="75"/>
        <v>#DIV/0!</v>
      </c>
      <c r="AO253" s="920" t="e">
        <f t="shared" si="87"/>
        <v>#DIV/0!</v>
      </c>
      <c r="AP253" s="912">
        <f>W19</f>
        <v>0</v>
      </c>
      <c r="AQ253" s="912">
        <f>X19</f>
        <v>0</v>
      </c>
      <c r="AR253" s="452" t="e">
        <f t="shared" si="76"/>
        <v>#DIV/0!</v>
      </c>
      <c r="AS253" s="920" t="e">
        <f t="shared" si="88"/>
        <v>#DIV/0!</v>
      </c>
      <c r="AT253" s="912">
        <f>Y19</f>
        <v>0</v>
      </c>
      <c r="AU253" s="912">
        <f>Z19</f>
        <v>0</v>
      </c>
      <c r="AV253" s="452" t="e">
        <f t="shared" si="77"/>
        <v>#DIV/0!</v>
      </c>
      <c r="AW253" s="920" t="e">
        <f t="shared" si="78"/>
        <v>#DIV/0!</v>
      </c>
    </row>
    <row r="254" spans="1:49" ht="24.95" customHeight="1" thickTop="1" thickBot="1" x14ac:dyDescent="0.3">
      <c r="A254" s="1606" t="s">
        <v>328</v>
      </c>
      <c r="B254" s="1605" t="s">
        <v>663</v>
      </c>
      <c r="C254" s="1506"/>
      <c r="D254" s="1507" t="s">
        <v>664</v>
      </c>
      <c r="E254" s="1508"/>
      <c r="F254" s="1505" t="s">
        <v>663</v>
      </c>
      <c r="G254" s="1506"/>
      <c r="H254" s="1507" t="s">
        <v>664</v>
      </c>
      <c r="I254" s="1508"/>
      <c r="J254" s="1505" t="s">
        <v>663</v>
      </c>
      <c r="K254" s="1506"/>
      <c r="L254" s="1507" t="s">
        <v>664</v>
      </c>
      <c r="M254" s="1508"/>
      <c r="N254" s="1505"/>
      <c r="O254" s="1506"/>
      <c r="P254" s="1507"/>
      <c r="Q254" s="1508"/>
      <c r="R254" s="1505"/>
      <c r="S254" s="1506"/>
      <c r="T254" s="1507"/>
      <c r="U254" s="1508"/>
      <c r="V254" s="1505"/>
      <c r="W254" s="1506"/>
      <c r="X254" s="1507"/>
      <c r="Y254" s="1508"/>
      <c r="Z254" s="1505"/>
      <c r="AA254" s="1506"/>
      <c r="AB254" s="1507"/>
      <c r="AC254" s="1508"/>
      <c r="AD254" s="1505"/>
      <c r="AE254" s="1506"/>
      <c r="AF254" s="1507"/>
      <c r="AG254" s="1508"/>
      <c r="AH254" s="1505"/>
      <c r="AI254" s="1506"/>
      <c r="AJ254" s="1507"/>
      <c r="AK254" s="1508"/>
      <c r="AL254" s="1505"/>
      <c r="AM254" s="1506"/>
      <c r="AN254" s="1507"/>
      <c r="AO254" s="1508"/>
      <c r="AP254" s="1505"/>
      <c r="AQ254" s="1506"/>
      <c r="AR254" s="1507"/>
      <c r="AS254" s="1508"/>
      <c r="AT254" s="1505"/>
      <c r="AU254" s="1506"/>
      <c r="AV254" s="1507"/>
      <c r="AW254" s="1508"/>
    </row>
    <row r="255" spans="1:49" ht="24.95" customHeight="1" thickTop="1" thickBot="1" x14ac:dyDescent="0.4">
      <c r="A255" s="1607"/>
      <c r="B255" s="1602">
        <f>(B245-SUM(B248:B253))/B245</f>
        <v>0.35593441209550974</v>
      </c>
      <c r="C255" s="1603"/>
      <c r="D255" s="1602" t="e">
        <f>(C245-SUM(C248:C253))/C245</f>
        <v>#DIV/0!</v>
      </c>
      <c r="E255" s="1604"/>
      <c r="F255" s="1509">
        <f>(F245-SUM(F248:F253))/F245</f>
        <v>0.30525915864983827</v>
      </c>
      <c r="G255" s="1510"/>
      <c r="H255" s="1511" t="e">
        <f>(G245-SUM(G248:G253))/G245</f>
        <v>#DIV/0!</v>
      </c>
      <c r="I255" s="1512"/>
      <c r="J255" s="1509">
        <f>(J245-SUM(J248:J253))/J245</f>
        <v>0.41379767593350308</v>
      </c>
      <c r="K255" s="1510"/>
      <c r="L255" s="1511" t="e">
        <f>(K245-SUM(K248:K253))/K245</f>
        <v>#DIV/0!</v>
      </c>
      <c r="M255" s="1512"/>
      <c r="N255" s="1509">
        <f>(N245-SUM(N248:N253))/N245</f>
        <v>0.39785618634124198</v>
      </c>
      <c r="O255" s="1510"/>
      <c r="P255" s="1511" t="e">
        <f>(O245-SUM(O248:O253))/O245</f>
        <v>#DIV/0!</v>
      </c>
      <c r="Q255" s="1512"/>
      <c r="R255" s="1509">
        <f>(R245-SUM(R248:R253))/R245</f>
        <v>0.47787031764475002</v>
      </c>
      <c r="S255" s="1510"/>
      <c r="T255" s="1511" t="e">
        <f>(S245-SUM(S248:S253))/S245</f>
        <v>#DIV/0!</v>
      </c>
      <c r="U255" s="1512"/>
      <c r="V255" s="1509">
        <f>(V245-SUM(V248:V253))/V245</f>
        <v>0.97413436403315934</v>
      </c>
      <c r="W255" s="1510"/>
      <c r="X255" s="1511" t="e">
        <f>(W245-SUM(W248:W253))/W245</f>
        <v>#DIV/0!</v>
      </c>
      <c r="Y255" s="1512"/>
      <c r="Z255" s="1509" t="e">
        <f>(Z245-SUM(Z248:Z253))/Z245</f>
        <v>#DIV/0!</v>
      </c>
      <c r="AA255" s="1510"/>
      <c r="AB255" s="1509" t="e">
        <f>(AA245-SUM(AA248:AA253))/AA245</f>
        <v>#DIV/0!</v>
      </c>
      <c r="AC255" s="1510"/>
      <c r="AD255" s="1509" t="e">
        <f>-(AD245-SUM(AD248:AD253))/AD245</f>
        <v>#DIV/0!</v>
      </c>
      <c r="AE255" s="1510"/>
      <c r="AF255" s="1509" t="e">
        <f>-(AE245-SUM(AE248:AE253))/AE245</f>
        <v>#DIV/0!</v>
      </c>
      <c r="AG255" s="1510"/>
      <c r="AH255" s="1509" t="e">
        <f>(AH245-SUM(AH248:AH253))/AH245</f>
        <v>#DIV/0!</v>
      </c>
      <c r="AI255" s="1510"/>
      <c r="AJ255" s="1509" t="e">
        <f>(AI245-SUM(AI248:AI253))/AI245</f>
        <v>#DIV/0!</v>
      </c>
      <c r="AK255" s="1510"/>
      <c r="AL255" s="1509" t="e">
        <f>(AL245-SUM(AL248:AL253))/AL245</f>
        <v>#DIV/0!</v>
      </c>
      <c r="AM255" s="1510"/>
      <c r="AN255" s="1509" t="e">
        <f>(AM245-SUM(AM248:AM253))/AM245</f>
        <v>#DIV/0!</v>
      </c>
      <c r="AO255" s="1510"/>
      <c r="AP255" s="1509" t="e">
        <f>(AP245-SUM(AP248:AP253))/AP245</f>
        <v>#DIV/0!</v>
      </c>
      <c r="AQ255" s="1510"/>
      <c r="AR255" s="1511" t="e">
        <f>(AQ245-SUM(AQ248:AQ253))/AQ245</f>
        <v>#DIV/0!</v>
      </c>
      <c r="AS255" s="1512"/>
      <c r="AT255" s="1509" t="e">
        <f>(AT245-SUM(AT248:AT253))/AT245</f>
        <v>#DIV/0!</v>
      </c>
      <c r="AU255" s="1510"/>
      <c r="AV255" s="1511" t="e">
        <f>(AU245-SUM(AU248:AU253))/AU245</f>
        <v>#DIV/0!</v>
      </c>
      <c r="AW255" s="1512"/>
    </row>
    <row r="256" spans="1:49" ht="24.95" customHeight="1" thickTop="1" x14ac:dyDescent="0.35">
      <c r="A256" s="444"/>
      <c r="B256" s="456"/>
      <c r="C256" s="456"/>
      <c r="D256" s="456"/>
      <c r="E256" s="456"/>
      <c r="F256" s="457"/>
      <c r="G256" s="457"/>
      <c r="H256" s="457"/>
      <c r="I256" s="457"/>
      <c r="J256" s="457"/>
      <c r="K256" s="457"/>
      <c r="L256" s="457"/>
      <c r="M256" s="457"/>
      <c r="N256" s="457"/>
      <c r="O256" s="457"/>
      <c r="P256" s="457"/>
      <c r="Q256" s="457"/>
      <c r="R256" s="457"/>
      <c r="S256" s="457"/>
      <c r="T256" s="457"/>
      <c r="U256" s="457"/>
      <c r="V256" s="457"/>
      <c r="W256" s="457"/>
      <c r="X256" s="457"/>
      <c r="Y256" s="457"/>
      <c r="Z256" s="457"/>
      <c r="AA256" s="457"/>
      <c r="AB256" s="457"/>
      <c r="AC256" s="457"/>
      <c r="AD256" s="457"/>
      <c r="AE256" s="457"/>
      <c r="AF256" s="457"/>
      <c r="AG256" s="457"/>
      <c r="AH256" s="457"/>
      <c r="AI256" s="457"/>
      <c r="AJ256" s="457"/>
      <c r="AK256" s="457"/>
      <c r="AL256" s="457"/>
      <c r="AM256" s="457"/>
      <c r="AN256" s="457"/>
      <c r="AO256" s="457"/>
      <c r="AP256" s="457"/>
      <c r="AQ256" s="457"/>
      <c r="AR256" s="457"/>
      <c r="AS256" s="457"/>
      <c r="AT256" s="457"/>
      <c r="AU256" s="457"/>
      <c r="AV256" s="457"/>
      <c r="AW256" s="457"/>
    </row>
    <row r="257" spans="1:51" ht="24.95" customHeight="1" thickBot="1" x14ac:dyDescent="0.4">
      <c r="A257" s="445"/>
      <c r="B257" s="458"/>
      <c r="C257" s="458"/>
      <c r="D257" s="458"/>
      <c r="E257" s="458"/>
      <c r="F257" s="459"/>
      <c r="G257" s="459"/>
      <c r="H257" s="459"/>
      <c r="I257" s="459"/>
      <c r="J257" s="459"/>
      <c r="K257" s="459"/>
      <c r="L257" s="459"/>
      <c r="M257" s="459"/>
      <c r="N257" s="459"/>
      <c r="O257" s="459"/>
      <c r="P257" s="459"/>
      <c r="Q257" s="459"/>
      <c r="R257" s="459"/>
      <c r="S257" s="459"/>
      <c r="T257" s="459"/>
      <c r="U257" s="459"/>
      <c r="V257" s="459"/>
      <c r="W257" s="459"/>
      <c r="X257" s="459"/>
      <c r="Y257" s="459"/>
      <c r="Z257" s="459"/>
      <c r="AA257" s="459"/>
      <c r="AB257" s="459"/>
      <c r="AC257" s="459"/>
      <c r="AD257" s="459"/>
      <c r="AE257" s="459"/>
      <c r="AF257" s="459"/>
      <c r="AG257" s="459"/>
      <c r="AH257" s="459"/>
      <c r="AI257" s="459"/>
      <c r="AJ257" s="459"/>
      <c r="AK257" s="459"/>
      <c r="AL257" s="459"/>
      <c r="AM257" s="459"/>
      <c r="AN257" s="459"/>
      <c r="AO257" s="459"/>
      <c r="AP257" s="459"/>
      <c r="AQ257" s="459"/>
      <c r="AR257" s="459"/>
      <c r="AS257" s="459"/>
      <c r="AT257" s="459"/>
      <c r="AU257" s="459"/>
      <c r="AV257" s="459"/>
      <c r="AW257" s="459"/>
    </row>
    <row r="258" spans="1:51" ht="20.25" customHeight="1" thickTop="1" thickBot="1" x14ac:dyDescent="0.3">
      <c r="A258" s="1600" t="s">
        <v>420</v>
      </c>
      <c r="B258" s="1551" t="s">
        <v>128</v>
      </c>
      <c r="C258" s="1550"/>
      <c r="D258" s="1551" t="s">
        <v>303</v>
      </c>
      <c r="E258" s="1553"/>
      <c r="F258" s="1549" t="s">
        <v>129</v>
      </c>
      <c r="G258" s="1550"/>
      <c r="H258" s="1551" t="s">
        <v>303</v>
      </c>
      <c r="I258" s="1552"/>
      <c r="J258" s="1549" t="s">
        <v>130</v>
      </c>
      <c r="K258" s="1550"/>
      <c r="L258" s="1551" t="s">
        <v>303</v>
      </c>
      <c r="M258" s="1552"/>
      <c r="N258" s="1549" t="s">
        <v>131</v>
      </c>
      <c r="O258" s="1550"/>
      <c r="P258" s="1551" t="s">
        <v>303</v>
      </c>
      <c r="Q258" s="1552"/>
      <c r="R258" s="1549" t="s">
        <v>132</v>
      </c>
      <c r="S258" s="1550"/>
      <c r="T258" s="1551" t="s">
        <v>303</v>
      </c>
      <c r="U258" s="1552"/>
      <c r="V258" s="1549" t="s">
        <v>133</v>
      </c>
      <c r="W258" s="1550"/>
      <c r="X258" s="1551" t="s">
        <v>303</v>
      </c>
      <c r="Y258" s="1552"/>
      <c r="Z258" s="1549" t="s">
        <v>134</v>
      </c>
      <c r="AA258" s="1550"/>
      <c r="AB258" s="1551" t="s">
        <v>303</v>
      </c>
      <c r="AC258" s="1552"/>
      <c r="AD258" s="1549" t="s">
        <v>135</v>
      </c>
      <c r="AE258" s="1550"/>
      <c r="AF258" s="1551" t="s">
        <v>303</v>
      </c>
      <c r="AG258" s="1552"/>
      <c r="AH258" s="1549" t="s">
        <v>136</v>
      </c>
      <c r="AI258" s="1550"/>
      <c r="AJ258" s="1551" t="s">
        <v>303</v>
      </c>
      <c r="AK258" s="1552"/>
      <c r="AL258" s="1549" t="s">
        <v>137</v>
      </c>
      <c r="AM258" s="1550"/>
      <c r="AN258" s="1551" t="s">
        <v>303</v>
      </c>
      <c r="AO258" s="1552"/>
      <c r="AP258" s="1549" t="s">
        <v>138</v>
      </c>
      <c r="AQ258" s="1550"/>
      <c r="AR258" s="1551" t="s">
        <v>303</v>
      </c>
      <c r="AS258" s="1552"/>
      <c r="AT258" s="1549" t="s">
        <v>139</v>
      </c>
      <c r="AU258" s="1550"/>
      <c r="AV258" s="1551" t="s">
        <v>303</v>
      </c>
      <c r="AW258" s="1552"/>
      <c r="AX258" s="1549" t="s">
        <v>49</v>
      </c>
      <c r="AY258" s="1550"/>
    </row>
    <row r="259" spans="1:51" ht="20.25" customHeight="1" thickTop="1" thickBot="1" x14ac:dyDescent="0.3">
      <c r="A259" s="1601"/>
      <c r="B259" s="450" t="s">
        <v>663</v>
      </c>
      <c r="C259" s="450" t="s">
        <v>664</v>
      </c>
      <c r="D259" s="450" t="s">
        <v>663</v>
      </c>
      <c r="E259" s="891" t="s">
        <v>664</v>
      </c>
      <c r="F259" s="890" t="s">
        <v>663</v>
      </c>
      <c r="G259" s="891" t="s">
        <v>664</v>
      </c>
      <c r="H259" s="450" t="s">
        <v>663</v>
      </c>
      <c r="I259" s="913" t="s">
        <v>664</v>
      </c>
      <c r="J259" s="890" t="s">
        <v>663</v>
      </c>
      <c r="K259" s="891" t="s">
        <v>664</v>
      </c>
      <c r="L259" s="450" t="s">
        <v>663</v>
      </c>
      <c r="M259" s="913" t="s">
        <v>664</v>
      </c>
      <c r="N259" s="890" t="s">
        <v>663</v>
      </c>
      <c r="O259" s="937" t="s">
        <v>664</v>
      </c>
      <c r="P259" s="450" t="s">
        <v>665</v>
      </c>
      <c r="Q259" s="913" t="s">
        <v>664</v>
      </c>
      <c r="R259" s="890" t="s">
        <v>663</v>
      </c>
      <c r="S259" s="937" t="s">
        <v>664</v>
      </c>
      <c r="T259" s="450" t="s">
        <v>665</v>
      </c>
      <c r="U259" s="913" t="s">
        <v>664</v>
      </c>
      <c r="V259" s="890" t="s">
        <v>663</v>
      </c>
      <c r="W259" s="937" t="s">
        <v>664</v>
      </c>
      <c r="X259" s="450" t="s">
        <v>665</v>
      </c>
      <c r="Y259" s="913" t="s">
        <v>664</v>
      </c>
      <c r="Z259" s="890" t="s">
        <v>665</v>
      </c>
      <c r="AA259" s="966" t="s">
        <v>664</v>
      </c>
      <c r="AB259" s="450" t="s">
        <v>663</v>
      </c>
      <c r="AC259" s="913" t="s">
        <v>664</v>
      </c>
      <c r="AD259" s="890" t="s">
        <v>663</v>
      </c>
      <c r="AE259" s="966" t="s">
        <v>664</v>
      </c>
      <c r="AF259" s="450" t="s">
        <v>663</v>
      </c>
      <c r="AG259" s="913" t="s">
        <v>664</v>
      </c>
      <c r="AH259" s="890" t="s">
        <v>665</v>
      </c>
      <c r="AI259" s="966" t="s">
        <v>664</v>
      </c>
      <c r="AJ259" s="450" t="s">
        <v>663</v>
      </c>
      <c r="AK259" s="913" t="s">
        <v>664</v>
      </c>
      <c r="AL259" s="890" t="s">
        <v>663</v>
      </c>
      <c r="AM259" s="966" t="s">
        <v>664</v>
      </c>
      <c r="AN259" s="450" t="s">
        <v>663</v>
      </c>
      <c r="AO259" s="913" t="s">
        <v>664</v>
      </c>
      <c r="AP259" s="890" t="s">
        <v>663</v>
      </c>
      <c r="AQ259" s="966" t="s">
        <v>664</v>
      </c>
      <c r="AR259" s="450" t="s">
        <v>663</v>
      </c>
      <c r="AS259" s="913" t="s">
        <v>664</v>
      </c>
      <c r="AT259" s="890" t="s">
        <v>665</v>
      </c>
      <c r="AU259" s="966" t="s">
        <v>664</v>
      </c>
      <c r="AV259" s="450" t="s">
        <v>663</v>
      </c>
      <c r="AW259" s="913" t="s">
        <v>664</v>
      </c>
      <c r="AX259" s="890" t="s">
        <v>663</v>
      </c>
      <c r="AY259" s="450" t="s">
        <v>664</v>
      </c>
    </row>
    <row r="260" spans="1:51" ht="34.5" customHeight="1" thickTop="1" thickBot="1" x14ac:dyDescent="0.3">
      <c r="A260" s="446" t="s">
        <v>333</v>
      </c>
      <c r="B260" s="926">
        <f>'COMPARAC. REAL-PRESUPUESTO (L)'!E46</f>
        <v>243.01</v>
      </c>
      <c r="C260" s="926">
        <f>'COMPARAC. REAL-PRESUPUESTO (S)'!E43</f>
        <v>397.73</v>
      </c>
      <c r="D260" s="927">
        <f>$B260/$B$245</f>
        <v>1.3042634456513782E-3</v>
      </c>
      <c r="E260" s="928" t="e">
        <f>$C260/$C$245</f>
        <v>#DIV/0!</v>
      </c>
      <c r="F260" s="930">
        <f>'COMPARAC. REAL-PRESUPUESTO (L)'!H46</f>
        <v>29.99</v>
      </c>
      <c r="G260" s="931">
        <f>'COMPARAC. REAL-PRESUPUESTO (S)'!H43</f>
        <v>0</v>
      </c>
      <c r="H260" s="927">
        <f>$F260/$F$245</f>
        <v>1.63613565163044E-4</v>
      </c>
      <c r="I260" s="928" t="e">
        <f>$G260/$G$245</f>
        <v>#DIV/0!</v>
      </c>
      <c r="J260" s="930">
        <f>'COMPARAC. REAL-PRESUPUESTO (L)'!K46</f>
        <v>79.45</v>
      </c>
      <c r="K260" s="931">
        <f>'COMPARAC. REAL-PRESUPUESTO (S)'!K43</f>
        <v>112.34</v>
      </c>
      <c r="L260" s="927">
        <f>$J260/$J$245</f>
        <v>4.3283626079373505E-4</v>
      </c>
      <c r="M260" s="928" t="e">
        <f>$K260/$K$245</f>
        <v>#DIV/0!</v>
      </c>
      <c r="N260" s="930">
        <f>'COMPARAC. REAL-PRESUPUESTO (L)'!N46</f>
        <v>23.89</v>
      </c>
      <c r="O260" s="931">
        <f>'COMPARAC. REAL-PRESUPUESTO (S)'!N43</f>
        <v>335.01</v>
      </c>
      <c r="P260" s="927">
        <f>$N260/$N$245</f>
        <v>1.2330082024722305E-4</v>
      </c>
      <c r="Q260" s="927" t="e">
        <f>$O260/$O$245</f>
        <v>#DIV/0!</v>
      </c>
      <c r="R260" s="930">
        <f>'COMPARAC. REAL-PRESUPUESTO (L)'!Q46</f>
        <v>0</v>
      </c>
      <c r="S260" s="931">
        <f>'COMPARAC. REAL-PRESUPUESTO (S)'!Q43</f>
        <v>35.96</v>
      </c>
      <c r="T260" s="927">
        <f>$R260/$R$245</f>
        <v>0</v>
      </c>
      <c r="U260" s="927" t="e">
        <f>$S260/$S$245</f>
        <v>#DIV/0!</v>
      </c>
      <c r="V260" s="930">
        <f>'COMPARAC. REAL-PRESUPUESTO (L)'!T46</f>
        <v>0</v>
      </c>
      <c r="W260" s="931">
        <f>'COMPARAC. REAL-PRESUPUESTO (S)'!T43</f>
        <v>0</v>
      </c>
      <c r="X260" s="927">
        <f>$V260/$V$245</f>
        <v>0</v>
      </c>
      <c r="Y260" s="927" t="e">
        <f>$W260/$W$245</f>
        <v>#DIV/0!</v>
      </c>
      <c r="Z260" s="930">
        <f>'COMPARAC. REAL-PRESUPUESTO (L)'!W46</f>
        <v>0</v>
      </c>
      <c r="AA260" s="931">
        <f>'COMPARAC. REAL-PRESUPUESTO (S)'!W43</f>
        <v>0</v>
      </c>
      <c r="AB260" s="927" t="e">
        <f>$Z260/$Z$245</f>
        <v>#DIV/0!</v>
      </c>
      <c r="AC260" s="927" t="e">
        <f>$AA260/$AA$245</f>
        <v>#DIV/0!</v>
      </c>
      <c r="AD260" s="930">
        <f>'COMPARAC. REAL-PRESUPUESTO (L)'!Z46</f>
        <v>0</v>
      </c>
      <c r="AE260" s="931">
        <f>'COMPARAC. REAL-PRESUPUESTO (S)'!Z43</f>
        <v>0</v>
      </c>
      <c r="AF260" s="927" t="e">
        <f>$AD260/$AD$245</f>
        <v>#DIV/0!</v>
      </c>
      <c r="AG260" s="927" t="e">
        <f>$AE260/$AE$245</f>
        <v>#DIV/0!</v>
      </c>
      <c r="AH260" s="930">
        <f>'COMPARAC. REAL-PRESUPUESTO (L)'!AC46</f>
        <v>0</v>
      </c>
      <c r="AI260" s="931">
        <f>'COMPARAC. REAL-PRESUPUESTO (S)'!AC43</f>
        <v>0</v>
      </c>
      <c r="AJ260" s="927" t="e">
        <f>$AH260/$AH$245</f>
        <v>#DIV/0!</v>
      </c>
      <c r="AK260" s="927" t="e">
        <f>$AI260/$AI$245</f>
        <v>#DIV/0!</v>
      </c>
      <c r="AL260" s="930">
        <f>'COMPARAC. REAL-PRESUPUESTO (L)'!AF46</f>
        <v>0</v>
      </c>
      <c r="AM260" s="931">
        <f>'COMPARAC. REAL-PRESUPUESTO (S)'!AF43</f>
        <v>0</v>
      </c>
      <c r="AN260" s="927" t="e">
        <f>$AL260/$AL$245</f>
        <v>#DIV/0!</v>
      </c>
      <c r="AO260" s="927" t="e">
        <f>$AM260/$AM$245</f>
        <v>#DIV/0!</v>
      </c>
      <c r="AP260" s="930">
        <f>'COMPARAC. REAL-PRESUPUESTO (L)'!AI46</f>
        <v>0</v>
      </c>
      <c r="AQ260" s="931">
        <f>'COMPARAC. REAL-PRESUPUESTO (S)'!AI43</f>
        <v>0</v>
      </c>
      <c r="AR260" s="927" t="e">
        <f>$AP260/$AP$245</f>
        <v>#DIV/0!</v>
      </c>
      <c r="AS260" s="927" t="e">
        <f>$AQ260/$AQ$245</f>
        <v>#DIV/0!</v>
      </c>
      <c r="AT260" s="930">
        <f>'COMPARAC. REAL-PRESUPUESTO (L)'!AL46</f>
        <v>0</v>
      </c>
      <c r="AU260" s="931">
        <f>'COMPARAC. REAL-PRESUPUESTO (S)'!AL43</f>
        <v>0</v>
      </c>
      <c r="AV260" s="927" t="e">
        <f>$AT260/$AT$245</f>
        <v>#DIV/0!</v>
      </c>
      <c r="AW260" s="927" t="e">
        <f>$AU260/$AU$245</f>
        <v>#DIV/0!</v>
      </c>
      <c r="AX260" s="930">
        <f t="shared" ref="AX260:AY264" si="89">B260+F260+J260+N260+R260+V260+Z260+AD260+AH260+AL260+AP260+AT260</f>
        <v>376.34</v>
      </c>
      <c r="AY260" s="989">
        <f t="shared" si="89"/>
        <v>881.04000000000008</v>
      </c>
    </row>
    <row r="261" spans="1:51" ht="36" customHeight="1" thickTop="1" thickBot="1" x14ac:dyDescent="0.3">
      <c r="A261" s="446" t="s">
        <v>335</v>
      </c>
      <c r="B261" s="926">
        <f>'COMPARAC. REAL-PRESUPUESTO (L)'!E49</f>
        <v>28.68</v>
      </c>
      <c r="C261" s="926">
        <f>'COMPARAC. REAL-PRESUPUESTO (S)'!E46</f>
        <v>0</v>
      </c>
      <c r="D261" s="927">
        <f>$B261/$B$245</f>
        <v>1.5392895609761542E-4</v>
      </c>
      <c r="E261" s="928" t="e">
        <f t="shared" ref="E261:E264" si="90">$C261/$C$245</f>
        <v>#DIV/0!</v>
      </c>
      <c r="F261" s="930">
        <f>'COMPARAC. REAL-PRESUPUESTO (L)'!H49</f>
        <v>0</v>
      </c>
      <c r="G261" s="931">
        <f>'COMPARAC. REAL-PRESUPUESTO (S)'!H46</f>
        <v>0</v>
      </c>
      <c r="H261" s="927">
        <f>$F261/$F$245</f>
        <v>0</v>
      </c>
      <c r="I261" s="928" t="e">
        <f t="shared" ref="I261:I264" si="91">$G261/$G$245</f>
        <v>#DIV/0!</v>
      </c>
      <c r="J261" s="930">
        <f>'COMPARAC. REAL-PRESUPUESTO (L)'!K49</f>
        <v>2.71</v>
      </c>
      <c r="K261" s="931">
        <f>'COMPARAC. REAL-PRESUPUESTO (S)'!K46</f>
        <v>0</v>
      </c>
      <c r="L261" s="927">
        <f t="shared" ref="L261:L264" si="92">$J261/$J$245</f>
        <v>1.4763829663323121E-5</v>
      </c>
      <c r="M261" s="928" t="e">
        <f t="shared" ref="M261:M264" si="93">$K261/$K$245</f>
        <v>#DIV/0!</v>
      </c>
      <c r="N261" s="930">
        <f>'COMPARAC. REAL-PRESUPUESTO (L)'!N49</f>
        <v>553.16999999999996</v>
      </c>
      <c r="O261" s="931">
        <f>'COMPARAC. REAL-PRESUPUESTO (S)'!N46</f>
        <v>0</v>
      </c>
      <c r="P261" s="927">
        <f>$N261/$N$245</f>
        <v>2.8550152673150427E-3</v>
      </c>
      <c r="Q261" s="927" t="e">
        <f>$O261/$O$245</f>
        <v>#DIV/0!</v>
      </c>
      <c r="R261" s="930">
        <f>'COMPARAC. REAL-PRESUPUESTO (L)'!Q49</f>
        <v>0</v>
      </c>
      <c r="S261" s="931">
        <f>'COMPARAC. REAL-PRESUPUESTO (S)'!Q46</f>
        <v>250</v>
      </c>
      <c r="T261" s="927">
        <f>$R261/$R$245</f>
        <v>0</v>
      </c>
      <c r="U261" s="927" t="e">
        <f>$S261/$S$245</f>
        <v>#DIV/0!</v>
      </c>
      <c r="V261" s="930">
        <f>'COMPARAC. REAL-PRESUPUESTO (L)'!T49</f>
        <v>0</v>
      </c>
      <c r="W261" s="931">
        <f>'COMPARAC. REAL-PRESUPUESTO (S)'!T46</f>
        <v>0</v>
      </c>
      <c r="X261" s="927">
        <f>$V261/$V$245</f>
        <v>0</v>
      </c>
      <c r="Y261" s="927" t="e">
        <f>$W261/$W$245</f>
        <v>#DIV/0!</v>
      </c>
      <c r="Z261" s="930">
        <f>'COMPARAC. REAL-PRESUPUESTO (L)'!W49</f>
        <v>0</v>
      </c>
      <c r="AA261" s="931">
        <f>'COMPARAC. REAL-PRESUPUESTO (S)'!W46</f>
        <v>0</v>
      </c>
      <c r="AB261" s="927" t="e">
        <f t="shared" ref="AB261:AB264" si="94">$Z261/$Z$245</f>
        <v>#DIV/0!</v>
      </c>
      <c r="AC261" s="927" t="e">
        <f t="shared" ref="AC261:AC264" si="95">$AA261/$AA$245</f>
        <v>#DIV/0!</v>
      </c>
      <c r="AD261" s="930">
        <f>'COMPARAC. REAL-PRESUPUESTO (L)'!Z49</f>
        <v>0</v>
      </c>
      <c r="AE261" s="931">
        <f>'COMPARAC. REAL-PRESUPUESTO (S)'!Z46</f>
        <v>0</v>
      </c>
      <c r="AF261" s="927" t="e">
        <f t="shared" ref="AF261:AF264" si="96">$AD261/$AD$245</f>
        <v>#DIV/0!</v>
      </c>
      <c r="AG261" s="927" t="e">
        <f t="shared" ref="AG261:AG264" si="97">$AE261/$AE$245</f>
        <v>#DIV/0!</v>
      </c>
      <c r="AH261" s="930">
        <f>'COMPARAC. REAL-PRESUPUESTO (L)'!AC49</f>
        <v>0</v>
      </c>
      <c r="AI261" s="931">
        <f>'COMPARAC. REAL-PRESUPUESTO (S)'!AC46</f>
        <v>0</v>
      </c>
      <c r="AJ261" s="927" t="e">
        <f t="shared" ref="AJ261:AJ264" si="98">$AH261/$AH$245</f>
        <v>#DIV/0!</v>
      </c>
      <c r="AK261" s="927" t="e">
        <f t="shared" ref="AK261:AK264" si="99">$AI261/$AI$245</f>
        <v>#DIV/0!</v>
      </c>
      <c r="AL261" s="930">
        <f>'COMPARAC. REAL-PRESUPUESTO (L)'!AF49</f>
        <v>0</v>
      </c>
      <c r="AM261" s="931">
        <f>'COMPARAC. REAL-PRESUPUESTO (S)'!AF46</f>
        <v>0</v>
      </c>
      <c r="AN261" s="927" t="e">
        <f t="shared" ref="AN261:AN264" si="100">$AL261/$AL$245</f>
        <v>#DIV/0!</v>
      </c>
      <c r="AO261" s="927" t="e">
        <f t="shared" ref="AO261:AO264" si="101">$AM261/$AM$245</f>
        <v>#DIV/0!</v>
      </c>
      <c r="AP261" s="930">
        <f>'COMPARAC. REAL-PRESUPUESTO (L)'!AI49</f>
        <v>0</v>
      </c>
      <c r="AQ261" s="931">
        <f>'COMPARAC. REAL-PRESUPUESTO (S)'!AI46</f>
        <v>0</v>
      </c>
      <c r="AR261" s="927" t="e">
        <f t="shared" ref="AR261:AR264" si="102">$AP261/$AP$245</f>
        <v>#DIV/0!</v>
      </c>
      <c r="AS261" s="927" t="e">
        <f t="shared" ref="AS261:AS264" si="103">$AQ261/$AQ$245</f>
        <v>#DIV/0!</v>
      </c>
      <c r="AT261" s="930">
        <f>'COMPARAC. REAL-PRESUPUESTO (L)'!AL49</f>
        <v>0</v>
      </c>
      <c r="AU261" s="931">
        <f>'COMPARAC. REAL-PRESUPUESTO (S)'!AL46</f>
        <v>0</v>
      </c>
      <c r="AV261" s="927" t="e">
        <f t="shared" ref="AV261:AV264" si="104">$AT261/$AT$245</f>
        <v>#DIV/0!</v>
      </c>
      <c r="AW261" s="927" t="e">
        <f t="shared" ref="AW261:AW264" si="105">$AU261/$AU$245</f>
        <v>#DIV/0!</v>
      </c>
      <c r="AX261" s="930">
        <f t="shared" si="89"/>
        <v>584.55999999999995</v>
      </c>
      <c r="AY261" s="989">
        <f t="shared" si="89"/>
        <v>250</v>
      </c>
    </row>
    <row r="262" spans="1:51" ht="38.25" customHeight="1" thickTop="1" thickBot="1" x14ac:dyDescent="0.3">
      <c r="A262" s="446" t="s">
        <v>334</v>
      </c>
      <c r="B262" s="926">
        <f>'COMPARAC. REAL-PRESUPUESTO (L)'!E44</f>
        <v>389.45</v>
      </c>
      <c r="C262" s="926">
        <f>'COMPARAC. REAL-PRESUPUESTO (S)'!E41</f>
        <v>0</v>
      </c>
      <c r="D262" s="927">
        <f>$B262/$B$245</f>
        <v>2.0902242661163294E-3</v>
      </c>
      <c r="E262" s="928" t="e">
        <f t="shared" si="90"/>
        <v>#DIV/0!</v>
      </c>
      <c r="F262" s="930">
        <f>'COMPARAC. REAL-PRESUPUESTO (L)'!H44</f>
        <v>2742.91</v>
      </c>
      <c r="G262" s="931">
        <f>'COMPARAC. REAL-PRESUPUESTO (S)'!H41</f>
        <v>0</v>
      </c>
      <c r="H262" s="927">
        <f>$F262/$F$245</f>
        <v>1.4964230877671392E-2</v>
      </c>
      <c r="I262" s="928" t="e">
        <f t="shared" si="91"/>
        <v>#DIV/0!</v>
      </c>
      <c r="J262" s="930">
        <f>'COMPARAC. REAL-PRESUPUESTO (L)'!K44</f>
        <v>394.82</v>
      </c>
      <c r="K262" s="931">
        <f>'COMPARAC. REAL-PRESUPUESTO (S)'!K41</f>
        <v>0</v>
      </c>
      <c r="L262" s="927">
        <f t="shared" si="92"/>
        <v>2.1509428884403077E-3</v>
      </c>
      <c r="M262" s="928" t="e">
        <f t="shared" si="93"/>
        <v>#DIV/0!</v>
      </c>
      <c r="N262" s="930">
        <f>'COMPARAC. REAL-PRESUPUESTO (L)'!N44</f>
        <v>0</v>
      </c>
      <c r="O262" s="931">
        <f>'COMPARAC. REAL-PRESUPUESTO (S)'!N41</f>
        <v>0</v>
      </c>
      <c r="P262" s="927">
        <f>$N262/$N$245</f>
        <v>0</v>
      </c>
      <c r="Q262" s="927" t="e">
        <f>$O262/$O$245</f>
        <v>#DIV/0!</v>
      </c>
      <c r="R262" s="930">
        <f>'COMPARAC. REAL-PRESUPUESTO (L)'!Q44</f>
        <v>0</v>
      </c>
      <c r="S262" s="931">
        <f>'COMPARAC. REAL-PRESUPUESTO (S)'!Q41</f>
        <v>0</v>
      </c>
      <c r="T262" s="927">
        <f>$R262/$R$245</f>
        <v>0</v>
      </c>
      <c r="U262" s="927" t="e">
        <f>$S262/$S$245</f>
        <v>#DIV/0!</v>
      </c>
      <c r="V262" s="930">
        <f>'COMPARAC. REAL-PRESUPUESTO (L)'!T44</f>
        <v>0</v>
      </c>
      <c r="W262" s="931">
        <f>'COMPARAC. REAL-PRESUPUESTO (S)'!T41</f>
        <v>0</v>
      </c>
      <c r="X262" s="927">
        <f>$V262/$V$245</f>
        <v>0</v>
      </c>
      <c r="Y262" s="927" t="e">
        <f>$W262/$W$245</f>
        <v>#DIV/0!</v>
      </c>
      <c r="Z262" s="930">
        <f>'COMPARAC. REAL-PRESUPUESTO (L)'!W44</f>
        <v>0</v>
      </c>
      <c r="AA262" s="931">
        <f>'COMPARAC. REAL-PRESUPUESTO (S)'!W41</f>
        <v>0</v>
      </c>
      <c r="AB262" s="927" t="e">
        <f t="shared" si="94"/>
        <v>#DIV/0!</v>
      </c>
      <c r="AC262" s="927" t="e">
        <f t="shared" si="95"/>
        <v>#DIV/0!</v>
      </c>
      <c r="AD262" s="930">
        <f>'COMPARAC. REAL-PRESUPUESTO (L)'!Z44</f>
        <v>0</v>
      </c>
      <c r="AE262" s="931">
        <f>'COMPARAC. REAL-PRESUPUESTO (S)'!Z41</f>
        <v>0</v>
      </c>
      <c r="AF262" s="927" t="e">
        <f t="shared" si="96"/>
        <v>#DIV/0!</v>
      </c>
      <c r="AG262" s="927" t="e">
        <f t="shared" si="97"/>
        <v>#DIV/0!</v>
      </c>
      <c r="AH262" s="930">
        <f>'COMPARAC. REAL-PRESUPUESTO (L)'!AC44</f>
        <v>0</v>
      </c>
      <c r="AI262" s="931">
        <f>'COMPARAC. REAL-PRESUPUESTO (S)'!AC41</f>
        <v>0</v>
      </c>
      <c r="AJ262" s="927" t="e">
        <f t="shared" si="98"/>
        <v>#DIV/0!</v>
      </c>
      <c r="AK262" s="927" t="e">
        <f t="shared" si="99"/>
        <v>#DIV/0!</v>
      </c>
      <c r="AL262" s="930">
        <f>'COMPARAC. REAL-PRESUPUESTO (L)'!AF44</f>
        <v>0</v>
      </c>
      <c r="AM262" s="931">
        <f>'COMPARAC. REAL-PRESUPUESTO (S)'!AF41</f>
        <v>0</v>
      </c>
      <c r="AN262" s="927" t="e">
        <f t="shared" si="100"/>
        <v>#DIV/0!</v>
      </c>
      <c r="AO262" s="927" t="e">
        <f t="shared" si="101"/>
        <v>#DIV/0!</v>
      </c>
      <c r="AP262" s="930">
        <f>'COMPARAC. REAL-PRESUPUESTO (L)'!AI44</f>
        <v>0</v>
      </c>
      <c r="AQ262" s="931">
        <f>'COMPARAC. REAL-PRESUPUESTO (S)'!AI41</f>
        <v>0</v>
      </c>
      <c r="AR262" s="927" t="e">
        <f t="shared" si="102"/>
        <v>#DIV/0!</v>
      </c>
      <c r="AS262" s="927" t="e">
        <f t="shared" si="103"/>
        <v>#DIV/0!</v>
      </c>
      <c r="AT262" s="930">
        <f>'COMPARAC. REAL-PRESUPUESTO (L)'!AL44</f>
        <v>0</v>
      </c>
      <c r="AU262" s="931">
        <f>'COMPARAC. REAL-PRESUPUESTO (S)'!AL41</f>
        <v>0</v>
      </c>
      <c r="AV262" s="927" t="e">
        <f t="shared" si="104"/>
        <v>#DIV/0!</v>
      </c>
      <c r="AW262" s="927" t="e">
        <f t="shared" si="105"/>
        <v>#DIV/0!</v>
      </c>
      <c r="AX262" s="930">
        <f t="shared" si="89"/>
        <v>3527.18</v>
      </c>
      <c r="AY262" s="989">
        <f t="shared" si="89"/>
        <v>0</v>
      </c>
    </row>
    <row r="263" spans="1:51" ht="37.5" customHeight="1" thickTop="1" thickBot="1" x14ac:dyDescent="0.3">
      <c r="A263" s="447" t="s">
        <v>336</v>
      </c>
      <c r="B263" s="926">
        <f>B262-(B260+B261)</f>
        <v>117.75999999999999</v>
      </c>
      <c r="C263" s="926">
        <f>C262-(C260+C261)</f>
        <v>-397.73</v>
      </c>
      <c r="D263" s="927">
        <f>$B263/$B$245</f>
        <v>6.3203186436733587E-4</v>
      </c>
      <c r="E263" s="928" t="e">
        <f t="shared" si="90"/>
        <v>#DIV/0!</v>
      </c>
      <c r="F263" s="930">
        <f>F262-(F260+F261)</f>
        <v>2712.92</v>
      </c>
      <c r="G263" s="931">
        <f>G262-(G260+G261)</f>
        <v>0</v>
      </c>
      <c r="H263" s="927">
        <f>$F263/$F$245</f>
        <v>1.4800617312508349E-2</v>
      </c>
      <c r="I263" s="928" t="e">
        <f t="shared" si="91"/>
        <v>#DIV/0!</v>
      </c>
      <c r="J263" s="930">
        <f>J262-(J260+J261)</f>
        <v>312.65999999999997</v>
      </c>
      <c r="K263" s="931">
        <f>K262-(K260+K261)</f>
        <v>-112.34</v>
      </c>
      <c r="L263" s="927">
        <f t="shared" si="92"/>
        <v>1.7033427979832496E-3</v>
      </c>
      <c r="M263" s="928" t="e">
        <f t="shared" si="93"/>
        <v>#DIV/0!</v>
      </c>
      <c r="N263" s="930">
        <f>N262-(N260+N261)</f>
        <v>-577.05999999999995</v>
      </c>
      <c r="O263" s="931">
        <f>O262-(O260+O261)</f>
        <v>-335.01</v>
      </c>
      <c r="P263" s="927">
        <f>$N263/$N$245</f>
        <v>-2.9783160875622655E-3</v>
      </c>
      <c r="Q263" s="927" t="e">
        <f>$O263/$O$245</f>
        <v>#DIV/0!</v>
      </c>
      <c r="R263" s="930">
        <f>R262-(R260+R261)</f>
        <v>0</v>
      </c>
      <c r="S263" s="931">
        <f>S262-(S260+S261)</f>
        <v>-285.95999999999998</v>
      </c>
      <c r="T263" s="927">
        <f>$R263/$R$245</f>
        <v>0</v>
      </c>
      <c r="U263" s="927" t="e">
        <f>$S263/$S$245</f>
        <v>#DIV/0!</v>
      </c>
      <c r="V263" s="930">
        <f>V262-(V260+V261)</f>
        <v>0</v>
      </c>
      <c r="W263" s="931">
        <f>W262-(W260+W261)</f>
        <v>0</v>
      </c>
      <c r="X263" s="927">
        <f>$V263/$V$245</f>
        <v>0</v>
      </c>
      <c r="Y263" s="927" t="e">
        <f>$W263/$W$245</f>
        <v>#DIV/0!</v>
      </c>
      <c r="Z263" s="930">
        <f>Z262-(Z260+Z261)</f>
        <v>0</v>
      </c>
      <c r="AA263" s="989">
        <f>AA262-(AA260+AA261)</f>
        <v>0</v>
      </c>
      <c r="AB263" s="927" t="e">
        <f t="shared" si="94"/>
        <v>#DIV/0!</v>
      </c>
      <c r="AC263" s="927" t="e">
        <f t="shared" si="95"/>
        <v>#DIV/0!</v>
      </c>
      <c r="AD263" s="930">
        <f>AD262-(AD260+AD261)</f>
        <v>0</v>
      </c>
      <c r="AE263" s="989">
        <f>AE262-(AE260+AE261)</f>
        <v>0</v>
      </c>
      <c r="AF263" s="927" t="e">
        <f t="shared" si="96"/>
        <v>#DIV/0!</v>
      </c>
      <c r="AG263" s="927" t="e">
        <f t="shared" si="97"/>
        <v>#DIV/0!</v>
      </c>
      <c r="AH263" s="930">
        <f>AH262-(AH260+AH261)</f>
        <v>0</v>
      </c>
      <c r="AI263" s="989">
        <f>AI262-(AI260+AI261)</f>
        <v>0</v>
      </c>
      <c r="AJ263" s="927" t="e">
        <f t="shared" si="98"/>
        <v>#DIV/0!</v>
      </c>
      <c r="AK263" s="927" t="e">
        <f t="shared" si="99"/>
        <v>#DIV/0!</v>
      </c>
      <c r="AL263" s="930">
        <f>AL262-(AL260+AL261)</f>
        <v>0</v>
      </c>
      <c r="AM263" s="989">
        <f>AM262-(AM260+AM261)</f>
        <v>0</v>
      </c>
      <c r="AN263" s="927" t="e">
        <f t="shared" si="100"/>
        <v>#DIV/0!</v>
      </c>
      <c r="AO263" s="927" t="e">
        <f t="shared" si="101"/>
        <v>#DIV/0!</v>
      </c>
      <c r="AP263" s="930">
        <f>AP262-(AP260+AP261)</f>
        <v>0</v>
      </c>
      <c r="AQ263" s="989">
        <f>AQ262-(AQ260+AQ261)</f>
        <v>0</v>
      </c>
      <c r="AR263" s="927" t="e">
        <f t="shared" si="102"/>
        <v>#DIV/0!</v>
      </c>
      <c r="AS263" s="927" t="e">
        <f t="shared" si="103"/>
        <v>#DIV/0!</v>
      </c>
      <c r="AT263" s="930">
        <f>AT262-(AT260+AT261)</f>
        <v>0</v>
      </c>
      <c r="AU263" s="989">
        <f>AU262-(AU260+AU261)</f>
        <v>0</v>
      </c>
      <c r="AV263" s="927" t="e">
        <f t="shared" si="104"/>
        <v>#DIV/0!</v>
      </c>
      <c r="AW263" s="927" t="e">
        <f t="shared" si="105"/>
        <v>#DIV/0!</v>
      </c>
      <c r="AX263" s="930">
        <f t="shared" si="89"/>
        <v>2566.2800000000002</v>
      </c>
      <c r="AY263" s="989">
        <f t="shared" si="89"/>
        <v>-1131.04</v>
      </c>
    </row>
    <row r="264" spans="1:51" ht="42" customHeight="1" thickTop="1" thickBot="1" x14ac:dyDescent="0.3">
      <c r="A264" s="448" t="s">
        <v>283</v>
      </c>
      <c r="B264" s="929">
        <f>C5</f>
        <v>55424.92</v>
      </c>
      <c r="C264" s="929">
        <f>D5</f>
        <v>19321.45</v>
      </c>
      <c r="D264" s="927">
        <f>$B264/$B$245</f>
        <v>0.29747210869574081</v>
      </c>
      <c r="E264" s="928" t="e">
        <f t="shared" si="90"/>
        <v>#DIV/0!</v>
      </c>
      <c r="F264" s="932">
        <f>E5</f>
        <v>47670.609999999979</v>
      </c>
      <c r="G264" s="933">
        <f>F5</f>
        <v>55444.689999999995</v>
      </c>
      <c r="H264" s="927">
        <f>$F264/$F$245</f>
        <v>0.26007197251073871</v>
      </c>
      <c r="I264" s="928" t="e">
        <f t="shared" si="91"/>
        <v>#DIV/0!</v>
      </c>
      <c r="J264" s="932">
        <f>G5</f>
        <v>64619.320000000007</v>
      </c>
      <c r="K264" s="933">
        <f>H5</f>
        <v>-2623.0200000000004</v>
      </c>
      <c r="L264" s="927">
        <f t="shared" si="92"/>
        <v>0.35204008614013621</v>
      </c>
      <c r="M264" s="928" t="e">
        <f t="shared" si="93"/>
        <v>#DIV/0!</v>
      </c>
      <c r="N264" s="932">
        <f>I5</f>
        <v>65106.729999999981</v>
      </c>
      <c r="O264" s="933">
        <f>J5</f>
        <v>41558</v>
      </c>
      <c r="P264" s="927">
        <f>$N264/$N$245</f>
        <v>0.33602817968248144</v>
      </c>
      <c r="Q264" s="927" t="e">
        <f>$O264/$O$245</f>
        <v>#DIV/0!</v>
      </c>
      <c r="R264" s="932">
        <f>K5</f>
        <v>163845.08000000002</v>
      </c>
      <c r="S264" s="933">
        <f>L5</f>
        <v>49422.179999999978</v>
      </c>
      <c r="T264" s="927">
        <f>$R264/$R$245</f>
        <v>0.81221730481797383</v>
      </c>
      <c r="U264" s="927" t="e">
        <f>$S264/$S$245</f>
        <v>#DIV/0!</v>
      </c>
      <c r="V264" s="932">
        <f>M5</f>
        <v>4199</v>
      </c>
      <c r="W264" s="933">
        <f>N5</f>
        <v>0</v>
      </c>
      <c r="X264" s="927">
        <f>$V264/$V$245</f>
        <v>1.6783513066278687E-2</v>
      </c>
      <c r="Y264" s="927" t="e">
        <f>$W264/$W$245</f>
        <v>#DIV/0!</v>
      </c>
      <c r="Z264" s="973">
        <f>O5</f>
        <v>0</v>
      </c>
      <c r="AA264" s="933">
        <f>P5</f>
        <v>0</v>
      </c>
      <c r="AB264" s="927" t="e">
        <f t="shared" si="94"/>
        <v>#DIV/0!</v>
      </c>
      <c r="AC264" s="927" t="e">
        <f t="shared" si="95"/>
        <v>#DIV/0!</v>
      </c>
      <c r="AD264" s="932">
        <f>Q5</f>
        <v>0</v>
      </c>
      <c r="AE264" s="933">
        <f>R5</f>
        <v>0</v>
      </c>
      <c r="AF264" s="927" t="e">
        <f t="shared" si="96"/>
        <v>#DIV/0!</v>
      </c>
      <c r="AG264" s="927" t="e">
        <f t="shared" si="97"/>
        <v>#DIV/0!</v>
      </c>
      <c r="AH264" s="932">
        <f>S5</f>
        <v>0</v>
      </c>
      <c r="AI264" s="933">
        <f>T5</f>
        <v>0</v>
      </c>
      <c r="AJ264" s="927" t="e">
        <f t="shared" si="98"/>
        <v>#DIV/0!</v>
      </c>
      <c r="AK264" s="927" t="e">
        <f t="shared" si="99"/>
        <v>#DIV/0!</v>
      </c>
      <c r="AL264" s="932">
        <f>U5</f>
        <v>0</v>
      </c>
      <c r="AM264" s="933">
        <f>V5</f>
        <v>0</v>
      </c>
      <c r="AN264" s="927" t="e">
        <f t="shared" si="100"/>
        <v>#DIV/0!</v>
      </c>
      <c r="AO264" s="927" t="e">
        <f t="shared" si="101"/>
        <v>#DIV/0!</v>
      </c>
      <c r="AP264" s="932">
        <f>W5</f>
        <v>0</v>
      </c>
      <c r="AQ264" s="933">
        <f>X5</f>
        <v>0</v>
      </c>
      <c r="AR264" s="927" t="e">
        <f t="shared" si="102"/>
        <v>#DIV/0!</v>
      </c>
      <c r="AS264" s="927" t="e">
        <f t="shared" si="103"/>
        <v>#DIV/0!</v>
      </c>
      <c r="AT264" s="932">
        <f>Y5</f>
        <v>0</v>
      </c>
      <c r="AU264" s="933">
        <f>Z5</f>
        <v>0</v>
      </c>
      <c r="AV264" s="927" t="e">
        <f t="shared" si="104"/>
        <v>#DIV/0!</v>
      </c>
      <c r="AW264" s="927" t="e">
        <f t="shared" si="105"/>
        <v>#DIV/0!</v>
      </c>
      <c r="AX264" s="932">
        <f t="shared" si="89"/>
        <v>400865.66</v>
      </c>
      <c r="AY264" s="990">
        <f t="shared" si="89"/>
        <v>163123.29999999999</v>
      </c>
    </row>
    <row r="265" spans="1:51" ht="15.75" thickTop="1" x14ac:dyDescent="0.25"/>
  </sheetData>
  <mergeCells count="596">
    <mergeCell ref="A109:B109"/>
    <mergeCell ref="A126:B126"/>
    <mergeCell ref="A139:B139"/>
    <mergeCell ref="A141:B141"/>
    <mergeCell ref="A142:B142"/>
    <mergeCell ref="A38:A42"/>
    <mergeCell ref="AX258:AY258"/>
    <mergeCell ref="AT238:AU238"/>
    <mergeCell ref="AV238:AW238"/>
    <mergeCell ref="AT247:AU247"/>
    <mergeCell ref="AV247:AW247"/>
    <mergeCell ref="AT254:AU254"/>
    <mergeCell ref="AV254:AW254"/>
    <mergeCell ref="AT255:AU255"/>
    <mergeCell ref="AV255:AW255"/>
    <mergeCell ref="AT258:AU258"/>
    <mergeCell ref="AV258:AW258"/>
    <mergeCell ref="AP258:AQ258"/>
    <mergeCell ref="AR258:AS258"/>
    <mergeCell ref="AL238:AM238"/>
    <mergeCell ref="AN238:AO238"/>
    <mergeCell ref="AL247:AM247"/>
    <mergeCell ref="AN247:AO247"/>
    <mergeCell ref="AL254:AM254"/>
    <mergeCell ref="AN254:AO254"/>
    <mergeCell ref="AL255:AM255"/>
    <mergeCell ref="AN255:AO255"/>
    <mergeCell ref="AL258:AM258"/>
    <mergeCell ref="AN258:AO258"/>
    <mergeCell ref="AP238:AQ238"/>
    <mergeCell ref="AR238:AS238"/>
    <mergeCell ref="AP247:AQ247"/>
    <mergeCell ref="AR247:AS247"/>
    <mergeCell ref="AP254:AQ254"/>
    <mergeCell ref="AR254:AS254"/>
    <mergeCell ref="AP255:AQ255"/>
    <mergeCell ref="AR255:AS255"/>
    <mergeCell ref="AH254:AI254"/>
    <mergeCell ref="AH255:AI255"/>
    <mergeCell ref="AH258:AI258"/>
    <mergeCell ref="AD235:AG235"/>
    <mergeCell ref="AD236:AG236"/>
    <mergeCell ref="AD238:AE238"/>
    <mergeCell ref="AJ218:AK218"/>
    <mergeCell ref="AJ227:AK227"/>
    <mergeCell ref="AJ229:AK229"/>
    <mergeCell ref="AJ230:AK230"/>
    <mergeCell ref="AJ231:AK231"/>
    <mergeCell ref="AJ232:AK232"/>
    <mergeCell ref="AJ233:AK233"/>
    <mergeCell ref="AJ234:AK234"/>
    <mergeCell ref="AH235:AK235"/>
    <mergeCell ref="AH236:AK236"/>
    <mergeCell ref="AJ238:AK238"/>
    <mergeCell ref="AJ247:AK247"/>
    <mergeCell ref="AJ254:AK254"/>
    <mergeCell ref="AJ255:AK255"/>
    <mergeCell ref="AJ258:AK258"/>
    <mergeCell ref="AH218:AI218"/>
    <mergeCell ref="AH227:AI227"/>
    <mergeCell ref="AH229:AI229"/>
    <mergeCell ref="AH230:AI230"/>
    <mergeCell ref="AH231:AI231"/>
    <mergeCell ref="AH232:AI232"/>
    <mergeCell ref="AH233:AI233"/>
    <mergeCell ref="AH234:AI234"/>
    <mergeCell ref="AH238:AI238"/>
    <mergeCell ref="AF238:AG238"/>
    <mergeCell ref="AD247:AE247"/>
    <mergeCell ref="AF247:AG247"/>
    <mergeCell ref="AD231:AE231"/>
    <mergeCell ref="AF231:AG231"/>
    <mergeCell ref="AD232:AE232"/>
    <mergeCell ref="AF232:AG232"/>
    <mergeCell ref="AD233:AE233"/>
    <mergeCell ref="AF233:AG233"/>
    <mergeCell ref="AD234:AE234"/>
    <mergeCell ref="AF234:AG234"/>
    <mergeCell ref="AH247:AI247"/>
    <mergeCell ref="AD254:AE254"/>
    <mergeCell ref="AF254:AG254"/>
    <mergeCell ref="AD255:AE255"/>
    <mergeCell ref="AF255:AG255"/>
    <mergeCell ref="Z258:AA258"/>
    <mergeCell ref="AB258:AC258"/>
    <mergeCell ref="Z255:AA255"/>
    <mergeCell ref="AB255:AC255"/>
    <mergeCell ref="AD258:AE258"/>
    <mergeCell ref="AF258:AG258"/>
    <mergeCell ref="Z254:AA254"/>
    <mergeCell ref="AB254:AC254"/>
    <mergeCell ref="AA65:AB65"/>
    <mergeCell ref="AA77:AB77"/>
    <mergeCell ref="AA157:AB157"/>
    <mergeCell ref="Z218:AA218"/>
    <mergeCell ref="AB218:AC218"/>
    <mergeCell ref="Z227:AA227"/>
    <mergeCell ref="Y58:Z58"/>
    <mergeCell ref="AB227:AC227"/>
    <mergeCell ref="X225:Y225"/>
    <mergeCell ref="AC155:AD155"/>
    <mergeCell ref="AC154:AD154"/>
    <mergeCell ref="AD218:AE218"/>
    <mergeCell ref="Y157:Z157"/>
    <mergeCell ref="AD227:AE227"/>
    <mergeCell ref="AF218:AG218"/>
    <mergeCell ref="H229:I229"/>
    <mergeCell ref="H230:I230"/>
    <mergeCell ref="N218:O218"/>
    <mergeCell ref="P218:Q218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N225:O225"/>
    <mergeCell ref="P225:Q225"/>
    <mergeCell ref="R229:S229"/>
    <mergeCell ref="T229:U229"/>
    <mergeCell ref="X223:Y223"/>
    <mergeCell ref="V224:W224"/>
    <mergeCell ref="X224:Y224"/>
    <mergeCell ref="V225:W225"/>
    <mergeCell ref="T218:U218"/>
    <mergeCell ref="AF227:AG227"/>
    <mergeCell ref="AD229:AE229"/>
    <mergeCell ref="AF229:AG229"/>
    <mergeCell ref="AD230:AE230"/>
    <mergeCell ref="AF230:AG230"/>
    <mergeCell ref="V227:W227"/>
    <mergeCell ref="X227:Y227"/>
    <mergeCell ref="V229:W229"/>
    <mergeCell ref="X229:Y229"/>
    <mergeCell ref="AB238:AC238"/>
    <mergeCell ref="Z247:AA247"/>
    <mergeCell ref="AB247:AC247"/>
    <mergeCell ref="B233:C233"/>
    <mergeCell ref="B234:C234"/>
    <mergeCell ref="T234:U234"/>
    <mergeCell ref="R235:U235"/>
    <mergeCell ref="R236:U236"/>
    <mergeCell ref="Z235:AA235"/>
    <mergeCell ref="AB235:AC235"/>
    <mergeCell ref="Z236:AA236"/>
    <mergeCell ref="AB236:AC236"/>
    <mergeCell ref="X238:Y238"/>
    <mergeCell ref="V247:W247"/>
    <mergeCell ref="X247:Y247"/>
    <mergeCell ref="V234:W234"/>
    <mergeCell ref="X234:Y234"/>
    <mergeCell ref="V235:Y235"/>
    <mergeCell ref="H233:I233"/>
    <mergeCell ref="H234:I234"/>
    <mergeCell ref="T233:U233"/>
    <mergeCell ref="R233:S233"/>
    <mergeCell ref="N233:O233"/>
    <mergeCell ref="P233:Q233"/>
    <mergeCell ref="B227:C227"/>
    <mergeCell ref="B229:C229"/>
    <mergeCell ref="B230:C230"/>
    <mergeCell ref="B231:C231"/>
    <mergeCell ref="B232:C232"/>
    <mergeCell ref="F238:G238"/>
    <mergeCell ref="F247:G247"/>
    <mergeCell ref="V236:Y236"/>
    <mergeCell ref="Z238:AA238"/>
    <mergeCell ref="N231:O231"/>
    <mergeCell ref="P231:Q231"/>
    <mergeCell ref="R231:S231"/>
    <mergeCell ref="T231:U231"/>
    <mergeCell ref="V231:W231"/>
    <mergeCell ref="N232:O232"/>
    <mergeCell ref="P232:Q232"/>
    <mergeCell ref="X231:Y231"/>
    <mergeCell ref="V232:W232"/>
    <mergeCell ref="X232:Y232"/>
    <mergeCell ref="V233:W233"/>
    <mergeCell ref="X233:Y233"/>
    <mergeCell ref="H227:I227"/>
    <mergeCell ref="D223:E223"/>
    <mergeCell ref="D224:E224"/>
    <mergeCell ref="D225:E225"/>
    <mergeCell ref="D221:E221"/>
    <mergeCell ref="A150:B150"/>
    <mergeCell ref="A151:B151"/>
    <mergeCell ref="A152:B152"/>
    <mergeCell ref="A153:B153"/>
    <mergeCell ref="C166:D166"/>
    <mergeCell ref="B166:B167"/>
    <mergeCell ref="A164:A167"/>
    <mergeCell ref="B221:C221"/>
    <mergeCell ref="B222:C222"/>
    <mergeCell ref="B223:C223"/>
    <mergeCell ref="B224:C224"/>
    <mergeCell ref="B225:C225"/>
    <mergeCell ref="B218:C218"/>
    <mergeCell ref="B220:C220"/>
    <mergeCell ref="D218:E218"/>
    <mergeCell ref="D220:E220"/>
    <mergeCell ref="A154:B154"/>
    <mergeCell ref="A162:B162"/>
    <mergeCell ref="E157:F157"/>
    <mergeCell ref="E166:F166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A186:A187"/>
    <mergeCell ref="A190:A191"/>
    <mergeCell ref="A194:A195"/>
    <mergeCell ref="A172:A173"/>
    <mergeCell ref="A176:A177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4:I164"/>
    <mergeCell ref="C157:D157"/>
    <mergeCell ref="A157:B158"/>
    <mergeCell ref="A133:B133"/>
    <mergeCell ref="A113:B113"/>
    <mergeCell ref="A147:B147"/>
    <mergeCell ref="F218:G218"/>
    <mergeCell ref="F220:G220"/>
    <mergeCell ref="F221:G221"/>
    <mergeCell ref="F222:G222"/>
    <mergeCell ref="F223:G223"/>
    <mergeCell ref="F224:G224"/>
    <mergeCell ref="F225:G225"/>
    <mergeCell ref="H218:I218"/>
    <mergeCell ref="H220:I220"/>
    <mergeCell ref="H221:I221"/>
    <mergeCell ref="H222:I222"/>
    <mergeCell ref="H223:I223"/>
    <mergeCell ref="H224:I224"/>
    <mergeCell ref="H225:I225"/>
    <mergeCell ref="B258:C258"/>
    <mergeCell ref="D258:E258"/>
    <mergeCell ref="A258:A259"/>
    <mergeCell ref="B247:C247"/>
    <mergeCell ref="D247:E247"/>
    <mergeCell ref="F227:G227"/>
    <mergeCell ref="A238:A239"/>
    <mergeCell ref="B255:C255"/>
    <mergeCell ref="D255:E255"/>
    <mergeCell ref="B254:C254"/>
    <mergeCell ref="D254:E254"/>
    <mergeCell ref="A254:A255"/>
    <mergeCell ref="A227:A228"/>
    <mergeCell ref="D227:E227"/>
    <mergeCell ref="D229:E229"/>
    <mergeCell ref="D230:E230"/>
    <mergeCell ref="D231:E231"/>
    <mergeCell ref="D232:E232"/>
    <mergeCell ref="B236:E236"/>
    <mergeCell ref="D238:E238"/>
    <mergeCell ref="B235:E235"/>
    <mergeCell ref="B238:C238"/>
    <mergeCell ref="D233:E233"/>
    <mergeCell ref="D234:E234"/>
    <mergeCell ref="D222:E222"/>
    <mergeCell ref="I44:J44"/>
    <mergeCell ref="I58:J58"/>
    <mergeCell ref="I65:J65"/>
    <mergeCell ref="I77:J77"/>
    <mergeCell ref="A168:A169"/>
    <mergeCell ref="B210:B213"/>
    <mergeCell ref="A208:A209"/>
    <mergeCell ref="A218:A219"/>
    <mergeCell ref="G166:H166"/>
    <mergeCell ref="A86:B86"/>
    <mergeCell ref="A91:B91"/>
    <mergeCell ref="A92:B92"/>
    <mergeCell ref="A97:B97"/>
    <mergeCell ref="A99:B99"/>
    <mergeCell ref="A100:B100"/>
    <mergeCell ref="A104:B104"/>
    <mergeCell ref="A146:B146"/>
    <mergeCell ref="A149:B149"/>
    <mergeCell ref="A155:B155"/>
    <mergeCell ref="A160:B160"/>
    <mergeCell ref="A130:B130"/>
    <mergeCell ref="I157:J157"/>
    <mergeCell ref="I166:J166"/>
    <mergeCell ref="A148:B148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A145:B145"/>
    <mergeCell ref="A159:B159"/>
    <mergeCell ref="G1:H1"/>
    <mergeCell ref="G20:H20"/>
    <mergeCell ref="G157:H157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H254:I254"/>
    <mergeCell ref="L247:M247"/>
    <mergeCell ref="J254:K254"/>
    <mergeCell ref="L254:M254"/>
    <mergeCell ref="J234:K234"/>
    <mergeCell ref="L227:M227"/>
    <mergeCell ref="L229:M229"/>
    <mergeCell ref="L230:M230"/>
    <mergeCell ref="L231:M231"/>
    <mergeCell ref="L232:M232"/>
    <mergeCell ref="L233:M233"/>
    <mergeCell ref="L234:M234"/>
    <mergeCell ref="J235:M235"/>
    <mergeCell ref="F235:I235"/>
    <mergeCell ref="F236:I236"/>
    <mergeCell ref="H231:I231"/>
    <mergeCell ref="F229:G229"/>
    <mergeCell ref="F230:G230"/>
    <mergeCell ref="F231:G231"/>
    <mergeCell ref="F232:G232"/>
    <mergeCell ref="F233:G233"/>
    <mergeCell ref="F234:G234"/>
    <mergeCell ref="H232:I232"/>
    <mergeCell ref="J236:M236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Q58:R58"/>
    <mergeCell ref="S58:T58"/>
    <mergeCell ref="U58:V58"/>
    <mergeCell ref="W58:X58"/>
    <mergeCell ref="Q65:R65"/>
    <mergeCell ref="F255:G255"/>
    <mergeCell ref="H255:I255"/>
    <mergeCell ref="F258:G258"/>
    <mergeCell ref="H258:I258"/>
    <mergeCell ref="K58:L58"/>
    <mergeCell ref="M58:N58"/>
    <mergeCell ref="O58:P58"/>
    <mergeCell ref="K65:L65"/>
    <mergeCell ref="M65:N65"/>
    <mergeCell ref="O65:P65"/>
    <mergeCell ref="K77:L77"/>
    <mergeCell ref="M77:N77"/>
    <mergeCell ref="J238:K238"/>
    <mergeCell ref="L238:M238"/>
    <mergeCell ref="J247:K247"/>
    <mergeCell ref="F254:G254"/>
    <mergeCell ref="H238:I238"/>
    <mergeCell ref="H247:I247"/>
    <mergeCell ref="R218:S218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R220:S220"/>
    <mergeCell ref="T220:U220"/>
    <mergeCell ref="R221:S221"/>
    <mergeCell ref="T221:U221"/>
    <mergeCell ref="R222:S222"/>
    <mergeCell ref="T222:U222"/>
    <mergeCell ref="K157:L157"/>
    <mergeCell ref="M157:N157"/>
    <mergeCell ref="O157:P157"/>
    <mergeCell ref="A216:N216"/>
    <mergeCell ref="A178:A179"/>
    <mergeCell ref="A196:A197"/>
    <mergeCell ref="A198:A199"/>
    <mergeCell ref="A200:A201"/>
    <mergeCell ref="A192:A193"/>
    <mergeCell ref="A188:A189"/>
    <mergeCell ref="A204:A205"/>
    <mergeCell ref="A174:A175"/>
    <mergeCell ref="A206:A207"/>
    <mergeCell ref="A202:A203"/>
    <mergeCell ref="A170:A171"/>
    <mergeCell ref="A180:A181"/>
    <mergeCell ref="A182:A183"/>
    <mergeCell ref="A184:A185"/>
    <mergeCell ref="AA1:AB1"/>
    <mergeCell ref="K166:L166"/>
    <mergeCell ref="M166:N166"/>
    <mergeCell ref="O166:P166"/>
    <mergeCell ref="AA166:AB166"/>
    <mergeCell ref="Q166:R166"/>
    <mergeCell ref="S166:T166"/>
    <mergeCell ref="U166:V166"/>
    <mergeCell ref="W166:X166"/>
    <mergeCell ref="Y166:Z166"/>
    <mergeCell ref="Q77:R77"/>
    <mergeCell ref="S77:T77"/>
    <mergeCell ref="U77:V77"/>
    <mergeCell ref="W77:X77"/>
    <mergeCell ref="Y77:Z77"/>
    <mergeCell ref="Q157:R157"/>
    <mergeCell ref="S157:T157"/>
    <mergeCell ref="U157:V157"/>
    <mergeCell ref="S65:T65"/>
    <mergeCell ref="U65:V65"/>
    <mergeCell ref="W65:X65"/>
    <mergeCell ref="Y65:Z65"/>
    <mergeCell ref="Q44:R44"/>
    <mergeCell ref="S44:T44"/>
    <mergeCell ref="J258:K258"/>
    <mergeCell ref="L258:M258"/>
    <mergeCell ref="J218:K218"/>
    <mergeCell ref="J220:K220"/>
    <mergeCell ref="J221:K221"/>
    <mergeCell ref="J222:K222"/>
    <mergeCell ref="J223:K223"/>
    <mergeCell ref="J224:K224"/>
    <mergeCell ref="J225:K225"/>
    <mergeCell ref="L218:M218"/>
    <mergeCell ref="L220:M220"/>
    <mergeCell ref="L221:M221"/>
    <mergeCell ref="L222:M222"/>
    <mergeCell ref="L223:M223"/>
    <mergeCell ref="L224:M224"/>
    <mergeCell ref="L225:M225"/>
    <mergeCell ref="J227:K227"/>
    <mergeCell ref="J229:K229"/>
    <mergeCell ref="J230:K230"/>
    <mergeCell ref="J231:K231"/>
    <mergeCell ref="J232:K232"/>
    <mergeCell ref="J233:K233"/>
    <mergeCell ref="J255:K255"/>
    <mergeCell ref="L255:M255"/>
    <mergeCell ref="R223:S223"/>
    <mergeCell ref="T223:U223"/>
    <mergeCell ref="R230:S230"/>
    <mergeCell ref="T230:U230"/>
    <mergeCell ref="N227:O227"/>
    <mergeCell ref="P227:Q227"/>
    <mergeCell ref="N229:O229"/>
    <mergeCell ref="P229:Q229"/>
    <mergeCell ref="N230:O230"/>
    <mergeCell ref="P230:Q230"/>
    <mergeCell ref="R224:S224"/>
    <mergeCell ref="T224:U224"/>
    <mergeCell ref="R225:S225"/>
    <mergeCell ref="T225:U225"/>
    <mergeCell ref="R227:S227"/>
    <mergeCell ref="T227:U227"/>
    <mergeCell ref="N254:O254"/>
    <mergeCell ref="P254:Q254"/>
    <mergeCell ref="T232:U232"/>
    <mergeCell ref="N238:O238"/>
    <mergeCell ref="P238:Q238"/>
    <mergeCell ref="N247:O247"/>
    <mergeCell ref="P247:Q247"/>
    <mergeCell ref="R234:S234"/>
    <mergeCell ref="R232:S232"/>
    <mergeCell ref="N234:O234"/>
    <mergeCell ref="P234:Q234"/>
    <mergeCell ref="N235:Q235"/>
    <mergeCell ref="N236:Q236"/>
    <mergeCell ref="N255:O255"/>
    <mergeCell ref="P255:Q255"/>
    <mergeCell ref="N258:O258"/>
    <mergeCell ref="P258:Q258"/>
    <mergeCell ref="R258:S258"/>
    <mergeCell ref="T258:U258"/>
    <mergeCell ref="V258:W258"/>
    <mergeCell ref="AC3:AD3"/>
    <mergeCell ref="AC4:AD4"/>
    <mergeCell ref="AC5:AD5"/>
    <mergeCell ref="AC6:AD6"/>
    <mergeCell ref="AC7:AD7"/>
    <mergeCell ref="AC8:AD8"/>
    <mergeCell ref="AC9:AD9"/>
    <mergeCell ref="X258:Y258"/>
    <mergeCell ref="R238:S238"/>
    <mergeCell ref="T238:U238"/>
    <mergeCell ref="R247:S247"/>
    <mergeCell ref="T247:U247"/>
    <mergeCell ref="R254:S254"/>
    <mergeCell ref="T254:U254"/>
    <mergeCell ref="R255:S255"/>
    <mergeCell ref="T255:U255"/>
    <mergeCell ref="V238:W238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V254:W254"/>
    <mergeCell ref="X254:Y254"/>
    <mergeCell ref="V255:W255"/>
    <mergeCell ref="X255:Y255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8:W218"/>
    <mergeCell ref="X218:Y218"/>
    <mergeCell ref="V220:W220"/>
    <mergeCell ref="X220:Y220"/>
    <mergeCell ref="V221:W221"/>
    <mergeCell ref="X221:Y221"/>
    <mergeCell ref="V222:W222"/>
    <mergeCell ref="X222:Y222"/>
    <mergeCell ref="V223:W223"/>
    <mergeCell ref="V230:W230"/>
    <mergeCell ref="X230:Y230"/>
    <mergeCell ref="W157:X157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3 O28:O29 D255" formula="1"/>
    <ignoredError sqref="F236 J236 B236 J223" formulaRange="1"/>
    <ignoredError sqref="AR246:AS247 AV246:AW247 AN246:AO247 X240:Y253 T240:U253 AN240 AN241:AN245 AN249:AN253 AN248 AR240 AR241:AR245 AR249:AR253 AR248 AV240 AV241:AV245 AC260:AC264 AB260:AB264 AF260:AF264 AG260:AG264 AJ260:AJ264 AK260:AK264 AN260:AN264 AO260:AO264 AR260:AS264 AV260:AW264 AV248:AW253" evalError="1"/>
    <ignoredError sqref="AC15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V117"/>
  <sheetViews>
    <sheetView topLeftCell="A55" zoomScale="70" zoomScaleNormal="70" workbookViewId="0">
      <pane xSplit="2" topLeftCell="C1" activePane="topRight" state="frozen"/>
      <selection activeCell="F21" sqref="F21:I21"/>
      <selection pane="topRight" activeCell="H7" sqref="H7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663" t="s">
        <v>50</v>
      </c>
      <c r="S1" s="1663"/>
    </row>
    <row r="3" spans="2:21" ht="15.75" thickBot="1" x14ac:dyDescent="0.3"/>
    <row r="4" spans="2:21" ht="27.75" thickTop="1" thickBot="1" x14ac:dyDescent="0.3">
      <c r="E4" s="1664" t="s">
        <v>39</v>
      </c>
      <c r="F4" s="1665"/>
      <c r="G4" s="1665"/>
      <c r="H4" s="1665"/>
      <c r="I4" s="1666"/>
    </row>
    <row r="5" spans="2:21" ht="15.75" thickTop="1" x14ac:dyDescent="0.25"/>
    <row r="6" spans="2:21" ht="15.75" thickBot="1" x14ac:dyDescent="0.3">
      <c r="B6" s="5" t="s">
        <v>1029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55424.92</v>
      </c>
      <c r="D7" s="35">
        <f>DATOS!E5</f>
        <v>47670.609999999979</v>
      </c>
      <c r="E7" s="35">
        <f>DATOS!G5</f>
        <v>64619.320000000007</v>
      </c>
      <c r="F7" s="35">
        <f>DATOS!I5</f>
        <v>65106.729999999981</v>
      </c>
      <c r="G7" s="35">
        <f>DATOS!K5</f>
        <v>163845.08000000002</v>
      </c>
      <c r="H7" s="35">
        <f>DATOS!M5</f>
        <v>4199</v>
      </c>
      <c r="I7" s="35">
        <f>DATOS!O5</f>
        <v>0</v>
      </c>
      <c r="J7" s="35">
        <f>DATOS!Q5</f>
        <v>0</v>
      </c>
      <c r="K7" s="35">
        <f>DATOS!S5</f>
        <v>0</v>
      </c>
      <c r="L7" s="35">
        <f>DATOS!U5</f>
        <v>0</v>
      </c>
      <c r="M7" s="35">
        <f>DATOS!W5</f>
        <v>0</v>
      </c>
      <c r="N7" s="35">
        <f>DATOS!Y5</f>
        <v>0</v>
      </c>
    </row>
    <row r="8" spans="2:21" x14ac:dyDescent="0.25">
      <c r="B8" s="69" t="s">
        <v>41</v>
      </c>
      <c r="C8" s="70">
        <f>DATOS!C$3</f>
        <v>234345.91</v>
      </c>
      <c r="D8" s="70">
        <f>DATOS!E$3</f>
        <v>240110.61</v>
      </c>
      <c r="E8" s="70">
        <f>DATOS!G$3</f>
        <v>250770.34</v>
      </c>
      <c r="F8" s="70">
        <f>DATOS!I$3</f>
        <v>259144.18</v>
      </c>
      <c r="G8" s="70">
        <f>DATOS!K$3</f>
        <v>265371.82</v>
      </c>
      <c r="H8" s="70">
        <f>DATOS!M$3</f>
        <v>250186</v>
      </c>
      <c r="I8" s="70">
        <f>DATOS!O$3</f>
        <v>0</v>
      </c>
      <c r="J8" s="70">
        <f>DATOS!Q$3</f>
        <v>0</v>
      </c>
      <c r="K8" s="70">
        <f>DATOS!S$3</f>
        <v>0</v>
      </c>
      <c r="L8" s="70">
        <f>DATOS!U$3</f>
        <v>0</v>
      </c>
      <c r="M8" s="70">
        <f>DATOS!W$3</f>
        <v>0</v>
      </c>
      <c r="N8" s="70">
        <f>DATOS!Y$3</f>
        <v>0</v>
      </c>
    </row>
    <row r="9" spans="2:21" x14ac:dyDescent="0.25">
      <c r="B9" s="1" t="s">
        <v>73</v>
      </c>
      <c r="C9" s="368">
        <f>(C$7/C$8)</f>
        <v>0.23650901353473588</v>
      </c>
      <c r="D9" s="368">
        <f t="shared" ref="D9:N9" si="0">(D$7/D$8)</f>
        <v>0.19853604136860084</v>
      </c>
      <c r="E9" s="368">
        <f t="shared" si="0"/>
        <v>0.25768326509426914</v>
      </c>
      <c r="F9" s="368">
        <f t="shared" si="0"/>
        <v>0.25123747714496225</v>
      </c>
      <c r="G9" s="368">
        <f t="shared" si="0"/>
        <v>0.61741702641976082</v>
      </c>
      <c r="H9" s="368">
        <f t="shared" si="0"/>
        <v>1.6783513066278687E-2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>
        <f>(C7+D7+E7)/(C8+D8+E8)</f>
        <v>0.2312584644203608</v>
      </c>
      <c r="F10" s="86"/>
      <c r="G10" s="86"/>
      <c r="H10" s="367">
        <f>(F7+G7+H7)/(F8+G8+H8)</f>
        <v>0.30095547707376513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>
        <f>E10-E11</f>
        <v>8.1258464420360804E-2</v>
      </c>
      <c r="F12" s="37"/>
      <c r="G12" s="37"/>
      <c r="H12" s="9">
        <f>H10-H11</f>
        <v>0.15095547707376514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663" t="s">
        <v>42</v>
      </c>
      <c r="Q12" s="1663"/>
      <c r="R12" s="1663"/>
      <c r="S12" s="1663"/>
      <c r="T12" s="1663"/>
      <c r="U12" s="1663"/>
    </row>
    <row r="13" spans="2:21" ht="15.75" thickBot="1" x14ac:dyDescent="0.3">
      <c r="P13" s="1663"/>
      <c r="Q13" s="1663"/>
      <c r="R13" s="1663"/>
      <c r="S13" s="1663"/>
      <c r="T13" s="1663"/>
      <c r="U13" s="1663"/>
    </row>
    <row r="14" spans="2:21" ht="27.75" customHeight="1" thickTop="1" thickBot="1" x14ac:dyDescent="0.45">
      <c r="C14" s="1667" t="s">
        <v>42</v>
      </c>
      <c r="D14" s="1670"/>
      <c r="E14" s="1670"/>
      <c r="F14" s="1670"/>
      <c r="G14" s="1670"/>
      <c r="H14" s="1670"/>
      <c r="I14" s="1670"/>
      <c r="J14" s="1670"/>
      <c r="K14" s="1670"/>
      <c r="L14" s="1670"/>
      <c r="M14" s="1671"/>
    </row>
    <row r="15" spans="2:21" ht="15.75" thickTop="1" x14ac:dyDescent="0.25"/>
    <row r="16" spans="2:21" ht="15.75" thickBot="1" x14ac:dyDescent="0.3">
      <c r="B16" s="20" t="s">
        <v>1029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10110.219999999999</v>
      </c>
      <c r="D17" s="15">
        <f>DATOS!E13</f>
        <v>10110.219999999999</v>
      </c>
      <c r="E17" s="15">
        <f>DATOS!G13</f>
        <v>10110.219999999999</v>
      </c>
      <c r="F17" s="15">
        <f>DATOS!I13</f>
        <v>10110.219999999999</v>
      </c>
      <c r="G17" s="15">
        <f>DATOS!K13</f>
        <v>10110.219999999999</v>
      </c>
      <c r="H17" s="15">
        <f>DATOS!M13</f>
        <v>10670.22</v>
      </c>
      <c r="I17" s="15">
        <f>DATOS!O13</f>
        <v>0</v>
      </c>
      <c r="J17" s="15">
        <f>DATOS!Q13</f>
        <v>0</v>
      </c>
      <c r="K17" s="15">
        <f>DATOS!S13</f>
        <v>0</v>
      </c>
      <c r="L17" s="15">
        <f>DATOS!U13</f>
        <v>0</v>
      </c>
      <c r="M17" s="15">
        <f>DATOS!W13</f>
        <v>0</v>
      </c>
      <c r="N17" s="15">
        <f>DATOS!Y13</f>
        <v>0</v>
      </c>
      <c r="P17" s="1663"/>
      <c r="Q17" s="1663"/>
      <c r="R17" s="1663"/>
      <c r="S17" s="1663"/>
      <c r="T17" s="1663"/>
      <c r="U17" s="1663"/>
    </row>
    <row r="18" spans="2:21" x14ac:dyDescent="0.25">
      <c r="B18" s="71" t="s">
        <v>41</v>
      </c>
      <c r="C18" s="70">
        <f>DATOS!C$3</f>
        <v>234345.91</v>
      </c>
      <c r="D18" s="70">
        <f>DATOS!E$3</f>
        <v>240110.61</v>
      </c>
      <c r="E18" s="70">
        <f>DATOS!G$3</f>
        <v>250770.34</v>
      </c>
      <c r="F18" s="70">
        <f>DATOS!I$3</f>
        <v>259144.18</v>
      </c>
      <c r="G18" s="70">
        <f>DATOS!K$3</f>
        <v>265371.82</v>
      </c>
      <c r="H18" s="70">
        <f>DATOS!M$3</f>
        <v>250186</v>
      </c>
      <c r="I18" s="70">
        <f>DATOS!O$3</f>
        <v>0</v>
      </c>
      <c r="J18" s="70">
        <f>DATOS!Q$3</f>
        <v>0</v>
      </c>
      <c r="K18" s="70">
        <f>DATOS!S$3</f>
        <v>0</v>
      </c>
      <c r="L18" s="70">
        <f>DATOS!U$3</f>
        <v>0</v>
      </c>
      <c r="M18" s="70">
        <f>DATOS!W$3</f>
        <v>0</v>
      </c>
      <c r="N18" s="70">
        <f>DATOS!Y$3</f>
        <v>0</v>
      </c>
    </row>
    <row r="19" spans="2:21" x14ac:dyDescent="0.25">
      <c r="B19" s="12" t="s">
        <v>73</v>
      </c>
      <c r="C19" s="365">
        <f>(C$17/C$18)</f>
        <v>4.3142293373074014E-2</v>
      </c>
      <c r="D19" s="365">
        <f t="shared" ref="D19:N19" si="1">(D$17/D$18)</f>
        <v>4.210651082848859E-2</v>
      </c>
      <c r="E19" s="365">
        <f t="shared" si="1"/>
        <v>4.0316649887702026E-2</v>
      </c>
      <c r="F19" s="365">
        <f t="shared" si="1"/>
        <v>3.9013880226829709E-2</v>
      </c>
      <c r="G19" s="365">
        <f t="shared" si="1"/>
        <v>3.809831805049986E-2</v>
      </c>
      <c r="H19" s="365">
        <f t="shared" si="1"/>
        <v>4.2649149033119359E-2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>
        <f>(C17+D17+E17)/(C18+D18+E18)</f>
        <v>4.1822306471108912E-2</v>
      </c>
      <c r="F20" s="80"/>
      <c r="G20" s="80"/>
      <c r="H20" s="367">
        <f>(F17+G17+H17)/(F18+G18+H18)</f>
        <v>3.9874248420683045E-2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663"/>
      <c r="S20" s="1663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>
        <f>E21-E20</f>
        <v>0.12817769352889111</v>
      </c>
      <c r="F22" s="36"/>
      <c r="G22" s="36"/>
      <c r="H22" s="368">
        <f>H21-H20</f>
        <v>0.13012575157931697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663"/>
      <c r="R22" s="1663"/>
      <c r="S22" s="1663"/>
      <c r="T22" s="1663"/>
      <c r="U22" s="1663"/>
    </row>
    <row r="23" spans="2:21" ht="15.75" thickBot="1" x14ac:dyDescent="0.3">
      <c r="Q23" s="1672" t="s">
        <v>1089</v>
      </c>
      <c r="R23" s="1672"/>
      <c r="S23" s="1672"/>
      <c r="T23" s="1672"/>
    </row>
    <row r="24" spans="2:21" ht="29.25" customHeight="1" thickTop="1" thickBot="1" x14ac:dyDescent="0.45">
      <c r="B24" s="45"/>
      <c r="C24" s="1667" t="s">
        <v>1089</v>
      </c>
      <c r="D24" s="1670"/>
      <c r="E24" s="1670"/>
      <c r="F24" s="1670"/>
      <c r="G24" s="1670"/>
      <c r="H24" s="1670"/>
      <c r="I24" s="1670"/>
      <c r="J24" s="1670"/>
      <c r="K24" s="1670"/>
      <c r="L24" s="1670"/>
      <c r="M24" s="1671"/>
      <c r="N24" s="516"/>
      <c r="Q24" s="1454"/>
      <c r="R24" s="1454"/>
      <c r="S24" s="1454"/>
      <c r="T24" s="1454"/>
      <c r="U24" s="1454"/>
    </row>
    <row r="25" spans="2:21" ht="15" customHeight="1" thickTop="1" x14ac:dyDescent="0.25">
      <c r="B25" s="45"/>
      <c r="C25" s="1429"/>
      <c r="D25" s="1429"/>
      <c r="E25" s="516"/>
      <c r="F25" s="1429"/>
      <c r="G25" s="1429"/>
      <c r="H25" s="516"/>
      <c r="I25" s="1429"/>
      <c r="J25" s="1429"/>
      <c r="K25" s="516"/>
      <c r="L25" s="1429"/>
      <c r="M25" s="1429"/>
      <c r="N25" s="516"/>
      <c r="Q25" s="1454"/>
      <c r="R25" s="1454"/>
      <c r="S25" s="1454"/>
      <c r="T25" s="1454"/>
      <c r="U25" s="1454"/>
    </row>
    <row r="26" spans="2:21" ht="22.5" customHeight="1" thickBot="1" x14ac:dyDescent="0.3">
      <c r="B26" s="20" t="s">
        <v>1029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4"/>
      <c r="R26" s="1454"/>
      <c r="S26" s="1454"/>
      <c r="T26" s="1454"/>
      <c r="U26" s="1454"/>
    </row>
    <row r="27" spans="2:21" ht="18.75" customHeight="1" x14ac:dyDescent="0.25">
      <c r="B27" s="11" t="s">
        <v>1090</v>
      </c>
      <c r="C27" s="15">
        <f>DATOS!C6</f>
        <v>69855.08</v>
      </c>
      <c r="D27" s="15">
        <f>DATOS!E6</f>
        <v>62913.89</v>
      </c>
      <c r="E27" s="15">
        <f>DATOS!G6</f>
        <v>59300.92</v>
      </c>
      <c r="F27" s="15">
        <f>DATOS!I6</f>
        <v>64158.36</v>
      </c>
      <c r="G27" s="15">
        <f>DATOS!K6</f>
        <v>57327.12</v>
      </c>
      <c r="H27" s="15">
        <f>DATOS!M6</f>
        <v>0</v>
      </c>
      <c r="I27" s="15">
        <f>DATOS!O6</f>
        <v>0</v>
      </c>
      <c r="J27" s="15">
        <f>DATOS!Q6</f>
        <v>0</v>
      </c>
      <c r="K27" s="15">
        <f>DATOS!S6</f>
        <v>0</v>
      </c>
      <c r="L27" s="15">
        <f>DATOS!U6</f>
        <v>0</v>
      </c>
      <c r="M27" s="15">
        <f>DATOS!W6</f>
        <v>0</v>
      </c>
      <c r="N27" s="15">
        <f>DATOS!Y6</f>
        <v>0</v>
      </c>
      <c r="Q27" s="1454"/>
      <c r="R27" s="1454"/>
      <c r="S27" s="1454"/>
      <c r="T27" s="1454"/>
      <c r="U27" s="1454"/>
    </row>
    <row r="28" spans="2:21" ht="15" customHeight="1" x14ac:dyDescent="0.25">
      <c r="B28" s="1461" t="s">
        <v>302</v>
      </c>
      <c r="C28" s="1458">
        <f>DATOS!C3-DATOS!C12-DATOS!C16-DATOS!C17</f>
        <v>186319.72</v>
      </c>
      <c r="D28" s="1458">
        <f>DATOS!E3-DATOS!E12-DATOS!E16-DATOS!E17</f>
        <v>183297.75999999998</v>
      </c>
      <c r="E28" s="1458">
        <f>DATOS!G3-DATOS!G12-DATOS!G16-DATOS!G17</f>
        <v>183556.70999999996</v>
      </c>
      <c r="F28" s="1458">
        <f>DATOS!I3-DATOS!I12-DATOS!I16-DATOS!I17</f>
        <v>193753.78000000003</v>
      </c>
      <c r="G28" s="1458">
        <f>DATOS!K3-DATOS!K12-DATOS!K16-DATOS!K17</f>
        <v>201725.66999999998</v>
      </c>
      <c r="H28" s="1458">
        <f>DATOS!M3-DATOS!M12-DATOS!M16-DATOS!M17</f>
        <v>250186</v>
      </c>
      <c r="I28" s="1458">
        <f>DATOS!O3-DATOS!O12-DATOS!O16-DATOS!O17</f>
        <v>0</v>
      </c>
      <c r="J28" s="1458">
        <f>DATOS!Q3-DATOS!Q12-DATOS!Q16-DATOS!Q17</f>
        <v>0</v>
      </c>
      <c r="K28" s="1458">
        <f>DATOS!S3-DATOS!S12-DATOS!S16-DATOS!S17</f>
        <v>0</v>
      </c>
      <c r="L28" s="1458">
        <f>DATOS!U3-DATOS!U12-DATOS!U16-DATOS!U17</f>
        <v>0</v>
      </c>
      <c r="M28" s="1458">
        <f>DATOS!W3-DATOS!W12-DATOS!W16-DATOS!W17</f>
        <v>0</v>
      </c>
      <c r="N28" s="1458">
        <f>DATOS!Y3-DATOS!Y12-DATOS!Y16-DATOS!Y17</f>
        <v>0</v>
      </c>
      <c r="Q28" s="1454"/>
      <c r="R28" s="1454"/>
      <c r="S28" s="1454"/>
      <c r="T28" s="1454"/>
      <c r="U28" s="1454"/>
    </row>
    <row r="29" spans="2:21" ht="15" customHeight="1" x14ac:dyDescent="0.25">
      <c r="B29" s="1462" t="s">
        <v>73</v>
      </c>
      <c r="C29" s="1463">
        <f>(C$27/C$28)</f>
        <v>0.37492048614070483</v>
      </c>
      <c r="D29" s="1463">
        <f>(D$27/D$28)</f>
        <v>0.34323327246334057</v>
      </c>
      <c r="E29" s="1463">
        <f t="shared" ref="E29:N29" si="2">(E$27/E$28)</f>
        <v>0.32306593422817403</v>
      </c>
      <c r="F29" s="1463">
        <f t="shared" si="2"/>
        <v>0.3311334622736134</v>
      </c>
      <c r="G29" s="1463">
        <f t="shared" si="2"/>
        <v>0.28418356473918271</v>
      </c>
      <c r="H29" s="1463">
        <f t="shared" si="2"/>
        <v>0</v>
      </c>
      <c r="I29" s="1463" t="e">
        <f t="shared" si="2"/>
        <v>#DIV/0!</v>
      </c>
      <c r="J29" s="1463" t="e">
        <f t="shared" si="2"/>
        <v>#DIV/0!</v>
      </c>
      <c r="K29" s="1463" t="e">
        <f t="shared" si="2"/>
        <v>#DIV/0!</v>
      </c>
      <c r="L29" s="1463" t="e">
        <f t="shared" si="2"/>
        <v>#DIV/0!</v>
      </c>
      <c r="M29" s="1463" t="e">
        <f t="shared" si="2"/>
        <v>#DIV/0!</v>
      </c>
      <c r="N29" s="1463" t="e">
        <f t="shared" si="2"/>
        <v>#DIV/0!</v>
      </c>
      <c r="Q29" s="1454"/>
      <c r="R29" s="1454"/>
      <c r="S29" s="1454"/>
      <c r="T29" s="1454"/>
      <c r="U29" s="1454"/>
    </row>
    <row r="30" spans="2:21" ht="15" customHeight="1" x14ac:dyDescent="0.3">
      <c r="B30" s="1456" t="s">
        <v>27</v>
      </c>
      <c r="C30" s="1459"/>
      <c r="D30" s="1459"/>
      <c r="E30" s="1460">
        <f>(C27+D27+E27)/(C28+D28+E28)</f>
        <v>0.34721412074558294</v>
      </c>
      <c r="F30" s="1459"/>
      <c r="G30" s="1459"/>
      <c r="H30" s="1460">
        <f>(F27+G27+H27)/(F28+G28+H28)</f>
        <v>0.18815546038587014</v>
      </c>
      <c r="I30" s="1459"/>
      <c r="J30" s="1459"/>
      <c r="K30" s="1460" t="e">
        <f>(I27+J27+K27)/(I28+J28+K28)</f>
        <v>#DIV/0!</v>
      </c>
      <c r="L30" s="1459"/>
      <c r="M30" s="1459"/>
      <c r="N30" s="1460" t="e">
        <f>(L27+M27+N27)/(L28+M28+N28)</f>
        <v>#DIV/0!</v>
      </c>
      <c r="Q30" s="1454"/>
      <c r="R30" s="1454"/>
      <c r="S30" s="1454"/>
      <c r="T30" s="1454"/>
      <c r="U30" s="1454"/>
    </row>
    <row r="31" spans="2:21" ht="15" customHeight="1" x14ac:dyDescent="0.25">
      <c r="B31" s="1464" t="s">
        <v>20</v>
      </c>
      <c r="C31" s="1455"/>
      <c r="D31" s="1455"/>
      <c r="E31" s="1457">
        <v>0.43</v>
      </c>
      <c r="F31" s="1455"/>
      <c r="G31" s="1455"/>
      <c r="H31" s="1457">
        <v>0.43</v>
      </c>
      <c r="I31" s="1455"/>
      <c r="J31" s="1455"/>
      <c r="K31" s="1457">
        <v>0.43</v>
      </c>
      <c r="L31" s="1455"/>
      <c r="M31" s="1455"/>
      <c r="N31" s="1457">
        <v>0.43</v>
      </c>
      <c r="Q31" s="1663"/>
      <c r="R31" s="1663"/>
      <c r="S31" s="1663"/>
      <c r="T31" s="1663"/>
      <c r="U31" s="1663"/>
    </row>
    <row r="32" spans="2:21" ht="15" customHeight="1" x14ac:dyDescent="0.25">
      <c r="B32" s="1465" t="s">
        <v>17</v>
      </c>
      <c r="C32" s="1466"/>
      <c r="D32" s="1466"/>
      <c r="E32" s="1467">
        <f>E31-E30</f>
        <v>8.278587925441705E-2</v>
      </c>
      <c r="F32" s="1466"/>
      <c r="G32" s="1466"/>
      <c r="H32" s="1467">
        <f>H31-H30</f>
        <v>0.24184453961412986</v>
      </c>
      <c r="I32" s="1466"/>
      <c r="J32" s="1466"/>
      <c r="K32" s="1467" t="e">
        <f>K31-K30</f>
        <v>#DIV/0!</v>
      </c>
      <c r="L32" s="1466"/>
      <c r="M32" s="1466"/>
      <c r="N32" s="1467" t="e">
        <f>N31-N30</f>
        <v>#DIV/0!</v>
      </c>
      <c r="Q32" s="1454"/>
      <c r="R32" s="1454"/>
      <c r="S32" s="1454"/>
      <c r="T32" s="1454"/>
      <c r="U32" s="1454"/>
    </row>
    <row r="33" spans="2:21" ht="15" customHeight="1" x14ac:dyDescent="0.25">
      <c r="B33" s="45"/>
      <c r="C33" s="1429"/>
      <c r="D33" s="1429"/>
      <c r="E33" s="516"/>
      <c r="F33" s="1429"/>
      <c r="G33" s="1429"/>
      <c r="H33" s="516"/>
      <c r="I33" s="1429"/>
      <c r="J33" s="1429"/>
      <c r="K33" s="516"/>
      <c r="L33" s="1429"/>
      <c r="M33" s="1429"/>
      <c r="N33" s="516"/>
      <c r="Q33" s="1454"/>
      <c r="R33" s="1454"/>
      <c r="S33" s="1454"/>
      <c r="T33" s="1454"/>
      <c r="U33" s="1454"/>
    </row>
    <row r="34" spans="2:21" ht="15" customHeight="1" x14ac:dyDescent="0.25">
      <c r="B34" s="45"/>
      <c r="C34" s="1429"/>
      <c r="D34" s="1429"/>
      <c r="E34" s="516"/>
      <c r="F34" s="1429"/>
      <c r="G34" s="1429"/>
      <c r="H34" s="516"/>
      <c r="I34" s="1429"/>
      <c r="J34" s="1429"/>
      <c r="K34" s="516"/>
      <c r="L34" s="1429"/>
      <c r="M34" s="1429"/>
      <c r="N34" s="516"/>
      <c r="Q34" s="1454"/>
      <c r="R34" s="1454"/>
      <c r="S34" s="1454"/>
      <c r="T34" s="1454"/>
      <c r="U34" s="1454"/>
    </row>
    <row r="35" spans="2:21" ht="15" customHeight="1" x14ac:dyDescent="0.25">
      <c r="B35" s="45"/>
      <c r="C35" s="1429"/>
      <c r="D35" s="1429"/>
      <c r="E35" s="516"/>
      <c r="F35" s="1429"/>
      <c r="G35" s="1429"/>
      <c r="H35" s="516"/>
      <c r="I35" s="1429"/>
      <c r="J35" s="1429"/>
      <c r="K35" s="516"/>
      <c r="L35" s="1429"/>
      <c r="M35" s="1429"/>
      <c r="N35" s="516"/>
      <c r="Q35" s="1454"/>
      <c r="R35" s="1454"/>
      <c r="S35" s="1454"/>
      <c r="T35" s="1454"/>
      <c r="U35" s="1454"/>
    </row>
    <row r="36" spans="2:21" ht="15" customHeight="1" x14ac:dyDescent="0.25">
      <c r="B36" s="45"/>
      <c r="C36" s="1429"/>
      <c r="D36" s="1429"/>
      <c r="E36" s="516"/>
      <c r="F36" s="1429"/>
      <c r="G36" s="1429"/>
      <c r="H36" s="516"/>
      <c r="I36" s="1429"/>
      <c r="J36" s="1429"/>
      <c r="K36" s="516"/>
      <c r="L36" s="1429"/>
      <c r="M36" s="1429"/>
      <c r="N36" s="516"/>
      <c r="Q36" s="1663" t="s">
        <v>54</v>
      </c>
      <c r="R36" s="1663"/>
      <c r="S36" s="1663"/>
      <c r="T36" s="1663"/>
      <c r="U36" s="1663"/>
    </row>
    <row r="37" spans="2:21" ht="15" customHeight="1" thickBot="1" x14ac:dyDescent="0.3">
      <c r="B37" s="45"/>
      <c r="C37" s="1429"/>
      <c r="D37" s="1429"/>
      <c r="E37" s="516"/>
      <c r="F37" s="1429"/>
      <c r="G37" s="1429"/>
      <c r="H37" s="516"/>
      <c r="I37" s="1429"/>
      <c r="J37" s="1429"/>
      <c r="K37" s="516"/>
      <c r="L37" s="1429"/>
      <c r="M37" s="1429"/>
      <c r="N37" s="516"/>
      <c r="Q37" s="1454"/>
      <c r="R37" s="1454"/>
      <c r="S37" s="1454"/>
      <c r="T37" s="1454"/>
      <c r="U37" s="1454"/>
    </row>
    <row r="38" spans="2:21" ht="27.75" thickTop="1" thickBot="1" x14ac:dyDescent="0.45">
      <c r="E38" s="1667" t="s">
        <v>51</v>
      </c>
      <c r="F38" s="1668"/>
      <c r="G38" s="1668"/>
      <c r="H38" s="1668"/>
      <c r="I38" s="1669"/>
    </row>
    <row r="39" spans="2:21" ht="15.75" thickTop="1" x14ac:dyDescent="0.25"/>
    <row r="40" spans="2:21" ht="15.75" thickBot="1" x14ac:dyDescent="0.3">
      <c r="B40" s="20" t="s">
        <v>1029</v>
      </c>
      <c r="C40" s="21" t="s">
        <v>0</v>
      </c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2" t="s">
        <v>11</v>
      </c>
    </row>
    <row r="41" spans="2:21" ht="18.75" x14ac:dyDescent="0.3">
      <c r="B41" s="12" t="s">
        <v>276</v>
      </c>
      <c r="C41" s="525">
        <v>1</v>
      </c>
      <c r="D41" s="525">
        <v>1</v>
      </c>
      <c r="E41" s="525">
        <v>1</v>
      </c>
      <c r="F41" s="525">
        <f>DATOS!I$67</f>
        <v>0</v>
      </c>
      <c r="G41" s="525">
        <v>2</v>
      </c>
      <c r="H41" s="525">
        <v>0</v>
      </c>
      <c r="I41" s="525">
        <f>DATOS!O$67</f>
        <v>0</v>
      </c>
      <c r="J41" s="525">
        <f>DATOS!Q$67</f>
        <v>0</v>
      </c>
      <c r="K41" s="525">
        <f>DATOS!S$67</f>
        <v>0</v>
      </c>
      <c r="L41" s="525">
        <f>DATOS!U$67</f>
        <v>0</v>
      </c>
      <c r="M41" s="525">
        <f>DATOS!W$67</f>
        <v>0</v>
      </c>
      <c r="N41" s="525">
        <f>DATOS!Y$67</f>
        <v>0</v>
      </c>
    </row>
    <row r="42" spans="2:21" ht="18.75" x14ac:dyDescent="0.3">
      <c r="B42" s="77" t="s">
        <v>27</v>
      </c>
      <c r="C42" s="85"/>
      <c r="D42" s="85"/>
      <c r="E42" s="83">
        <f>C41+D41+E41</f>
        <v>3</v>
      </c>
      <c r="F42" s="85"/>
      <c r="G42" s="85"/>
      <c r="H42" s="83">
        <f>F41+G41+H41</f>
        <v>2</v>
      </c>
      <c r="I42" s="85"/>
      <c r="J42" s="85"/>
      <c r="K42" s="83">
        <f>I41+J41+K41</f>
        <v>0</v>
      </c>
      <c r="L42" s="85"/>
      <c r="M42" s="85"/>
      <c r="N42" s="83">
        <f>L41+M41+N41</f>
        <v>0</v>
      </c>
    </row>
    <row r="43" spans="2:21" ht="18.75" x14ac:dyDescent="0.3">
      <c r="B43" s="1" t="s">
        <v>20</v>
      </c>
      <c r="C43" s="13"/>
      <c r="D43" s="13"/>
      <c r="E43" s="526">
        <v>2</v>
      </c>
      <c r="F43" s="13"/>
      <c r="G43" s="13"/>
      <c r="H43" s="526">
        <v>2</v>
      </c>
      <c r="I43" s="13"/>
      <c r="J43" s="13"/>
      <c r="K43" s="526">
        <v>2</v>
      </c>
      <c r="L43" s="13"/>
      <c r="M43" s="13"/>
      <c r="N43" s="526">
        <v>2</v>
      </c>
    </row>
    <row r="44" spans="2:21" ht="15" customHeight="1" x14ac:dyDescent="0.3">
      <c r="B44" s="1" t="s">
        <v>17</v>
      </c>
      <c r="C44" s="62"/>
      <c r="D44" s="62"/>
      <c r="E44" s="527">
        <f>E42-E43</f>
        <v>1</v>
      </c>
      <c r="F44" s="62"/>
      <c r="G44" s="62"/>
      <c r="H44" s="527">
        <f>H42-H43</f>
        <v>0</v>
      </c>
      <c r="I44" s="62"/>
      <c r="J44" s="62"/>
      <c r="K44" s="527">
        <f>K42-K43</f>
        <v>-2</v>
      </c>
      <c r="L44" s="62"/>
      <c r="M44" s="62"/>
      <c r="N44" s="527">
        <f>N41-N43</f>
        <v>-2</v>
      </c>
      <c r="Q44" s="1663" t="s">
        <v>393</v>
      </c>
      <c r="R44" s="1663"/>
      <c r="S44" s="1663"/>
      <c r="T44" s="1663"/>
      <c r="U44" s="1663"/>
    </row>
    <row r="45" spans="2:21" ht="15.75" thickBot="1" x14ac:dyDescent="0.3">
      <c r="Q45" s="1663"/>
      <c r="R45" s="1663"/>
      <c r="S45" s="1663"/>
      <c r="T45" s="1663"/>
    </row>
    <row r="46" spans="2:21" ht="27.75" thickTop="1" thickBot="1" x14ac:dyDescent="0.45">
      <c r="E46" s="1667" t="s">
        <v>394</v>
      </c>
      <c r="F46" s="1668"/>
      <c r="G46" s="1668"/>
      <c r="H46" s="1668"/>
      <c r="I46" s="1669"/>
      <c r="Q46" s="517"/>
      <c r="R46" s="517"/>
      <c r="S46" s="517"/>
      <c r="T46" s="517"/>
    </row>
    <row r="47" spans="2:21" ht="15.75" thickTop="1" x14ac:dyDescent="0.25">
      <c r="Q47" s="517"/>
      <c r="R47" s="517"/>
      <c r="S47" s="517"/>
      <c r="T47" s="517"/>
    </row>
    <row r="48" spans="2:21" ht="15.75" thickBot="1" x14ac:dyDescent="0.3">
      <c r="B48" s="20" t="s">
        <v>1029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517"/>
      <c r="R48" s="517"/>
      <c r="S48" s="517"/>
      <c r="T48" s="517"/>
    </row>
    <row r="49" spans="2:20" ht="18.75" x14ac:dyDescent="0.3">
      <c r="B49" s="12" t="s">
        <v>276</v>
      </c>
      <c r="C49" s="525">
        <f>DATOS!C$68</f>
        <v>0</v>
      </c>
      <c r="D49" s="525">
        <f>DATOS!E$68</f>
        <v>0</v>
      </c>
      <c r="E49" s="525">
        <f>DATOS!G$68</f>
        <v>0</v>
      </c>
      <c r="F49" s="525">
        <f>DATOS!I$68</f>
        <v>0</v>
      </c>
      <c r="G49" s="525">
        <f>DATOS!K$68</f>
        <v>0</v>
      </c>
      <c r="H49" s="525">
        <f>DATOS!M$68</f>
        <v>0</v>
      </c>
      <c r="I49" s="525">
        <f>DATOS!O$68</f>
        <v>0</v>
      </c>
      <c r="J49" s="525">
        <f>DATOS!Q$68</f>
        <v>0</v>
      </c>
      <c r="K49" s="525">
        <f>DATOS!S$68</f>
        <v>0</v>
      </c>
      <c r="L49" s="525">
        <f>DATOS!U$68</f>
        <v>0</v>
      </c>
      <c r="M49" s="525">
        <f>DATOS!W$68</f>
        <v>0</v>
      </c>
      <c r="N49" s="525">
        <f>DATOS!Y$68</f>
        <v>0</v>
      </c>
      <c r="Q49" s="517"/>
      <c r="R49" s="517"/>
      <c r="S49" s="517"/>
      <c r="T49" s="517"/>
    </row>
    <row r="50" spans="2:20" ht="18.75" x14ac:dyDescent="0.3">
      <c r="B50" s="77" t="s">
        <v>27</v>
      </c>
      <c r="C50" s="85"/>
      <c r="D50" s="85"/>
      <c r="E50" s="83">
        <f>C49+D49+E49</f>
        <v>0</v>
      </c>
      <c r="F50" s="85"/>
      <c r="G50" s="85"/>
      <c r="H50" s="83">
        <f>F49+G49+H49</f>
        <v>0</v>
      </c>
      <c r="I50" s="85"/>
      <c r="J50" s="85"/>
      <c r="K50" s="83">
        <f>I49+J49+K49</f>
        <v>0</v>
      </c>
      <c r="L50" s="85"/>
      <c r="M50" s="85"/>
      <c r="N50" s="83">
        <f>L49+M49+N49</f>
        <v>0</v>
      </c>
      <c r="Q50" s="517"/>
      <c r="R50" s="517"/>
      <c r="S50" s="517"/>
      <c r="T50" s="517"/>
    </row>
    <row r="51" spans="2:20" ht="18.75" x14ac:dyDescent="0.3">
      <c r="B51" s="1" t="s">
        <v>20</v>
      </c>
      <c r="C51" s="13"/>
      <c r="D51" s="13"/>
      <c r="E51" s="526">
        <v>2</v>
      </c>
      <c r="F51" s="13"/>
      <c r="G51" s="13"/>
      <c r="H51" s="526">
        <v>2</v>
      </c>
      <c r="I51" s="13"/>
      <c r="J51" s="13"/>
      <c r="K51" s="526">
        <v>2</v>
      </c>
      <c r="L51" s="13"/>
      <c r="M51" s="13"/>
      <c r="N51" s="526">
        <v>2</v>
      </c>
      <c r="Q51" s="517"/>
      <c r="R51" s="517"/>
      <c r="S51" s="517"/>
      <c r="T51" s="517"/>
    </row>
    <row r="52" spans="2:20" ht="18.75" x14ac:dyDescent="0.3">
      <c r="B52" s="1" t="s">
        <v>17</v>
      </c>
      <c r="C52" s="62"/>
      <c r="D52" s="62"/>
      <c r="E52" s="527">
        <f>E50-E51</f>
        <v>-2</v>
      </c>
      <c r="F52" s="62"/>
      <c r="G52" s="62"/>
      <c r="H52" s="527">
        <f>H50-H51</f>
        <v>-2</v>
      </c>
      <c r="I52" s="62"/>
      <c r="J52" s="62"/>
      <c r="K52" s="527">
        <f>K50-K51</f>
        <v>-2</v>
      </c>
      <c r="L52" s="62"/>
      <c r="M52" s="62"/>
      <c r="N52" s="527">
        <f>N49-N51</f>
        <v>-2</v>
      </c>
      <c r="Q52" s="517"/>
      <c r="R52" s="517"/>
      <c r="S52" s="517"/>
      <c r="T52" s="517"/>
    </row>
    <row r="53" spans="2:20" ht="15.75" thickBot="1" x14ac:dyDescent="0.3">
      <c r="Q53" s="1663" t="s">
        <v>52</v>
      </c>
      <c r="R53" s="1663"/>
      <c r="S53" s="1663"/>
      <c r="T53" s="1663"/>
    </row>
    <row r="54" spans="2:20" ht="27.75" thickTop="1" thickBot="1" x14ac:dyDescent="0.45">
      <c r="E54" s="1667" t="s">
        <v>44</v>
      </c>
      <c r="F54" s="1668"/>
      <c r="G54" s="1668"/>
      <c r="H54" s="1668"/>
      <c r="I54" s="1668"/>
      <c r="J54" s="1673"/>
    </row>
    <row r="55" spans="2:20" ht="15.75" thickTop="1" x14ac:dyDescent="0.25"/>
    <row r="56" spans="2:20" ht="15.75" customHeight="1" thickBot="1" x14ac:dyDescent="0.3">
      <c r="B56" s="20" t="s">
        <v>1029</v>
      </c>
      <c r="C56" s="1468" t="s">
        <v>49</v>
      </c>
      <c r="D56" s="1474" t="s">
        <v>1091</v>
      </c>
      <c r="E56" s="1475" t="s">
        <v>1092</v>
      </c>
      <c r="F56" s="1475" t="s">
        <v>1093</v>
      </c>
      <c r="G56" s="1475" t="s">
        <v>1094</v>
      </c>
      <c r="H56" s="1475" t="s">
        <v>1095</v>
      </c>
      <c r="I56" s="1475" t="s">
        <v>1096</v>
      </c>
      <c r="J56" s="1475" t="s">
        <v>1097</v>
      </c>
      <c r="K56" s="1475" t="s">
        <v>1098</v>
      </c>
      <c r="L56" s="1475" t="s">
        <v>1099</v>
      </c>
      <c r="M56" s="1475" t="s">
        <v>1100</v>
      </c>
      <c r="N56" s="1475" t="s">
        <v>1101</v>
      </c>
    </row>
    <row r="57" spans="2:20" x14ac:dyDescent="0.25">
      <c r="B57" s="73" t="s">
        <v>1102</v>
      </c>
      <c r="C57" s="1469">
        <f>DATOS!AA3</f>
        <v>1499928.86</v>
      </c>
      <c r="D57" s="1476"/>
      <c r="E57" s="1477"/>
      <c r="F57" s="1477"/>
      <c r="G57" s="1477"/>
      <c r="H57" s="1477"/>
      <c r="I57" s="1477"/>
      <c r="J57" s="1477"/>
      <c r="K57" s="1477"/>
      <c r="L57" s="1477"/>
      <c r="M57" s="1477"/>
      <c r="N57" s="1477"/>
    </row>
    <row r="58" spans="2:20" x14ac:dyDescent="0.25">
      <c r="B58" s="12" t="s">
        <v>1103</v>
      </c>
      <c r="C58" s="1470">
        <v>2778034.58</v>
      </c>
      <c r="D58" s="1478"/>
      <c r="E58" s="1479"/>
      <c r="F58" s="1479"/>
      <c r="G58" s="1479"/>
      <c r="H58" s="1479"/>
      <c r="I58" s="1479"/>
      <c r="J58" s="1479"/>
      <c r="K58" s="1479"/>
      <c r="L58" s="1479"/>
      <c r="M58" s="1479"/>
      <c r="N58" s="1479"/>
    </row>
    <row r="59" spans="2:20" ht="18.75" x14ac:dyDescent="0.3">
      <c r="B59" s="77" t="s">
        <v>27</v>
      </c>
      <c r="C59" s="1471">
        <f>(C$57/C$58)-1</f>
        <v>-0.46007552576973321</v>
      </c>
      <c r="D59" s="1480"/>
      <c r="E59" s="1481"/>
      <c r="F59" s="1481"/>
      <c r="G59" s="1482"/>
      <c r="H59" s="1482"/>
      <c r="I59" s="1483"/>
      <c r="J59" s="1482"/>
      <c r="K59" s="1483"/>
      <c r="L59" s="1482"/>
      <c r="M59" s="1482"/>
      <c r="N59" s="1482"/>
    </row>
    <row r="60" spans="2:20" x14ac:dyDescent="0.25">
      <c r="B60" s="1" t="s">
        <v>20</v>
      </c>
      <c r="C60" s="1472">
        <v>0.02</v>
      </c>
      <c r="D60" s="1484"/>
      <c r="E60" s="1485"/>
      <c r="F60" s="1485"/>
      <c r="G60" s="1485"/>
      <c r="H60" s="1485"/>
      <c r="I60" s="1485"/>
      <c r="J60" s="1485"/>
      <c r="K60" s="1485"/>
      <c r="L60" s="1485"/>
      <c r="M60" s="1485"/>
      <c r="N60" s="1485"/>
    </row>
    <row r="61" spans="2:20" x14ac:dyDescent="0.25">
      <c r="B61" s="8" t="s">
        <v>17</v>
      </c>
      <c r="C61" s="1473">
        <f>C$59-C$60</f>
        <v>-0.48007552576973322</v>
      </c>
      <c r="D61" s="1486"/>
      <c r="E61" s="1487"/>
      <c r="F61" s="1485"/>
      <c r="G61" s="1487"/>
      <c r="H61" s="1487"/>
      <c r="I61" s="1485"/>
      <c r="J61" s="1487"/>
      <c r="K61" s="1485"/>
      <c r="L61" s="1487"/>
      <c r="M61" s="1487"/>
      <c r="N61" s="1487"/>
      <c r="R61" s="1663"/>
      <c r="S61" s="1663"/>
    </row>
    <row r="62" spans="2:20" ht="15.75" thickBot="1" x14ac:dyDescent="0.3"/>
    <row r="63" spans="2:20" ht="27.75" thickTop="1" thickBot="1" x14ac:dyDescent="0.45">
      <c r="E63" s="1667" t="s">
        <v>47</v>
      </c>
      <c r="F63" s="1668"/>
      <c r="G63" s="1668"/>
      <c r="H63" s="1668"/>
      <c r="I63" s="1669"/>
      <c r="Q63" s="1663" t="s">
        <v>47</v>
      </c>
      <c r="R63" s="1663"/>
      <c r="S63" s="1663"/>
      <c r="T63" s="1663"/>
    </row>
    <row r="64" spans="2:20" ht="15.75" thickTop="1" x14ac:dyDescent="0.25">
      <c r="R64" s="1663"/>
      <c r="S64" s="1674"/>
    </row>
    <row r="65" spans="2:20" x14ac:dyDescent="0.25">
      <c r="B65" s="66" t="s">
        <v>1029</v>
      </c>
      <c r="C65" s="65" t="s">
        <v>0</v>
      </c>
      <c r="D65" s="65" t="s">
        <v>1</v>
      </c>
      <c r="E65" s="65" t="s">
        <v>2</v>
      </c>
      <c r="F65" s="65" t="s">
        <v>3</v>
      </c>
      <c r="G65" s="65" t="s">
        <v>4</v>
      </c>
      <c r="H65" s="65" t="s">
        <v>5</v>
      </c>
      <c r="I65" s="65" t="s">
        <v>6</v>
      </c>
      <c r="J65" s="65" t="s">
        <v>7</v>
      </c>
      <c r="K65" s="65" t="s">
        <v>8</v>
      </c>
      <c r="L65" s="65" t="s">
        <v>9</v>
      </c>
      <c r="M65" s="65" t="s">
        <v>10</v>
      </c>
      <c r="N65" s="67" t="s">
        <v>11</v>
      </c>
    </row>
    <row r="66" spans="2:20" x14ac:dyDescent="0.25">
      <c r="B66" s="480" t="s">
        <v>375</v>
      </c>
      <c r="C66" s="974">
        <f>DATOS!C$3</f>
        <v>234345.91</v>
      </c>
      <c r="D66" s="974">
        <f>DATOS!E$3</f>
        <v>240110.61</v>
      </c>
      <c r="E66" s="974">
        <f>DATOS!G$3</f>
        <v>250770.34</v>
      </c>
      <c r="F66" s="974">
        <f>DATOS!I$3</f>
        <v>259144.18</v>
      </c>
      <c r="G66" s="974">
        <f>DATOS!K$3</f>
        <v>265371.82</v>
      </c>
      <c r="H66" s="974">
        <f>DATOS!M$3</f>
        <v>250186</v>
      </c>
      <c r="I66" s="974">
        <f>DATOS!O$3</f>
        <v>0</v>
      </c>
      <c r="J66" s="974">
        <f>DATOS!Q$3</f>
        <v>0</v>
      </c>
      <c r="K66" s="974">
        <f>DATOS!S$3</f>
        <v>0</v>
      </c>
      <c r="L66" s="974">
        <f>DATOS!U$3</f>
        <v>0</v>
      </c>
      <c r="M66" s="974">
        <f>DATOS!W$3</f>
        <v>0</v>
      </c>
      <c r="N66" s="974">
        <f>DATOS!Y$3</f>
        <v>0</v>
      </c>
    </row>
    <row r="67" spans="2:20" x14ac:dyDescent="0.25">
      <c r="B67" s="480" t="s">
        <v>376</v>
      </c>
      <c r="C67" s="481">
        <f>DATOS!C$81</f>
        <v>144665.47</v>
      </c>
      <c r="D67" s="481">
        <f>DATOS!E$81</f>
        <v>179974.39999999999</v>
      </c>
      <c r="E67" s="481">
        <f>DATOS!G$81</f>
        <v>192931.36</v>
      </c>
      <c r="F67" s="481">
        <f>DATOS!I$81</f>
        <v>196086.35</v>
      </c>
      <c r="G67" s="481">
        <f>DATOS!K$81</f>
        <v>223215.45</v>
      </c>
      <c r="H67" s="481">
        <f>DATOS!M$81</f>
        <v>204786.79</v>
      </c>
      <c r="I67" s="481">
        <f>DATOS!O$81</f>
        <v>0</v>
      </c>
      <c r="J67" s="481">
        <f>DATOS!Q$81</f>
        <v>0</v>
      </c>
      <c r="K67" s="481">
        <f>DATOS!S$81</f>
        <v>0</v>
      </c>
      <c r="L67" s="481">
        <f>DATOS!U$81</f>
        <v>0</v>
      </c>
      <c r="M67" s="481">
        <f>DATOS!W$81</f>
        <v>0</v>
      </c>
      <c r="N67" s="481">
        <f>DATOS!Y$81</f>
        <v>0</v>
      </c>
    </row>
    <row r="68" spans="2:20" x14ac:dyDescent="0.25">
      <c r="B68" s="480" t="s">
        <v>377</v>
      </c>
      <c r="C68" s="368">
        <f>C$67/C$66</f>
        <v>0.61731595827723218</v>
      </c>
      <c r="D68" s="368">
        <f t="shared" ref="D68:N68" si="3">D$67/D$66</f>
        <v>0.74954788545162587</v>
      </c>
      <c r="E68" s="368">
        <f t="shared" si="3"/>
        <v>0.76935478095216514</v>
      </c>
      <c r="F68" s="368">
        <f t="shared" si="3"/>
        <v>0.75666893232948551</v>
      </c>
      <c r="G68" s="368">
        <f t="shared" si="3"/>
        <v>0.84114225089913464</v>
      </c>
      <c r="H68" s="368">
        <f t="shared" si="3"/>
        <v>0.81853816760330322</v>
      </c>
      <c r="I68" s="368" t="e">
        <f t="shared" si="3"/>
        <v>#DIV/0!</v>
      </c>
      <c r="J68" s="368" t="e">
        <f t="shared" si="3"/>
        <v>#DIV/0!</v>
      </c>
      <c r="K68" s="368" t="e">
        <f t="shared" si="3"/>
        <v>#DIV/0!</v>
      </c>
      <c r="L68" s="368" t="e">
        <f t="shared" si="3"/>
        <v>#DIV/0!</v>
      </c>
      <c r="M68" s="368" t="e">
        <f t="shared" si="3"/>
        <v>#DIV/0!</v>
      </c>
      <c r="N68" s="368" t="e">
        <f t="shared" si="3"/>
        <v>#DIV/0!</v>
      </c>
    </row>
    <row r="69" spans="2:20" ht="18.75" x14ac:dyDescent="0.3">
      <c r="B69" s="77" t="s">
        <v>27</v>
      </c>
      <c r="C69" s="81"/>
      <c r="D69" s="81"/>
      <c r="E69" s="367">
        <f>((C67+D67+E67)/(C66+D66+E66))</f>
        <v>0.71366803761239617</v>
      </c>
      <c r="F69" s="81"/>
      <c r="G69" s="81"/>
      <c r="H69" s="367">
        <f>((F67+G67+H67)/(F66+G66+H66))</f>
        <v>0.8055853605644494</v>
      </c>
      <c r="I69" s="81"/>
      <c r="J69" s="81"/>
      <c r="K69" s="367" t="e">
        <f>((I67+J67+K67)/(I66+J66+K66))</f>
        <v>#DIV/0!</v>
      </c>
      <c r="L69" s="81"/>
      <c r="M69" s="81"/>
      <c r="N69" s="79" t="e">
        <f>((L67+M67+N67)/(L66+M66+N66))</f>
        <v>#DIV/0!</v>
      </c>
    </row>
    <row r="70" spans="2:20" x14ac:dyDescent="0.25">
      <c r="B70" s="1" t="s">
        <v>20</v>
      </c>
      <c r="C70" s="17"/>
      <c r="D70" s="17"/>
      <c r="E70" s="482">
        <v>0.85</v>
      </c>
      <c r="F70" s="17"/>
      <c r="G70" s="17"/>
      <c r="H70" s="482">
        <v>0.85</v>
      </c>
      <c r="I70" s="17"/>
      <c r="J70" s="17"/>
      <c r="K70" s="482">
        <v>0.85</v>
      </c>
      <c r="L70" s="17"/>
      <c r="M70" s="17"/>
      <c r="N70" s="482">
        <v>0.85</v>
      </c>
      <c r="T70" s="25"/>
    </row>
    <row r="71" spans="2:20" x14ac:dyDescent="0.25">
      <c r="B71" s="1" t="s">
        <v>17</v>
      </c>
      <c r="C71" s="36"/>
      <c r="D71" s="36"/>
      <c r="E71" s="368">
        <f>E70-E69</f>
        <v>0.13633196238760381</v>
      </c>
      <c r="F71" s="36"/>
      <c r="G71" s="36"/>
      <c r="H71" s="365">
        <f>H70-H69</f>
        <v>4.4414639435550574E-2</v>
      </c>
      <c r="I71" s="36"/>
      <c r="J71" s="36"/>
      <c r="K71" s="368" t="e">
        <f>K70-K69</f>
        <v>#DIV/0!</v>
      </c>
      <c r="L71" s="36"/>
      <c r="M71" s="36"/>
      <c r="N71" s="368" t="e">
        <f>N70-N69</f>
        <v>#DIV/0!</v>
      </c>
    </row>
    <row r="72" spans="2:20" ht="15.75" thickBot="1" x14ac:dyDescent="0.3"/>
    <row r="73" spans="2:20" ht="27.75" customHeight="1" thickTop="1" thickBot="1" x14ac:dyDescent="0.45">
      <c r="C73" s="38"/>
      <c r="D73" s="1667" t="s">
        <v>48</v>
      </c>
      <c r="E73" s="1668"/>
      <c r="F73" s="1668"/>
      <c r="G73" s="1668"/>
      <c r="H73" s="1668"/>
      <c r="I73" s="1668"/>
      <c r="J73" s="1669"/>
      <c r="K73" s="39"/>
      <c r="L73" s="39"/>
      <c r="M73" s="39"/>
      <c r="Q73" s="1663"/>
      <c r="R73" s="1663"/>
      <c r="S73" s="1663"/>
      <c r="T73" s="1663"/>
    </row>
    <row r="74" spans="2:20" ht="15.75" thickTop="1" x14ac:dyDescent="0.25">
      <c r="Q74" s="1663" t="s">
        <v>53</v>
      </c>
      <c r="R74" s="1663"/>
      <c r="S74" s="1663"/>
      <c r="T74" s="1663"/>
    </row>
    <row r="75" spans="2:20" ht="15.75" thickBot="1" x14ac:dyDescent="0.3">
      <c r="B75" s="40" t="s">
        <v>1029</v>
      </c>
      <c r="C75" s="40" t="s">
        <v>49</v>
      </c>
    </row>
    <row r="76" spans="2:20" ht="18.75" x14ac:dyDescent="0.3">
      <c r="B76" s="77" t="s">
        <v>27</v>
      </c>
      <c r="C76" s="705">
        <f>DATOS!$Y$69</f>
        <v>0</v>
      </c>
    </row>
    <row r="77" spans="2:20" x14ac:dyDescent="0.25">
      <c r="B77" s="1" t="s">
        <v>20</v>
      </c>
      <c r="C77" s="17">
        <v>6</v>
      </c>
    </row>
    <row r="78" spans="2:20" x14ac:dyDescent="0.25">
      <c r="B78" s="8" t="s">
        <v>17</v>
      </c>
      <c r="C78" s="706">
        <f>C76-C77</f>
        <v>-6</v>
      </c>
    </row>
    <row r="80" spans="2:20" ht="26.25" x14ac:dyDescent="0.4"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</row>
    <row r="81" spans="2:21" x14ac:dyDescent="0.25">
      <c r="Q81" s="1663"/>
      <c r="R81" s="1663"/>
      <c r="S81" s="1663"/>
      <c r="T81" s="1663"/>
    </row>
    <row r="82" spans="2:21" ht="15.75" thickBot="1" x14ac:dyDescent="0.3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</row>
    <row r="83" spans="2:21" ht="27.75" thickTop="1" thickBot="1" x14ac:dyDescent="0.45">
      <c r="C83" s="38"/>
      <c r="D83" s="1667" t="s">
        <v>396</v>
      </c>
      <c r="E83" s="1668"/>
      <c r="F83" s="1668"/>
      <c r="G83" s="1668"/>
      <c r="H83" s="1668"/>
      <c r="I83" s="1668"/>
      <c r="J83" s="1669"/>
      <c r="K83" s="44"/>
      <c r="L83" s="44"/>
      <c r="M83" s="44"/>
      <c r="N83" s="44"/>
    </row>
    <row r="84" spans="2:21" ht="15.75" thickTop="1" x14ac:dyDescent="0.25">
      <c r="K84" s="46"/>
      <c r="L84" s="46"/>
      <c r="M84" s="46"/>
      <c r="N84" s="46"/>
    </row>
    <row r="85" spans="2:21" ht="15.75" thickBot="1" x14ac:dyDescent="0.3">
      <c r="B85" s="40" t="s">
        <v>1029</v>
      </c>
      <c r="C85" s="40" t="s">
        <v>49</v>
      </c>
      <c r="K85" s="47"/>
      <c r="L85" s="47"/>
      <c r="M85" s="47"/>
      <c r="N85" s="47"/>
      <c r="Q85" s="1672" t="s">
        <v>396</v>
      </c>
      <c r="R85" s="1672"/>
      <c r="S85" s="1672"/>
      <c r="T85" s="1672"/>
      <c r="U85" s="1672"/>
    </row>
    <row r="86" spans="2:21" ht="18.75" x14ac:dyDescent="0.3">
      <c r="B86" s="77" t="s">
        <v>27</v>
      </c>
      <c r="C86" s="367">
        <f>DATOS!$Y$70</f>
        <v>0</v>
      </c>
      <c r="R86" s="1663"/>
      <c r="S86" s="1663"/>
      <c r="T86" s="1663"/>
      <c r="U86" s="1663"/>
    </row>
    <row r="87" spans="2:21" x14ac:dyDescent="0.25">
      <c r="B87" s="1" t="s">
        <v>20</v>
      </c>
      <c r="C87" s="685">
        <v>0.06</v>
      </c>
    </row>
    <row r="88" spans="2:21" x14ac:dyDescent="0.25">
      <c r="B88" s="8" t="s">
        <v>17</v>
      </c>
      <c r="C88" s="369">
        <f>C87-C86</f>
        <v>0.06</v>
      </c>
    </row>
    <row r="89" spans="2:21" x14ac:dyDescent="0.25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2:21" x14ac:dyDescent="0.25"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Q90" s="1663"/>
      <c r="R90" s="1663"/>
      <c r="S90" s="1663"/>
      <c r="T90" s="1663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2:21" x14ac:dyDescent="0.25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</row>
    <row r="93" spans="2:21" x14ac:dyDescent="0.2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21" x14ac:dyDescent="0.25"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2:21" x14ac:dyDescent="0.25">
      <c r="B95" s="45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7" spans="2:22" ht="15.75" thickBot="1" x14ac:dyDescent="0.3"/>
    <row r="98" spans="2:22" ht="35.25" customHeight="1" thickTop="1" thickBot="1" x14ac:dyDescent="0.3">
      <c r="D98" s="1664" t="s">
        <v>766</v>
      </c>
      <c r="E98" s="1665"/>
      <c r="F98" s="1665"/>
      <c r="G98" s="1665"/>
      <c r="H98" s="1665"/>
      <c r="I98" s="1665"/>
      <c r="J98" s="1666"/>
    </row>
    <row r="99" spans="2:22" ht="15.75" thickTop="1" x14ac:dyDescent="0.25"/>
    <row r="100" spans="2:22" ht="15.75" thickBot="1" x14ac:dyDescent="0.3">
      <c r="B100" s="20" t="s">
        <v>1029</v>
      </c>
      <c r="C100" s="21" t="s">
        <v>0</v>
      </c>
      <c r="D100" s="21" t="s">
        <v>1</v>
      </c>
      <c r="E100" s="21" t="s">
        <v>2</v>
      </c>
      <c r="F100" s="21" t="s">
        <v>3</v>
      </c>
      <c r="G100" s="21" t="s">
        <v>4</v>
      </c>
      <c r="H100" s="21" t="s">
        <v>5</v>
      </c>
      <c r="I100" s="21" t="s">
        <v>6</v>
      </c>
      <c r="J100" s="21" t="s">
        <v>7</v>
      </c>
      <c r="K100" s="21" t="s">
        <v>8</v>
      </c>
      <c r="L100" s="21" t="s">
        <v>9</v>
      </c>
      <c r="M100" s="21" t="s">
        <v>10</v>
      </c>
      <c r="N100" s="22" t="s">
        <v>11</v>
      </c>
    </row>
    <row r="101" spans="2:22" ht="18.75" x14ac:dyDescent="0.3">
      <c r="B101" s="12" t="s">
        <v>767</v>
      </c>
      <c r="C101" s="525">
        <f>DATOS!C71</f>
        <v>0</v>
      </c>
      <c r="D101" s="525">
        <f>DATOS!E71</f>
        <v>0</v>
      </c>
      <c r="E101" s="525">
        <f>DATOS!G71</f>
        <v>0</v>
      </c>
      <c r="F101" s="525">
        <f>DATOS!I71</f>
        <v>0</v>
      </c>
      <c r="G101" s="525">
        <f>DATOS!K71</f>
        <v>0</v>
      </c>
      <c r="H101" s="525">
        <f>DATOS!M71</f>
        <v>0</v>
      </c>
      <c r="I101" s="525">
        <f>DATOS!O71</f>
        <v>0</v>
      </c>
      <c r="J101" s="525">
        <f>DATOS!Q71</f>
        <v>0</v>
      </c>
      <c r="K101" s="525">
        <f>DATOS!S71</f>
        <v>0</v>
      </c>
      <c r="L101" s="525">
        <f>DATOS!U71</f>
        <v>0</v>
      </c>
      <c r="M101" s="525">
        <f>DATOS!W71</f>
        <v>0</v>
      </c>
      <c r="N101" s="525">
        <f>DATOS!Y71</f>
        <v>0</v>
      </c>
    </row>
    <row r="102" spans="2:22" ht="18.75" x14ac:dyDescent="0.3">
      <c r="B102" s="77" t="s">
        <v>27</v>
      </c>
      <c r="C102" s="85"/>
      <c r="D102" s="85"/>
      <c r="E102" s="83"/>
      <c r="F102" s="85">
        <f>C101+D101+E101+F101</f>
        <v>0</v>
      </c>
      <c r="G102" s="85"/>
      <c r="H102" s="83"/>
      <c r="I102" s="85"/>
      <c r="J102" s="85">
        <f>G101+H101+I101+J101</f>
        <v>0</v>
      </c>
      <c r="K102" s="83"/>
      <c r="L102" s="85"/>
      <c r="M102" s="85"/>
      <c r="N102" s="85">
        <f>K101+L101+M101+N101</f>
        <v>0</v>
      </c>
    </row>
    <row r="103" spans="2:22" ht="18.75" x14ac:dyDescent="0.3">
      <c r="B103" s="1" t="s">
        <v>20</v>
      </c>
      <c r="C103" s="13"/>
      <c r="D103" s="13"/>
      <c r="E103" s="526"/>
      <c r="F103" s="13">
        <v>2</v>
      </c>
      <c r="G103" s="13"/>
      <c r="H103" s="526"/>
      <c r="I103" s="13"/>
      <c r="J103" s="13">
        <v>2</v>
      </c>
      <c r="K103" s="526"/>
      <c r="L103" s="13"/>
      <c r="M103" s="13"/>
      <c r="N103" s="526">
        <v>2</v>
      </c>
    </row>
    <row r="104" spans="2:22" ht="18.75" x14ac:dyDescent="0.3">
      <c r="B104" s="1" t="s">
        <v>17</v>
      </c>
      <c r="C104" s="62"/>
      <c r="D104" s="62"/>
      <c r="E104" s="527"/>
      <c r="F104" s="62">
        <f>F102-F103</f>
        <v>-2</v>
      </c>
      <c r="G104" s="62"/>
      <c r="H104" s="527"/>
      <c r="I104" s="62"/>
      <c r="J104" s="62">
        <f>J102-J103</f>
        <v>-2</v>
      </c>
      <c r="K104" s="527"/>
      <c r="L104" s="62"/>
      <c r="M104" s="62"/>
      <c r="N104" s="527">
        <f>N102-N103</f>
        <v>-2</v>
      </c>
    </row>
    <row r="110" spans="2:22" ht="15.75" thickBot="1" x14ac:dyDescent="0.3"/>
    <row r="111" spans="2:22" ht="27.75" thickTop="1" thickBot="1" x14ac:dyDescent="0.3">
      <c r="D111" s="1664" t="s">
        <v>1111</v>
      </c>
      <c r="E111" s="1665"/>
      <c r="F111" s="1665"/>
      <c r="G111" s="1665"/>
      <c r="H111" s="1665"/>
      <c r="I111" s="1665"/>
      <c r="J111" s="1666"/>
    </row>
    <row r="112" spans="2:22" ht="15.75" thickTop="1" x14ac:dyDescent="0.25">
      <c r="R112" s="1689" t="s">
        <v>1111</v>
      </c>
      <c r="S112" s="1689"/>
      <c r="T112" s="1689"/>
      <c r="U112" s="1689"/>
      <c r="V112" s="1689"/>
    </row>
    <row r="113" spans="2:14" ht="15.75" thickBot="1" x14ac:dyDescent="0.3">
      <c r="B113" s="20" t="s">
        <v>1112</v>
      </c>
      <c r="C113" s="21" t="s">
        <v>0</v>
      </c>
      <c r="D113" s="21" t="s">
        <v>1</v>
      </c>
      <c r="E113" s="21" t="s">
        <v>2</v>
      </c>
      <c r="F113" s="21" t="s">
        <v>3</v>
      </c>
      <c r="G113" s="21" t="s">
        <v>4</v>
      </c>
      <c r="H113" s="21" t="s">
        <v>5</v>
      </c>
      <c r="I113" s="21" t="s">
        <v>6</v>
      </c>
      <c r="J113" s="21" t="s">
        <v>7</v>
      </c>
      <c r="K113" s="21" t="s">
        <v>8</v>
      </c>
      <c r="L113" s="21" t="s">
        <v>9</v>
      </c>
      <c r="M113" s="21" t="s">
        <v>10</v>
      </c>
      <c r="N113" s="22" t="s">
        <v>11</v>
      </c>
    </row>
    <row r="114" spans="2:14" ht="18.75" x14ac:dyDescent="0.3">
      <c r="B114" s="1462" t="s">
        <v>1113</v>
      </c>
      <c r="C114" s="1944"/>
      <c r="D114" s="1944"/>
      <c r="E114" s="1944">
        <v>23</v>
      </c>
      <c r="F114" s="1944"/>
      <c r="G114" s="1944"/>
      <c r="H114" s="1944">
        <v>0</v>
      </c>
      <c r="I114" s="1944"/>
      <c r="J114" s="1944"/>
      <c r="K114" s="1944"/>
      <c r="L114" s="1944"/>
      <c r="M114" s="1944"/>
      <c r="N114" s="1944"/>
    </row>
    <row r="115" spans="2:14" ht="18.75" x14ac:dyDescent="0.3">
      <c r="B115" s="1456" t="s">
        <v>27</v>
      </c>
      <c r="C115" s="1941"/>
      <c r="D115" s="1941"/>
      <c r="E115" s="1942">
        <f>C114+D114+E114</f>
        <v>23</v>
      </c>
      <c r="F115" s="1941"/>
      <c r="G115" s="1941"/>
      <c r="H115" s="1942">
        <f>F114+G114+H114</f>
        <v>0</v>
      </c>
      <c r="I115" s="1942"/>
      <c r="J115" s="1942"/>
      <c r="K115" s="1942">
        <f>I114+J114+K114</f>
        <v>0</v>
      </c>
      <c r="L115" s="1942"/>
      <c r="M115" s="1942"/>
      <c r="N115" s="1942">
        <f>L114+M114+N114</f>
        <v>0</v>
      </c>
    </row>
    <row r="116" spans="2:14" ht="18.75" x14ac:dyDescent="0.3">
      <c r="B116" s="1464" t="s">
        <v>20</v>
      </c>
      <c r="C116" s="1945"/>
      <c r="D116" s="1945"/>
      <c r="E116" s="1946">
        <v>10</v>
      </c>
      <c r="F116" s="1945"/>
      <c r="G116" s="1945"/>
      <c r="H116" s="1946">
        <v>10</v>
      </c>
      <c r="I116" s="1945"/>
      <c r="J116" s="1945"/>
      <c r="K116" s="1946">
        <v>10</v>
      </c>
      <c r="L116" s="1945"/>
      <c r="M116" s="1945"/>
      <c r="N116" s="1946">
        <v>10</v>
      </c>
    </row>
    <row r="117" spans="2:14" ht="18.75" x14ac:dyDescent="0.3">
      <c r="B117" s="1464" t="s">
        <v>17</v>
      </c>
      <c r="C117" s="1947"/>
      <c r="D117" s="1947"/>
      <c r="E117" s="1947">
        <f>E115-E116</f>
        <v>13</v>
      </c>
      <c r="F117" s="1947"/>
      <c r="G117" s="1947"/>
      <c r="H117" s="1947">
        <f>H115-H116</f>
        <v>-10</v>
      </c>
      <c r="I117" s="1947"/>
      <c r="J117" s="1947"/>
      <c r="K117" s="1947">
        <f>K115-K116</f>
        <v>-10</v>
      </c>
      <c r="L117" s="1947"/>
      <c r="M117" s="1947"/>
      <c r="N117" s="1943">
        <f>N115-N116</f>
        <v>-10</v>
      </c>
    </row>
  </sheetData>
  <mergeCells count="33">
    <mergeCell ref="D111:J111"/>
    <mergeCell ref="R112:V112"/>
    <mergeCell ref="D98:J98"/>
    <mergeCell ref="D83:J83"/>
    <mergeCell ref="Q85:U85"/>
    <mergeCell ref="Q90:T90"/>
    <mergeCell ref="R86:U86"/>
    <mergeCell ref="Q53:T53"/>
    <mergeCell ref="Q81:T81"/>
    <mergeCell ref="Q74:T74"/>
    <mergeCell ref="E46:I46"/>
    <mergeCell ref="Q63:T63"/>
    <mergeCell ref="D73:J73"/>
    <mergeCell ref="E54:J54"/>
    <mergeCell ref="R64:S64"/>
    <mergeCell ref="E63:I63"/>
    <mergeCell ref="Q73:T73"/>
    <mergeCell ref="R61:S61"/>
    <mergeCell ref="R1:S1"/>
    <mergeCell ref="R20:S20"/>
    <mergeCell ref="Q45:T45"/>
    <mergeCell ref="E4:I4"/>
    <mergeCell ref="E38:I38"/>
    <mergeCell ref="P17:U17"/>
    <mergeCell ref="P13:U13"/>
    <mergeCell ref="P12:U12"/>
    <mergeCell ref="C14:M14"/>
    <mergeCell ref="Q22:U22"/>
    <mergeCell ref="Q44:U44"/>
    <mergeCell ref="C24:M24"/>
    <mergeCell ref="Q31:U31"/>
    <mergeCell ref="Q36:U36"/>
    <mergeCell ref="Q23:T23"/>
  </mergeCells>
  <pageMargins left="0.7" right="0.7" top="0.75" bottom="0.75" header="0.3" footer="0.3"/>
  <pageSetup paperSize="9" orientation="portrait" r:id="rId1"/>
  <ignoredErrors>
    <ignoredError sqref="H9:N12 H19:N22 N68:N69 K69 K71" evalError="1"/>
    <ignoredError sqref="C66:N66 C67:N67 F102:F104 J102:J104 F101:J101 E115:H115 I114:J114 F114:G114 E116:N117 I115:N115 E114 H114 K114:N114" calculatedColumn="1"/>
    <ignoredError sqref="C68:M68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1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40" zoomScale="70" zoomScaleNormal="70" workbookViewId="0">
      <selection activeCell="H81" sqref="H81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663" t="s">
        <v>50</v>
      </c>
      <c r="S1" s="1663"/>
    </row>
    <row r="3" spans="2:21" ht="15.75" thickBot="1" x14ac:dyDescent="0.3"/>
    <row r="4" spans="2:21" ht="27.75" thickTop="1" thickBot="1" x14ac:dyDescent="0.3">
      <c r="E4" s="1664" t="s">
        <v>39</v>
      </c>
      <c r="F4" s="1665"/>
      <c r="G4" s="1665"/>
      <c r="H4" s="1665"/>
      <c r="I4" s="1666"/>
    </row>
    <row r="5" spans="2:21" ht="15.75" thickTop="1" x14ac:dyDescent="0.25"/>
    <row r="6" spans="2:21" ht="15.75" thickBot="1" x14ac:dyDescent="0.3">
      <c r="B6" s="5" t="s">
        <v>1029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7">
        <f>DATOS!D5</f>
        <v>19321.45</v>
      </c>
      <c r="D7" s="1297">
        <f>DATOS!F5</f>
        <v>55444.689999999995</v>
      </c>
      <c r="E7" s="1297">
        <f>DATOS!H5</f>
        <v>-2623.0200000000004</v>
      </c>
      <c r="F7" s="1297">
        <f>DATOS!J5</f>
        <v>41558</v>
      </c>
      <c r="G7" s="1297">
        <f>DATOS!L5</f>
        <v>49422.179999999978</v>
      </c>
      <c r="H7" s="1297">
        <f>DATOS!N5</f>
        <v>0</v>
      </c>
      <c r="I7" s="1297">
        <f>DATOS!P5</f>
        <v>0</v>
      </c>
      <c r="J7" s="1297">
        <f>DATOS!R5</f>
        <v>0</v>
      </c>
      <c r="K7" s="1297">
        <f>DATOS!T5</f>
        <v>0</v>
      </c>
      <c r="L7" s="1297">
        <f>DATOS!V5</f>
        <v>0</v>
      </c>
      <c r="M7" s="1297">
        <f>DATOS!X5</f>
        <v>0</v>
      </c>
      <c r="N7" s="1297">
        <f>DATOS!Z5</f>
        <v>0</v>
      </c>
    </row>
    <row r="8" spans="2:21" x14ac:dyDescent="0.25">
      <c r="B8" s="69" t="s">
        <v>41</v>
      </c>
      <c r="C8" s="1298">
        <f>DATOS!D$3</f>
        <v>0</v>
      </c>
      <c r="D8" s="1298">
        <f>DATOS!F$3</f>
        <v>0</v>
      </c>
      <c r="E8" s="1298">
        <f>DATOS!H$3</f>
        <v>0</v>
      </c>
      <c r="F8" s="1298">
        <f>DATOS!J$3</f>
        <v>0</v>
      </c>
      <c r="G8" s="1298">
        <f>DATOS!L$3</f>
        <v>0</v>
      </c>
      <c r="H8" s="1298">
        <f>DATOS!N$3</f>
        <v>0</v>
      </c>
      <c r="I8" s="1298">
        <f>DATOS!P$3</f>
        <v>0</v>
      </c>
      <c r="J8" s="1298">
        <f>DATOS!R$3</f>
        <v>0</v>
      </c>
      <c r="K8" s="1298">
        <f>DATOS!T$3</f>
        <v>0</v>
      </c>
      <c r="L8" s="1298">
        <f>DATOS!V$3</f>
        <v>0</v>
      </c>
      <c r="M8" s="1298">
        <f>DATOS!X$3</f>
        <v>0</v>
      </c>
      <c r="N8" s="1298">
        <f>DATOS!Z$3</f>
        <v>0</v>
      </c>
    </row>
    <row r="9" spans="2:21" x14ac:dyDescent="0.25">
      <c r="B9" s="1" t="s">
        <v>73</v>
      </c>
      <c r="C9" s="368" t="e">
        <f>(C$7/C$8)</f>
        <v>#DIV/0!</v>
      </c>
      <c r="D9" s="368" t="e">
        <f t="shared" ref="D9:N9" si="0">(D$7/D$8)</f>
        <v>#DIV/0!</v>
      </c>
      <c r="E9" s="368" t="e">
        <f t="shared" si="0"/>
        <v>#DIV/0!</v>
      </c>
      <c r="F9" s="368" t="e">
        <f t="shared" si="0"/>
        <v>#DIV/0!</v>
      </c>
      <c r="G9" s="368" t="e">
        <f t="shared" si="0"/>
        <v>#DIV/0!</v>
      </c>
      <c r="H9" s="368" t="e">
        <f t="shared" si="0"/>
        <v>#DIV/0!</v>
      </c>
      <c r="I9" s="368" t="e">
        <f t="shared" si="0"/>
        <v>#DIV/0!</v>
      </c>
      <c r="J9" s="368" t="e">
        <f t="shared" si="0"/>
        <v>#DIV/0!</v>
      </c>
      <c r="K9" s="368" t="e">
        <f t="shared" si="0"/>
        <v>#DIV/0!</v>
      </c>
      <c r="L9" s="368" t="e">
        <f t="shared" si="0"/>
        <v>#DIV/0!</v>
      </c>
      <c r="M9" s="368" t="e">
        <f t="shared" si="0"/>
        <v>#DIV/0!</v>
      </c>
      <c r="N9" s="368" t="e">
        <f t="shared" si="0"/>
        <v>#DIV/0!</v>
      </c>
    </row>
    <row r="10" spans="2:21" ht="18.75" x14ac:dyDescent="0.3">
      <c r="B10" s="77" t="s">
        <v>27</v>
      </c>
      <c r="C10" s="86"/>
      <c r="D10" s="86"/>
      <c r="E10" s="367" t="e">
        <f>(C7+D7+E7)/(C8+D8+E8)</f>
        <v>#DIV/0!</v>
      </c>
      <c r="F10" s="86"/>
      <c r="G10" s="86"/>
      <c r="H10" s="367" t="e">
        <f>(F7+G7+H7)/(F8+G8+H8)</f>
        <v>#DIV/0!</v>
      </c>
      <c r="I10" s="86"/>
      <c r="J10" s="86"/>
      <c r="K10" s="367" t="e">
        <f>(I7+J7+K7)/(I8+J8+K8)</f>
        <v>#DIV/0!</v>
      </c>
      <c r="L10" s="86"/>
      <c r="M10" s="86"/>
      <c r="N10" s="367" t="e">
        <f>(L7+M7+N7)/(L8+M8+N8)</f>
        <v>#DIV/0!</v>
      </c>
    </row>
    <row r="11" spans="2:21" x14ac:dyDescent="0.25">
      <c r="B11" s="1" t="s">
        <v>20</v>
      </c>
      <c r="C11" s="36"/>
      <c r="D11" s="36"/>
      <c r="E11" s="368">
        <v>0.15</v>
      </c>
      <c r="F11" s="36"/>
      <c r="G11" s="36"/>
      <c r="H11" s="368">
        <v>0.15</v>
      </c>
      <c r="I11" s="36"/>
      <c r="J11" s="36"/>
      <c r="K11" s="368">
        <v>0.15</v>
      </c>
      <c r="L11" s="36"/>
      <c r="M11" s="36"/>
      <c r="N11" s="368">
        <v>0.15</v>
      </c>
    </row>
    <row r="12" spans="2:21" x14ac:dyDescent="0.25">
      <c r="B12" s="8" t="s">
        <v>17</v>
      </c>
      <c r="C12" s="37"/>
      <c r="D12" s="37"/>
      <c r="E12" s="9" t="e">
        <f>E10-E11</f>
        <v>#DIV/0!</v>
      </c>
      <c r="F12" s="37"/>
      <c r="G12" s="37"/>
      <c r="H12" s="9" t="e">
        <f>H10-H11</f>
        <v>#DIV/0!</v>
      </c>
      <c r="I12" s="37"/>
      <c r="J12" s="37"/>
      <c r="K12" s="9" t="e">
        <f>K10-K11</f>
        <v>#DIV/0!</v>
      </c>
      <c r="L12" s="37"/>
      <c r="M12" s="37"/>
      <c r="N12" s="9" t="e">
        <f>N9-N11</f>
        <v>#DIV/0!</v>
      </c>
      <c r="P12" s="1663" t="s">
        <v>42</v>
      </c>
      <c r="Q12" s="1663"/>
      <c r="R12" s="1663"/>
      <c r="S12" s="1663"/>
      <c r="T12" s="1663"/>
      <c r="U12" s="1663"/>
    </row>
    <row r="13" spans="2:21" ht="15.75" thickBot="1" x14ac:dyDescent="0.3">
      <c r="P13" s="1663"/>
      <c r="Q13" s="1663"/>
      <c r="R13" s="1663"/>
      <c r="S13" s="1663"/>
      <c r="T13" s="1663"/>
      <c r="U13" s="1663"/>
    </row>
    <row r="14" spans="2:21" ht="27.75" customHeight="1" thickTop="1" thickBot="1" x14ac:dyDescent="0.45">
      <c r="C14" s="1667" t="s">
        <v>42</v>
      </c>
      <c r="D14" s="1670"/>
      <c r="E14" s="1670"/>
      <c r="F14" s="1670"/>
      <c r="G14" s="1670"/>
      <c r="H14" s="1670"/>
      <c r="I14" s="1670"/>
      <c r="J14" s="1670"/>
      <c r="K14" s="1670"/>
      <c r="L14" s="1670"/>
      <c r="M14" s="1671"/>
    </row>
    <row r="15" spans="2:21" ht="15.75" thickTop="1" x14ac:dyDescent="0.25"/>
    <row r="16" spans="2:21" ht="15.75" thickBot="1" x14ac:dyDescent="0.3">
      <c r="B16" s="20" t="s">
        <v>1029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0</v>
      </c>
      <c r="D17" s="15">
        <f>DATOS!F13</f>
        <v>0</v>
      </c>
      <c r="E17" s="15">
        <f>DATOS!H13</f>
        <v>0</v>
      </c>
      <c r="F17" s="15">
        <f>DATOS!J13</f>
        <v>0</v>
      </c>
      <c r="G17" s="15">
        <f>DATOS!L13</f>
        <v>0</v>
      </c>
      <c r="H17" s="15">
        <f>DATOS!N13</f>
        <v>0</v>
      </c>
      <c r="I17" s="15">
        <f>DATOS!P13</f>
        <v>0</v>
      </c>
      <c r="J17" s="15">
        <f>DATOS!R13</f>
        <v>0</v>
      </c>
      <c r="K17" s="15">
        <f>DATOS!T13</f>
        <v>0</v>
      </c>
      <c r="L17" s="15">
        <f>DATOS!V13</f>
        <v>0</v>
      </c>
      <c r="M17" s="15">
        <f>DATOS!X13</f>
        <v>0</v>
      </c>
      <c r="N17" s="15">
        <f>DATOS!Z13</f>
        <v>0</v>
      </c>
      <c r="P17" s="1663"/>
      <c r="Q17" s="1663"/>
      <c r="R17" s="1663"/>
      <c r="S17" s="1663"/>
      <c r="T17" s="1663"/>
      <c r="U17" s="1663"/>
    </row>
    <row r="18" spans="2:21" x14ac:dyDescent="0.25">
      <c r="B18" s="71" t="s">
        <v>41</v>
      </c>
      <c r="C18" s="72">
        <f>DATOS!D$3</f>
        <v>0</v>
      </c>
      <c r="D18" s="72">
        <f>DATOS!F$3</f>
        <v>0</v>
      </c>
      <c r="E18" s="72">
        <f>DATOS!H$3</f>
        <v>0</v>
      </c>
      <c r="F18" s="72">
        <f>DATOS!J$3</f>
        <v>0</v>
      </c>
      <c r="G18" s="72">
        <f>DATOS!L$3</f>
        <v>0</v>
      </c>
      <c r="H18" s="72">
        <f>DATOS!N$3</f>
        <v>0</v>
      </c>
      <c r="I18" s="72">
        <f>DATOS!P$3</f>
        <v>0</v>
      </c>
      <c r="J18" s="72">
        <f>DATOS!R$3</f>
        <v>0</v>
      </c>
      <c r="K18" s="72">
        <f>DATOS!T$3</f>
        <v>0</v>
      </c>
      <c r="L18" s="72">
        <f>DATOS!V$3</f>
        <v>0</v>
      </c>
      <c r="M18" s="72">
        <f>DATOS!X$3</f>
        <v>0</v>
      </c>
      <c r="N18" s="72">
        <f>DATOS!Z$3</f>
        <v>0</v>
      </c>
    </row>
    <row r="19" spans="2:21" x14ac:dyDescent="0.25">
      <c r="B19" s="12" t="s">
        <v>73</v>
      </c>
      <c r="C19" s="365" t="e">
        <f>(C$17/C$18)</f>
        <v>#DIV/0!</v>
      </c>
      <c r="D19" s="365" t="e">
        <f t="shared" ref="D19:N19" si="1">(D$17/D$18)</f>
        <v>#DIV/0!</v>
      </c>
      <c r="E19" s="365" t="e">
        <f t="shared" si="1"/>
        <v>#DIV/0!</v>
      </c>
      <c r="F19" s="365" t="e">
        <f t="shared" si="1"/>
        <v>#DIV/0!</v>
      </c>
      <c r="G19" s="365" t="e">
        <f t="shared" si="1"/>
        <v>#DIV/0!</v>
      </c>
      <c r="H19" s="365" t="e">
        <f t="shared" si="1"/>
        <v>#DIV/0!</v>
      </c>
      <c r="I19" s="365" t="e">
        <f t="shared" si="1"/>
        <v>#DIV/0!</v>
      </c>
      <c r="J19" s="365" t="e">
        <f t="shared" si="1"/>
        <v>#DIV/0!</v>
      </c>
      <c r="K19" s="365" t="e">
        <f t="shared" si="1"/>
        <v>#DIV/0!</v>
      </c>
      <c r="L19" s="365" t="e">
        <f t="shared" si="1"/>
        <v>#DIV/0!</v>
      </c>
      <c r="M19" s="365" t="e">
        <f t="shared" si="1"/>
        <v>#DIV/0!</v>
      </c>
      <c r="N19" s="365" t="e">
        <f t="shared" si="1"/>
        <v>#DIV/0!</v>
      </c>
    </row>
    <row r="20" spans="2:21" ht="18.75" x14ac:dyDescent="0.3">
      <c r="B20" s="77" t="s">
        <v>27</v>
      </c>
      <c r="C20" s="80"/>
      <c r="D20" s="80"/>
      <c r="E20" s="367" t="e">
        <f>(C17+D17+E17)/(C18+D18+E18)</f>
        <v>#DIV/0!</v>
      </c>
      <c r="F20" s="80"/>
      <c r="G20" s="80"/>
      <c r="H20" s="367" t="e">
        <f>(F17+G17+H17)/(F18+G18+H18)</f>
        <v>#DIV/0!</v>
      </c>
      <c r="I20" s="80"/>
      <c r="J20" s="80"/>
      <c r="K20" s="367" t="e">
        <f>(I17+J17+K17)/(I18+J18+K18)</f>
        <v>#DIV/0!</v>
      </c>
      <c r="L20" s="80"/>
      <c r="M20" s="80"/>
      <c r="N20" s="367" t="e">
        <f>(L17+M17+N17)/(L18+M18+N18)</f>
        <v>#DIV/0!</v>
      </c>
      <c r="R20" s="1663"/>
      <c r="S20" s="1663"/>
    </row>
    <row r="21" spans="2:21" x14ac:dyDescent="0.25">
      <c r="B21" s="1" t="s">
        <v>20</v>
      </c>
      <c r="C21" s="17"/>
      <c r="D21" s="17"/>
      <c r="E21" s="368">
        <v>0.17</v>
      </c>
      <c r="F21" s="17"/>
      <c r="G21" s="17"/>
      <c r="H21" s="368">
        <v>0.17</v>
      </c>
      <c r="I21" s="17"/>
      <c r="J21" s="17"/>
      <c r="K21" s="368">
        <v>0.17</v>
      </c>
      <c r="L21" s="17"/>
      <c r="M21" s="17"/>
      <c r="N21" s="368">
        <v>0.17</v>
      </c>
    </row>
    <row r="22" spans="2:21" ht="15" customHeight="1" x14ac:dyDescent="0.25">
      <c r="B22" s="1" t="s">
        <v>17</v>
      </c>
      <c r="C22" s="36"/>
      <c r="D22" s="36"/>
      <c r="E22" s="368" t="e">
        <f>E21-E20</f>
        <v>#DIV/0!</v>
      </c>
      <c r="F22" s="36"/>
      <c r="G22" s="36"/>
      <c r="H22" s="368" t="e">
        <f>H21-H20</f>
        <v>#DIV/0!</v>
      </c>
      <c r="I22" s="36"/>
      <c r="J22" s="36"/>
      <c r="K22" s="368" t="e">
        <f>K21-K20</f>
        <v>#DIV/0!</v>
      </c>
      <c r="L22" s="36"/>
      <c r="M22" s="36"/>
      <c r="N22" s="368" t="e">
        <f>N21-N19</f>
        <v>#DIV/0!</v>
      </c>
      <c r="Q22" s="1663" t="s">
        <v>54</v>
      </c>
      <c r="R22" s="1663"/>
      <c r="S22" s="1663"/>
      <c r="T22" s="1663"/>
      <c r="U22" s="1663"/>
    </row>
    <row r="23" spans="2:21" ht="15.75" thickBot="1" x14ac:dyDescent="0.3"/>
    <row r="24" spans="2:21" ht="27.75" thickTop="1" thickBot="1" x14ac:dyDescent="0.45">
      <c r="E24" s="1667" t="s">
        <v>51</v>
      </c>
      <c r="F24" s="1668"/>
      <c r="G24" s="1668"/>
      <c r="H24" s="1668"/>
      <c r="I24" s="1669"/>
    </row>
    <row r="25" spans="2:21" ht="15.75" thickTop="1" x14ac:dyDescent="0.25"/>
    <row r="26" spans="2:21" ht="15.75" thickBot="1" x14ac:dyDescent="0.3">
      <c r="B26" s="20" t="s">
        <v>1029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5">
        <f>DATOS!D$67</f>
        <v>0</v>
      </c>
      <c r="D27" s="525">
        <f>DATOS!F$67</f>
        <v>0</v>
      </c>
      <c r="E27" s="525">
        <f>DATOS!H$67</f>
        <v>0</v>
      </c>
      <c r="F27" s="525">
        <f>DATOS!J$67</f>
        <v>0</v>
      </c>
      <c r="G27" s="525">
        <f>DATOS!L$67</f>
        <v>0</v>
      </c>
      <c r="H27" s="525">
        <f>DATOS!N$67</f>
        <v>0</v>
      </c>
      <c r="I27" s="525">
        <f>DATOS!P$67</f>
        <v>0</v>
      </c>
      <c r="J27" s="525">
        <f>DATOS!R$67</f>
        <v>0</v>
      </c>
      <c r="K27" s="525">
        <f>DATOS!T$67</f>
        <v>0</v>
      </c>
      <c r="L27" s="525">
        <f>DATOS!V$67</f>
        <v>0</v>
      </c>
      <c r="M27" s="525">
        <f>DATOS!X$67</f>
        <v>0</v>
      </c>
      <c r="N27" s="525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6">
        <v>2</v>
      </c>
      <c r="F29" s="13"/>
      <c r="G29" s="13"/>
      <c r="H29" s="526">
        <v>2</v>
      </c>
      <c r="I29" s="13"/>
      <c r="J29" s="13"/>
      <c r="K29" s="526">
        <v>2</v>
      </c>
      <c r="L29" s="13"/>
      <c r="M29" s="13"/>
      <c r="N29" s="526">
        <v>2</v>
      </c>
    </row>
    <row r="30" spans="2:21" ht="15" customHeight="1" x14ac:dyDescent="0.3">
      <c r="B30" s="1" t="s">
        <v>17</v>
      </c>
      <c r="C30" s="62"/>
      <c r="D30" s="62"/>
      <c r="E30" s="527">
        <f>E28-E29</f>
        <v>-2</v>
      </c>
      <c r="F30" s="62"/>
      <c r="G30" s="62"/>
      <c r="H30" s="527">
        <f>H28-H29</f>
        <v>-2</v>
      </c>
      <c r="I30" s="62"/>
      <c r="J30" s="62"/>
      <c r="K30" s="527">
        <f>K28-K29</f>
        <v>-2</v>
      </c>
      <c r="L30" s="62"/>
      <c r="M30" s="62"/>
      <c r="N30" s="527">
        <f>N27-N29</f>
        <v>-2</v>
      </c>
      <c r="Q30" s="1663" t="s">
        <v>393</v>
      </c>
      <c r="R30" s="1663"/>
      <c r="S30" s="1663"/>
      <c r="T30" s="1663"/>
      <c r="U30" s="1663"/>
    </row>
    <row r="31" spans="2:21" ht="15.75" thickBot="1" x14ac:dyDescent="0.3">
      <c r="Q31" s="1663"/>
      <c r="R31" s="1663"/>
      <c r="S31" s="1663"/>
      <c r="T31" s="1663"/>
    </row>
    <row r="32" spans="2:21" ht="27.75" thickTop="1" thickBot="1" x14ac:dyDescent="0.45">
      <c r="E32" s="1667" t="s">
        <v>394</v>
      </c>
      <c r="F32" s="1668"/>
      <c r="G32" s="1668"/>
      <c r="H32" s="1668"/>
      <c r="I32" s="1669"/>
      <c r="Q32" s="941"/>
      <c r="R32" s="941"/>
      <c r="S32" s="941"/>
      <c r="T32" s="941"/>
    </row>
    <row r="33" spans="2:20" ht="15.75" thickTop="1" x14ac:dyDescent="0.25">
      <c r="Q33" s="941"/>
      <c r="R33" s="941"/>
      <c r="S33" s="941"/>
      <c r="T33" s="941"/>
    </row>
    <row r="34" spans="2:20" ht="15.75" thickBot="1" x14ac:dyDescent="0.3">
      <c r="B34" s="20" t="s">
        <v>1029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1"/>
      <c r="R34" s="941"/>
      <c r="S34" s="941"/>
      <c r="T34" s="941"/>
    </row>
    <row r="35" spans="2:20" ht="18.75" x14ac:dyDescent="0.3">
      <c r="B35" s="12" t="s">
        <v>276</v>
      </c>
      <c r="C35" s="525">
        <f>DATOS!D$68</f>
        <v>0</v>
      </c>
      <c r="D35" s="525">
        <f>DATOS!F$68</f>
        <v>0</v>
      </c>
      <c r="E35" s="525">
        <f>DATOS!H$68</f>
        <v>0</v>
      </c>
      <c r="F35" s="525">
        <f>DATOS!J$68</f>
        <v>0</v>
      </c>
      <c r="G35" s="525">
        <f>DATOS!L$68</f>
        <v>0</v>
      </c>
      <c r="H35" s="525">
        <f>DATOS!N$68</f>
        <v>0</v>
      </c>
      <c r="I35" s="525">
        <f>DATOS!P$68</f>
        <v>0</v>
      </c>
      <c r="J35" s="525">
        <f>DATOS!R$68</f>
        <v>0</v>
      </c>
      <c r="K35" s="525">
        <f>DATOS!T$68</f>
        <v>0</v>
      </c>
      <c r="L35" s="525">
        <f>DATOS!V$68</f>
        <v>0</v>
      </c>
      <c r="M35" s="525">
        <f>DATOS!X$68</f>
        <v>0</v>
      </c>
      <c r="N35" s="525">
        <f>DATOS!Z$68</f>
        <v>0</v>
      </c>
      <c r="Q35" s="941"/>
      <c r="R35" s="941"/>
      <c r="S35" s="941"/>
      <c r="T35" s="941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1"/>
      <c r="R36" s="941"/>
      <c r="S36" s="941"/>
      <c r="T36" s="941"/>
    </row>
    <row r="37" spans="2:20" ht="18.75" x14ac:dyDescent="0.3">
      <c r="B37" s="1" t="s">
        <v>20</v>
      </c>
      <c r="C37" s="13"/>
      <c r="D37" s="13"/>
      <c r="E37" s="526">
        <v>2</v>
      </c>
      <c r="F37" s="13"/>
      <c r="G37" s="13"/>
      <c r="H37" s="526">
        <v>2</v>
      </c>
      <c r="I37" s="13"/>
      <c r="J37" s="13"/>
      <c r="K37" s="526">
        <v>2</v>
      </c>
      <c r="L37" s="13"/>
      <c r="M37" s="13"/>
      <c r="N37" s="526">
        <v>2</v>
      </c>
      <c r="Q37" s="941"/>
      <c r="R37" s="941"/>
      <c r="S37" s="941"/>
      <c r="T37" s="941"/>
    </row>
    <row r="38" spans="2:20" ht="18.75" x14ac:dyDescent="0.3">
      <c r="B38" s="1" t="s">
        <v>17</v>
      </c>
      <c r="C38" s="62"/>
      <c r="D38" s="62"/>
      <c r="E38" s="527">
        <f>E36-E37</f>
        <v>-2</v>
      </c>
      <c r="F38" s="62"/>
      <c r="G38" s="62"/>
      <c r="H38" s="527">
        <f>H36-H37</f>
        <v>-2</v>
      </c>
      <c r="I38" s="62"/>
      <c r="J38" s="62"/>
      <c r="K38" s="527">
        <f>K36-K37</f>
        <v>-2</v>
      </c>
      <c r="L38" s="62"/>
      <c r="M38" s="62"/>
      <c r="N38" s="527">
        <f>N35-N37</f>
        <v>-2</v>
      </c>
      <c r="Q38" s="941"/>
      <c r="R38" s="941"/>
      <c r="S38" s="941"/>
      <c r="T38" s="941"/>
    </row>
    <row r="39" spans="2:20" ht="15.75" thickBot="1" x14ac:dyDescent="0.3">
      <c r="Q39" s="1663" t="s">
        <v>52</v>
      </c>
      <c r="R39" s="1663"/>
      <c r="S39" s="1663"/>
      <c r="T39" s="1663"/>
    </row>
    <row r="40" spans="2:20" ht="27.75" thickTop="1" thickBot="1" x14ac:dyDescent="0.45">
      <c r="E40" s="1667" t="s">
        <v>44</v>
      </c>
      <c r="F40" s="1668"/>
      <c r="G40" s="1668"/>
      <c r="H40" s="1668"/>
      <c r="I40" s="1668"/>
      <c r="J40" s="1673"/>
    </row>
    <row r="41" spans="2:20" ht="15.75" thickTop="1" x14ac:dyDescent="0.25"/>
    <row r="42" spans="2:20" ht="15.75" thickBot="1" x14ac:dyDescent="0.3">
      <c r="B42" s="20" t="s">
        <v>1029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0</v>
      </c>
      <c r="D43" s="74">
        <f>DATOS!F$3</f>
        <v>0</v>
      </c>
      <c r="E43" s="74">
        <f>DATOS!H$3</f>
        <v>0</v>
      </c>
      <c r="F43" s="74">
        <f>DATOS!J$3</f>
        <v>0</v>
      </c>
      <c r="G43" s="74">
        <f>DATOS!L$3</f>
        <v>0</v>
      </c>
      <c r="H43" s="74">
        <f>DATOS!N$3</f>
        <v>0</v>
      </c>
      <c r="I43" s="74">
        <f>DATOS!P$3</f>
        <v>0</v>
      </c>
      <c r="J43" s="74">
        <f>DATOS!R$3</f>
        <v>0</v>
      </c>
      <c r="K43" s="74">
        <f>DATOS!T$3</f>
        <v>0</v>
      </c>
      <c r="L43" s="74">
        <f>DATOS!V$3</f>
        <v>0</v>
      </c>
      <c r="M43" s="74">
        <f>DATOS!X$3</f>
        <v>0</v>
      </c>
      <c r="N43" s="74">
        <f>DATOS!Z$3</f>
        <v>0</v>
      </c>
    </row>
    <row r="44" spans="2:20" x14ac:dyDescent="0.25">
      <c r="B44" s="12" t="s">
        <v>46</v>
      </c>
      <c r="C44" s="14">
        <v>82562.87</v>
      </c>
      <c r="D44" s="16">
        <f>C$43</f>
        <v>0</v>
      </c>
      <c r="E44" s="16">
        <f t="shared" ref="E44:N44" si="2">D$43</f>
        <v>0</v>
      </c>
      <c r="F44" s="16">
        <f t="shared" si="2"/>
        <v>0</v>
      </c>
      <c r="G44" s="16">
        <f t="shared" si="2"/>
        <v>0</v>
      </c>
      <c r="H44" s="16">
        <f t="shared" si="2"/>
        <v>0</v>
      </c>
      <c r="I44" s="16">
        <f t="shared" si="2"/>
        <v>0</v>
      </c>
      <c r="J44" s="16">
        <f t="shared" si="2"/>
        <v>0</v>
      </c>
      <c r="K44" s="16">
        <f t="shared" si="2"/>
        <v>0</v>
      </c>
      <c r="L44" s="16">
        <f t="shared" si="2"/>
        <v>0</v>
      </c>
      <c r="M44" s="16">
        <f t="shared" si="2"/>
        <v>0</v>
      </c>
      <c r="N44" s="16">
        <f t="shared" si="2"/>
        <v>0</v>
      </c>
    </row>
    <row r="45" spans="2:20" ht="18.75" x14ac:dyDescent="0.3">
      <c r="B45" s="77" t="s">
        <v>27</v>
      </c>
      <c r="C45" s="367">
        <f>(C$43/C$44)-1</f>
        <v>-1</v>
      </c>
      <c r="D45" s="375" t="e">
        <f t="shared" ref="D45:N45" si="3">(D$43/D$44)-1</f>
        <v>#DIV/0!</v>
      </c>
      <c r="E45" s="375" t="e">
        <f t="shared" si="3"/>
        <v>#DIV/0!</v>
      </c>
      <c r="F45" s="375" t="e">
        <f t="shared" si="3"/>
        <v>#DIV/0!</v>
      </c>
      <c r="G45" s="367" t="e">
        <f t="shared" si="3"/>
        <v>#DIV/0!</v>
      </c>
      <c r="H45" s="375" t="e">
        <f t="shared" si="3"/>
        <v>#DIV/0!</v>
      </c>
      <c r="I45" s="375" t="e">
        <f t="shared" si="3"/>
        <v>#DIV/0!</v>
      </c>
      <c r="J45" s="375" t="e">
        <f t="shared" si="3"/>
        <v>#DIV/0!</v>
      </c>
      <c r="K45" s="367" t="e">
        <f t="shared" si="3"/>
        <v>#DIV/0!</v>
      </c>
      <c r="L45" s="367" t="e">
        <f t="shared" si="3"/>
        <v>#DIV/0!</v>
      </c>
      <c r="M45" s="367" t="e">
        <f t="shared" si="3"/>
        <v>#DIV/0!</v>
      </c>
      <c r="N45" s="375" t="e">
        <f t="shared" si="3"/>
        <v>#DIV/0!</v>
      </c>
    </row>
    <row r="46" spans="2:20" x14ac:dyDescent="0.25">
      <c r="B46" s="1" t="s">
        <v>20</v>
      </c>
      <c r="C46" s="368">
        <v>0.04</v>
      </c>
      <c r="D46" s="368">
        <v>0.04</v>
      </c>
      <c r="E46" s="368">
        <v>0.04</v>
      </c>
      <c r="F46" s="368">
        <v>0.04</v>
      </c>
      <c r="G46" s="368">
        <v>0.04</v>
      </c>
      <c r="H46" s="368">
        <v>0.04</v>
      </c>
      <c r="I46" s="368">
        <v>0.04</v>
      </c>
      <c r="J46" s="368">
        <v>0.04</v>
      </c>
      <c r="K46" s="368">
        <v>0.04</v>
      </c>
      <c r="L46" s="368">
        <v>0.04</v>
      </c>
      <c r="M46" s="368">
        <v>0.04</v>
      </c>
      <c r="N46" s="368">
        <v>0.04</v>
      </c>
    </row>
    <row r="47" spans="2:20" x14ac:dyDescent="0.25">
      <c r="B47" s="8" t="s">
        <v>17</v>
      </c>
      <c r="C47" s="9">
        <f>C$45-C$46</f>
        <v>-1.04</v>
      </c>
      <c r="D47" s="10" t="e">
        <f t="shared" ref="D47:N47" si="4">D$45-D$46</f>
        <v>#DIV/0!</v>
      </c>
      <c r="E47" s="10" t="e">
        <f t="shared" si="4"/>
        <v>#DIV/0!</v>
      </c>
      <c r="F47" s="10" t="e">
        <f t="shared" si="4"/>
        <v>#DIV/0!</v>
      </c>
      <c r="G47" s="9" t="e">
        <f t="shared" si="4"/>
        <v>#DIV/0!</v>
      </c>
      <c r="H47" s="10" t="e">
        <f t="shared" si="4"/>
        <v>#DIV/0!</v>
      </c>
      <c r="I47" s="10" t="e">
        <f t="shared" si="4"/>
        <v>#DIV/0!</v>
      </c>
      <c r="J47" s="10" t="e">
        <f t="shared" si="4"/>
        <v>#DIV/0!</v>
      </c>
      <c r="K47" s="9" t="e">
        <f t="shared" si="4"/>
        <v>#DIV/0!</v>
      </c>
      <c r="L47" s="9" t="e">
        <f t="shared" si="4"/>
        <v>#DIV/0!</v>
      </c>
      <c r="M47" s="10" t="e">
        <f t="shared" si="4"/>
        <v>#DIV/0!</v>
      </c>
      <c r="N47" s="10" t="e">
        <f t="shared" si="4"/>
        <v>#DIV/0!</v>
      </c>
      <c r="R47" s="1663"/>
      <c r="S47" s="1663"/>
    </row>
    <row r="48" spans="2:20" ht="15.75" thickBot="1" x14ac:dyDescent="0.3"/>
    <row r="49" spans="2:20" ht="27.75" thickTop="1" thickBot="1" x14ac:dyDescent="0.45">
      <c r="E49" s="1667" t="s">
        <v>47</v>
      </c>
      <c r="F49" s="1668"/>
      <c r="G49" s="1668"/>
      <c r="H49" s="1668"/>
      <c r="I49" s="1669"/>
      <c r="Q49" s="1663" t="s">
        <v>47</v>
      </c>
      <c r="R49" s="1663"/>
      <c r="S49" s="1663"/>
      <c r="T49" s="1663"/>
    </row>
    <row r="50" spans="2:20" ht="15.75" thickTop="1" x14ac:dyDescent="0.25">
      <c r="R50" s="1663"/>
      <c r="S50" s="1674"/>
    </row>
    <row r="51" spans="2:20" x14ac:dyDescent="0.25">
      <c r="B51" s="66" t="s">
        <v>1029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0" t="s">
        <v>375</v>
      </c>
      <c r="C52" s="481">
        <f>DATOS!D$3</f>
        <v>0</v>
      </c>
      <c r="D52" s="481">
        <f>DATOS!F$3</f>
        <v>0</v>
      </c>
      <c r="E52" s="481">
        <f>DATOS!H$3</f>
        <v>0</v>
      </c>
      <c r="F52" s="481">
        <f>DATOS!J$3</f>
        <v>0</v>
      </c>
      <c r="G52" s="481">
        <f>DATOS!L$3</f>
        <v>0</v>
      </c>
      <c r="H52" s="481">
        <f>DATOS!N$3</f>
        <v>0</v>
      </c>
      <c r="I52" s="481">
        <f>DATOS!P$3</f>
        <v>0</v>
      </c>
      <c r="J52" s="481">
        <f>DATOS!R$3</f>
        <v>0</v>
      </c>
      <c r="K52" s="481">
        <f>DATOS!T$3</f>
        <v>0</v>
      </c>
      <c r="L52" s="481">
        <f>DATOS!V$3</f>
        <v>0</v>
      </c>
      <c r="M52" s="481">
        <f>DATOS!X$3</f>
        <v>0</v>
      </c>
      <c r="N52" s="481">
        <f>DATOS!Z$3</f>
        <v>0</v>
      </c>
    </row>
    <row r="53" spans="2:20" x14ac:dyDescent="0.25">
      <c r="B53" s="480" t="s">
        <v>376</v>
      </c>
      <c r="C53" s="481">
        <f>DATOS!D95</f>
        <v>138470.85</v>
      </c>
      <c r="D53" s="481">
        <f>DATOS!F95</f>
        <v>149537.09</v>
      </c>
      <c r="E53" s="481">
        <f>DATOS!H95</f>
        <v>132428.70000000001</v>
      </c>
      <c r="F53" s="481">
        <f>DATOS!J95</f>
        <v>148542.87</v>
      </c>
      <c r="G53" s="481">
        <f>DATOS!L95</f>
        <v>153211.49</v>
      </c>
      <c r="H53" s="481">
        <f>DATOS!N95</f>
        <v>158312.82999999999</v>
      </c>
      <c r="I53" s="481">
        <f>DATOS!P95</f>
        <v>0</v>
      </c>
      <c r="J53" s="481">
        <f>DATOS!R95</f>
        <v>0</v>
      </c>
      <c r="K53" s="481">
        <f>DATOS!T95</f>
        <v>0</v>
      </c>
      <c r="L53" s="481">
        <f>DATOS!V95</f>
        <v>0</v>
      </c>
      <c r="M53" s="481">
        <f>DATOS!X95</f>
        <v>0</v>
      </c>
      <c r="N53" s="481">
        <f>DATOS!Z95</f>
        <v>0</v>
      </c>
    </row>
    <row r="54" spans="2:20" x14ac:dyDescent="0.25">
      <c r="B54" s="480" t="s">
        <v>377</v>
      </c>
      <c r="C54" s="368" t="e">
        <f>C$53/C$52</f>
        <v>#DIV/0!</v>
      </c>
      <c r="D54" s="368" t="e">
        <f t="shared" ref="D54:N54" si="5">D$53/D$52</f>
        <v>#DIV/0!</v>
      </c>
      <c r="E54" s="368" t="e">
        <f t="shared" si="5"/>
        <v>#DIV/0!</v>
      </c>
      <c r="F54" s="368" t="e">
        <f t="shared" si="5"/>
        <v>#DIV/0!</v>
      </c>
      <c r="G54" s="368" t="e">
        <f t="shared" si="5"/>
        <v>#DIV/0!</v>
      </c>
      <c r="H54" s="368" t="e">
        <f t="shared" si="5"/>
        <v>#DIV/0!</v>
      </c>
      <c r="I54" s="368" t="e">
        <f t="shared" si="5"/>
        <v>#DIV/0!</v>
      </c>
      <c r="J54" s="368" t="e">
        <f t="shared" si="5"/>
        <v>#DIV/0!</v>
      </c>
      <c r="K54" s="368" t="e">
        <f t="shared" si="5"/>
        <v>#DIV/0!</v>
      </c>
      <c r="L54" s="368" t="e">
        <f t="shared" si="5"/>
        <v>#DIV/0!</v>
      </c>
      <c r="M54" s="368" t="e">
        <f t="shared" si="5"/>
        <v>#DIV/0!</v>
      </c>
      <c r="N54" s="368" t="e">
        <f t="shared" si="5"/>
        <v>#DIV/0!</v>
      </c>
    </row>
    <row r="55" spans="2:20" ht="18.75" x14ac:dyDescent="0.3">
      <c r="B55" s="77" t="s">
        <v>27</v>
      </c>
      <c r="C55" s="81"/>
      <c r="D55" s="81"/>
      <c r="E55" s="367" t="e">
        <f>((C53+D53+E53)/(C52+D52+E52))</f>
        <v>#DIV/0!</v>
      </c>
      <c r="F55" s="81"/>
      <c r="G55" s="81"/>
      <c r="H55" s="367" t="e">
        <f>((F53+G53+H53)/(F52+G52+H52))</f>
        <v>#DIV/0!</v>
      </c>
      <c r="I55" s="81"/>
      <c r="J55" s="81"/>
      <c r="K55" s="367" t="e">
        <f>((I53+J53+K53)/(I52+J52+K52))</f>
        <v>#DIV/0!</v>
      </c>
      <c r="L55" s="81"/>
      <c r="M55" s="81"/>
      <c r="N55" s="79" t="e">
        <f>((L53+M53+N53)/(L52+M52+N52))</f>
        <v>#DIV/0!</v>
      </c>
    </row>
    <row r="56" spans="2:20" x14ac:dyDescent="0.25">
      <c r="B56" s="1" t="s">
        <v>20</v>
      </c>
      <c r="C56" s="17"/>
      <c r="D56" s="17"/>
      <c r="E56" s="482">
        <v>0.85</v>
      </c>
      <c r="F56" s="17"/>
      <c r="G56" s="17"/>
      <c r="H56" s="482">
        <v>0.85</v>
      </c>
      <c r="I56" s="17"/>
      <c r="J56" s="17"/>
      <c r="K56" s="482">
        <v>0.85</v>
      </c>
      <c r="L56" s="17"/>
      <c r="M56" s="17"/>
      <c r="N56" s="482">
        <v>0.85</v>
      </c>
      <c r="T56" s="940"/>
    </row>
    <row r="57" spans="2:20" x14ac:dyDescent="0.25">
      <c r="B57" s="1" t="s">
        <v>17</v>
      </c>
      <c r="C57" s="36"/>
      <c r="D57" s="36"/>
      <c r="E57" s="483" t="e">
        <f>E56-E55</f>
        <v>#DIV/0!</v>
      </c>
      <c r="F57" s="36"/>
      <c r="G57" s="36"/>
      <c r="H57" s="483" t="e">
        <f>H56-H55</f>
        <v>#DIV/0!</v>
      </c>
      <c r="I57" s="36"/>
      <c r="J57" s="36"/>
      <c r="K57" s="483" t="e">
        <f>K56-K55</f>
        <v>#DIV/0!</v>
      </c>
      <c r="L57" s="36"/>
      <c r="M57" s="36"/>
      <c r="N57" s="483" t="e">
        <f>N56-N55</f>
        <v>#DIV/0!</v>
      </c>
    </row>
    <row r="58" spans="2:20" ht="15.75" thickBot="1" x14ac:dyDescent="0.3"/>
    <row r="59" spans="2:20" ht="27.75" thickTop="1" thickBot="1" x14ac:dyDescent="0.45">
      <c r="C59" s="38"/>
      <c r="D59" s="1667" t="s">
        <v>48</v>
      </c>
      <c r="E59" s="1668"/>
      <c r="F59" s="1668"/>
      <c r="G59" s="1668"/>
      <c r="H59" s="1668"/>
      <c r="I59" s="1668"/>
      <c r="J59" s="1669"/>
      <c r="K59" s="39"/>
      <c r="L59" s="39"/>
      <c r="M59" s="39"/>
      <c r="Q59" s="1663"/>
      <c r="R59" s="1663"/>
      <c r="S59" s="1663"/>
      <c r="T59" s="1663"/>
    </row>
    <row r="60" spans="2:20" ht="15.75" thickTop="1" x14ac:dyDescent="0.25">
      <c r="Q60" s="1663" t="s">
        <v>53</v>
      </c>
      <c r="R60" s="1663"/>
      <c r="S60" s="1663"/>
      <c r="T60" s="1663"/>
    </row>
    <row r="61" spans="2:20" ht="15.75" thickBot="1" x14ac:dyDescent="0.3">
      <c r="B61" s="40" t="s">
        <v>1029</v>
      </c>
      <c r="C61" s="40" t="s">
        <v>49</v>
      </c>
    </row>
    <row r="62" spans="2:20" ht="18.75" x14ac:dyDescent="0.3">
      <c r="B62" s="77" t="s">
        <v>27</v>
      </c>
      <c r="C62" s="705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6">
        <f>C62-C63</f>
        <v>-6</v>
      </c>
    </row>
    <row r="66" spans="2:21" ht="26.25" x14ac:dyDescent="0.4">
      <c r="C66" s="942"/>
      <c r="D66" s="942"/>
      <c r="E66" s="942"/>
      <c r="F66" s="942"/>
      <c r="G66" s="942"/>
      <c r="H66" s="942"/>
      <c r="I66" s="942"/>
      <c r="J66" s="942"/>
      <c r="K66" s="942"/>
      <c r="L66" s="942"/>
      <c r="M66" s="942"/>
    </row>
    <row r="67" spans="2:21" x14ac:dyDescent="0.25">
      <c r="Q67" s="1663"/>
      <c r="R67" s="1663"/>
      <c r="S67" s="1663"/>
      <c r="T67" s="1663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667" t="s">
        <v>396</v>
      </c>
      <c r="E69" s="1668"/>
      <c r="F69" s="1668"/>
      <c r="G69" s="1668"/>
      <c r="H69" s="1668"/>
      <c r="I69" s="1668"/>
      <c r="J69" s="1669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1029</v>
      </c>
      <c r="C71" s="40" t="s">
        <v>49</v>
      </c>
      <c r="K71" s="47"/>
      <c r="L71" s="47"/>
      <c r="M71" s="47"/>
      <c r="N71" s="47"/>
      <c r="Q71" s="1672" t="s">
        <v>396</v>
      </c>
      <c r="R71" s="1672"/>
      <c r="S71" s="1672"/>
      <c r="T71" s="1672"/>
      <c r="U71" s="1672"/>
    </row>
    <row r="72" spans="2:21" ht="18.75" x14ac:dyDescent="0.3">
      <c r="B72" s="77" t="s">
        <v>27</v>
      </c>
      <c r="C72" s="367">
        <f>DATOS!Z70</f>
        <v>0</v>
      </c>
      <c r="R72" s="1663"/>
      <c r="S72" s="1663"/>
      <c r="T72" s="1663"/>
      <c r="U72" s="1663"/>
    </row>
    <row r="73" spans="2:21" x14ac:dyDescent="0.25">
      <c r="B73" s="1" t="s">
        <v>20</v>
      </c>
      <c r="C73" s="685">
        <v>0.06</v>
      </c>
    </row>
    <row r="74" spans="2:21" x14ac:dyDescent="0.25">
      <c r="B74" s="8" t="s">
        <v>17</v>
      </c>
      <c r="C74" s="369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663"/>
      <c r="R76" s="1663"/>
      <c r="S76" s="1663"/>
      <c r="T76" s="1663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8" customFormat="1" ht="34.5" customHeight="1" x14ac:dyDescent="0.25">
      <c r="D86" s="1675"/>
      <c r="E86" s="1675"/>
      <c r="F86" s="1675"/>
      <c r="G86" s="1675"/>
      <c r="H86" s="1675"/>
      <c r="I86" s="1675"/>
      <c r="J86" s="1675"/>
    </row>
    <row r="87" spans="2:14" s="1188" customFormat="1" x14ac:dyDescent="0.25"/>
    <row r="88" spans="2:14" s="1188" customFormat="1" x14ac:dyDescent="0.25"/>
    <row r="89" spans="2:14" s="1188" customFormat="1" x14ac:dyDescent="0.25">
      <c r="B89" s="41"/>
      <c r="C89" s="41"/>
    </row>
    <row r="90" spans="2:14" s="1188" customFormat="1" ht="18.75" x14ac:dyDescent="0.3">
      <c r="B90" s="1189"/>
      <c r="C90" s="1190"/>
    </row>
    <row r="91" spans="2:14" s="1188" customFormat="1" x14ac:dyDescent="0.25">
      <c r="C91" s="1191"/>
    </row>
    <row r="92" spans="2:14" s="1188" customFormat="1" x14ac:dyDescent="0.25">
      <c r="C92" s="1191"/>
    </row>
    <row r="93" spans="2:14" s="1188" customFormat="1" x14ac:dyDescent="0.25"/>
    <row r="94" spans="2:14" s="1188" customFormat="1" x14ac:dyDescent="0.25"/>
    <row r="95" spans="2:14" s="1188" customFormat="1" x14ac:dyDescent="0.25"/>
    <row r="96" spans="2:14" s="1188" customFormat="1" x14ac:dyDescent="0.25"/>
    <row r="97" spans="2:10" s="1188" customFormat="1" x14ac:dyDescent="0.25"/>
    <row r="98" spans="2:10" s="1188" customFormat="1" x14ac:dyDescent="0.25"/>
    <row r="99" spans="2:10" s="1188" customFormat="1" x14ac:dyDescent="0.25"/>
    <row r="100" spans="2:10" s="1188" customFormat="1" x14ac:dyDescent="0.25"/>
    <row r="101" spans="2:10" s="1188" customFormat="1" ht="30" customHeight="1" x14ac:dyDescent="0.25">
      <c r="D101" s="1675"/>
      <c r="E101" s="1675"/>
      <c r="F101" s="1675"/>
      <c r="G101" s="1675"/>
      <c r="H101" s="1675"/>
      <c r="I101" s="1675"/>
      <c r="J101" s="1675"/>
    </row>
    <row r="102" spans="2:10" s="1188" customFormat="1" x14ac:dyDescent="0.25"/>
    <row r="103" spans="2:10" s="1188" customFormat="1" x14ac:dyDescent="0.25"/>
    <row r="104" spans="2:10" s="1188" customFormat="1" x14ac:dyDescent="0.25">
      <c r="B104" s="41"/>
      <c r="C104" s="41"/>
      <c r="D104" s="41"/>
      <c r="E104" s="41"/>
    </row>
    <row r="105" spans="2:10" s="1188" customFormat="1" ht="18.75" x14ac:dyDescent="0.3">
      <c r="B105" s="1189"/>
      <c r="C105" s="1190"/>
      <c r="D105" s="1190"/>
      <c r="E105" s="1190"/>
    </row>
    <row r="106" spans="2:10" s="1188" customFormat="1" x14ac:dyDescent="0.25">
      <c r="C106" s="1191"/>
      <c r="D106" s="1191"/>
      <c r="E106" s="1191"/>
    </row>
    <row r="107" spans="2:10" s="1188" customFormat="1" x14ac:dyDescent="0.25">
      <c r="C107" s="1191"/>
      <c r="D107" s="1191"/>
      <c r="E107" s="1191"/>
    </row>
    <row r="108" spans="2:10" s="1188" customFormat="1" x14ac:dyDescent="0.25"/>
    <row r="109" spans="2:10" s="1188" customFormat="1" x14ac:dyDescent="0.25"/>
    <row r="110" spans="2:10" s="1188" customFormat="1" x14ac:dyDescent="0.25"/>
    <row r="111" spans="2:10" s="1188" customFormat="1" x14ac:dyDescent="0.25"/>
    <row r="112" spans="2:10" s="1188" customFormat="1" x14ac:dyDescent="0.25"/>
    <row r="113" spans="2:14" s="1188" customFormat="1" x14ac:dyDescent="0.25"/>
    <row r="114" spans="2:14" s="1188" customFormat="1" x14ac:dyDescent="0.25"/>
    <row r="115" spans="2:14" s="1188" customFormat="1" ht="35.25" customHeight="1" x14ac:dyDescent="0.25">
      <c r="D115" s="1675"/>
      <c r="E115" s="1675"/>
      <c r="F115" s="1675"/>
      <c r="G115" s="1675"/>
      <c r="H115" s="1675"/>
      <c r="I115" s="1675"/>
      <c r="J115" s="1675"/>
    </row>
    <row r="116" spans="2:14" s="1188" customFormat="1" x14ac:dyDescent="0.25"/>
    <row r="117" spans="2:14" s="1188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8" customFormat="1" ht="18.75" x14ac:dyDescent="0.3">
      <c r="B118" s="51"/>
      <c r="C118" s="1192"/>
      <c r="D118" s="1192"/>
      <c r="E118" s="1192"/>
      <c r="F118" s="1192"/>
      <c r="G118" s="1192"/>
      <c r="H118" s="1192"/>
      <c r="I118" s="1192"/>
      <c r="J118" s="1192"/>
      <c r="K118" s="1192"/>
      <c r="L118" s="1192"/>
      <c r="M118" s="1192"/>
      <c r="N118" s="1192"/>
    </row>
    <row r="119" spans="2:14" s="1188" customFormat="1" ht="18.75" x14ac:dyDescent="0.3">
      <c r="B119" s="1189"/>
      <c r="C119" s="1193"/>
      <c r="D119" s="1193"/>
      <c r="E119" s="1194"/>
      <c r="F119" s="1193"/>
      <c r="G119" s="1193"/>
      <c r="H119" s="1194"/>
      <c r="I119" s="1193"/>
      <c r="J119" s="1193"/>
      <c r="K119" s="1194"/>
      <c r="L119" s="1193"/>
      <c r="M119" s="1193"/>
      <c r="N119" s="1193"/>
    </row>
    <row r="120" spans="2:14" s="1188" customFormat="1" ht="18.75" x14ac:dyDescent="0.3">
      <c r="C120" s="1195"/>
      <c r="D120" s="1195"/>
      <c r="E120" s="1196"/>
      <c r="F120" s="1195"/>
      <c r="G120" s="1195"/>
      <c r="H120" s="1196"/>
      <c r="I120" s="1195"/>
      <c r="J120" s="1195"/>
      <c r="K120" s="1196"/>
      <c r="L120" s="1195"/>
      <c r="M120" s="1195"/>
      <c r="N120" s="1196"/>
    </row>
    <row r="121" spans="2:14" s="1188" customFormat="1" ht="18.75" x14ac:dyDescent="0.3">
      <c r="C121" s="1197"/>
      <c r="D121" s="1197"/>
      <c r="E121" s="1198"/>
      <c r="F121" s="1197"/>
      <c r="G121" s="1197"/>
      <c r="H121" s="1198"/>
      <c r="I121" s="1197"/>
      <c r="J121" s="1197"/>
      <c r="K121" s="1198"/>
      <c r="L121" s="1197"/>
      <c r="M121" s="1197"/>
      <c r="N121" s="1198"/>
    </row>
  </sheetData>
  <mergeCells count="29">
    <mergeCell ref="Q67:T67"/>
    <mergeCell ref="D69:J69"/>
    <mergeCell ref="D86:J86"/>
    <mergeCell ref="D101:J101"/>
    <mergeCell ref="D115:J115"/>
    <mergeCell ref="R72:U72"/>
    <mergeCell ref="Q76:T76"/>
    <mergeCell ref="Q71:U71"/>
    <mergeCell ref="Q39:T39"/>
    <mergeCell ref="E40:J40"/>
    <mergeCell ref="R47:S47"/>
    <mergeCell ref="E49:I49"/>
    <mergeCell ref="Q49:T49"/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1"/>
  <sheetViews>
    <sheetView zoomScale="70" zoomScaleNormal="70" workbookViewId="0">
      <selection activeCell="B121" sqref="B121"/>
    </sheetView>
  </sheetViews>
  <sheetFormatPr baseColWidth="10" defaultRowHeight="15" x14ac:dyDescent="0.25"/>
  <cols>
    <col min="2" max="2" width="27.28515625" customWidth="1"/>
    <col min="3" max="13" width="12.7109375" customWidth="1"/>
    <col min="14" max="14" width="15.140625" customWidth="1"/>
  </cols>
  <sheetData>
    <row r="1" spans="2:41" ht="15" customHeight="1" x14ac:dyDescent="0.25">
      <c r="R1" s="1663" t="s">
        <v>75</v>
      </c>
      <c r="S1" s="1663"/>
      <c r="W1" s="1676" t="s">
        <v>76</v>
      </c>
      <c r="X1" s="1677"/>
      <c r="Y1" s="1677"/>
      <c r="Z1" s="1677"/>
      <c r="AC1" s="1676" t="s">
        <v>77</v>
      </c>
      <c r="AD1" s="1677"/>
      <c r="AE1" s="1677"/>
      <c r="AF1" s="1677"/>
      <c r="AI1" s="1663" t="s">
        <v>78</v>
      </c>
      <c r="AJ1" s="1663"/>
      <c r="AK1" s="1663"/>
      <c r="AL1" s="1663"/>
      <c r="AM1" s="1663"/>
      <c r="AN1" s="1663"/>
      <c r="AO1" s="1663"/>
    </row>
    <row r="3" spans="2:41" ht="15.75" thickBot="1" x14ac:dyDescent="0.3"/>
    <row r="4" spans="2:41" ht="27.75" thickTop="1" thickBot="1" x14ac:dyDescent="0.3">
      <c r="E4" s="1664" t="s">
        <v>18</v>
      </c>
      <c r="F4" s="1665"/>
      <c r="G4" s="1665"/>
      <c r="H4" s="1665"/>
      <c r="I4" s="1666"/>
    </row>
    <row r="5" spans="2:41" ht="15.75" thickTop="1" x14ac:dyDescent="0.25"/>
    <row r="6" spans="2:41" ht="15.75" thickBot="1" x14ac:dyDescent="0.3">
      <c r="B6" s="5" t="s">
        <v>1029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3.9300000000000002E-2</v>
      </c>
      <c r="D7" s="3">
        <f>DATOS!E$30</f>
        <v>4.0500000000000001E-2</v>
      </c>
      <c r="E7" s="3">
        <f>DATOS!G$30</f>
        <v>3.85E-2</v>
      </c>
      <c r="F7" s="3">
        <f>DATOS!I$30</f>
        <v>4.3999999999999997E-2</v>
      </c>
      <c r="G7" s="3">
        <f>DATOS!K$30</f>
        <v>4.07E-2</v>
      </c>
      <c r="H7" s="3">
        <f>DATOS!M$30</f>
        <v>5.57E-2</v>
      </c>
      <c r="I7" s="3">
        <f>DATOS!O$30</f>
        <v>0</v>
      </c>
      <c r="J7" s="3">
        <f>DATOS!Q$30</f>
        <v>0</v>
      </c>
      <c r="K7" s="3">
        <f>DATOS!S$30</f>
        <v>0</v>
      </c>
      <c r="L7" s="3">
        <f>DATOS!U$30</f>
        <v>0</v>
      </c>
      <c r="M7" s="3">
        <f>DATOS!W$30</f>
        <v>0</v>
      </c>
      <c r="N7" s="3">
        <f>DATOS!Y$30</f>
        <v>0</v>
      </c>
    </row>
    <row r="8" spans="2:41" x14ac:dyDescent="0.25">
      <c r="B8" s="1" t="s">
        <v>1104</v>
      </c>
      <c r="C8" s="4">
        <f>DATOS!C$31</f>
        <v>9.5999999999999992E-3</v>
      </c>
      <c r="D8" s="4">
        <f>DATOS!E$31</f>
        <v>0</v>
      </c>
      <c r="E8" s="4">
        <f>DATOS!G$31</f>
        <v>0</v>
      </c>
      <c r="F8" s="4">
        <f>DATOS!I$31</f>
        <v>4.0000000000000002E-4</v>
      </c>
      <c r="G8" s="4">
        <f>DATOS!K$31</f>
        <v>0</v>
      </c>
      <c r="H8" s="4">
        <f>DATOS!M$31</f>
        <v>3.0300000000000001E-2</v>
      </c>
      <c r="I8" s="4">
        <f>DATOS!O$31</f>
        <v>0</v>
      </c>
      <c r="J8" s="4">
        <f>DATOS!Q$31</f>
        <v>0</v>
      </c>
      <c r="K8" s="4">
        <f>DATOS!S$31</f>
        <v>0</v>
      </c>
      <c r="L8" s="4">
        <f>DATOS!U$31</f>
        <v>0</v>
      </c>
      <c r="M8" s="4">
        <f>DATOS!W$31</f>
        <v>0</v>
      </c>
      <c r="N8" s="4">
        <f>DATOS!Y$31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41" x14ac:dyDescent="0.25">
      <c r="B12" s="1" t="s">
        <v>1105</v>
      </c>
      <c r="C12" s="4">
        <f>DATOS!C$33</f>
        <v>0</v>
      </c>
      <c r="D12" s="4">
        <f>DATOS!E$33</f>
        <v>0</v>
      </c>
      <c r="E12" s="4">
        <f>DATOS!G$33</f>
        <v>0</v>
      </c>
      <c r="F12" s="4">
        <f>DATOS!I$33</f>
        <v>8.0000000000000002E-3</v>
      </c>
      <c r="G12" s="4">
        <f>DATOS!K$33</f>
        <v>7.0000000000000001E-3</v>
      </c>
      <c r="H12" s="4">
        <f>DATOS!M$33</f>
        <v>4.4999999999999997E-3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3.4099999999999998E-2</v>
      </c>
      <c r="D17" s="4">
        <f>DATOS!E$34</f>
        <v>3.3399999999999999E-2</v>
      </c>
      <c r="E17" s="4">
        <f>DATOS!G$34</f>
        <v>3.1600000000000003E-2</v>
      </c>
      <c r="F17" s="4">
        <f>DATOS!I$34</f>
        <v>3.4299999999999997E-2</v>
      </c>
      <c r="G17" s="4">
        <f>DATOS!K$34</f>
        <v>3.0499999999999999E-2</v>
      </c>
      <c r="H17" s="4">
        <f>DATOS!M$34</f>
        <v>4.7600000000000003E-2</v>
      </c>
      <c r="I17" s="4">
        <f>DATOS!O$34</f>
        <v>0</v>
      </c>
      <c r="J17" s="4">
        <f>DATOS!Q$34</f>
        <v>0</v>
      </c>
      <c r="K17" s="4">
        <f>DATOS!S$34</f>
        <v>0</v>
      </c>
      <c r="L17" s="4">
        <f>DATOS!U$34</f>
        <v>0</v>
      </c>
      <c r="M17" s="4">
        <f>DATOS!W$34</f>
        <v>0</v>
      </c>
      <c r="N17" s="4">
        <f>DATOS!Y$34</f>
        <v>0</v>
      </c>
      <c r="R17" s="1663" t="s">
        <v>29</v>
      </c>
      <c r="S17" s="1663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3.3000000000000002E-2</v>
      </c>
      <c r="F19" s="78"/>
      <c r="G19" s="78"/>
      <c r="H19" s="79">
        <f>DATOS!M35</f>
        <v>3.7699999999999997E-2</v>
      </c>
      <c r="I19" s="78"/>
      <c r="J19" s="78"/>
      <c r="K19" s="79">
        <f>DATOS!S35</f>
        <v>0</v>
      </c>
      <c r="L19" s="78"/>
      <c r="M19" s="78"/>
      <c r="N19" s="79">
        <f>DATOS!Y35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2.6999999999999996E-2</v>
      </c>
      <c r="F21" s="10"/>
      <c r="G21" s="10"/>
      <c r="H21" s="9">
        <f>H20-H19</f>
        <v>2.23E-2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667" t="s">
        <v>19</v>
      </c>
      <c r="F23" s="1668"/>
      <c r="G23" s="1668"/>
      <c r="H23" s="1668"/>
      <c r="I23" s="1669"/>
    </row>
    <row r="24" spans="2:19" ht="15.75" thickTop="1" x14ac:dyDescent="0.25"/>
    <row r="25" spans="2:19" ht="15.75" thickBot="1" x14ac:dyDescent="0.3">
      <c r="B25" s="20" t="s">
        <v>1029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32.5</v>
      </c>
      <c r="D26" s="15">
        <f>SUM(DATOS!E$23:E$25)</f>
        <v>32.17</v>
      </c>
      <c r="E26" s="15">
        <f>SUM(DATOS!G$23:G$25)</f>
        <v>32.5</v>
      </c>
      <c r="F26" s="15">
        <f>SUM(DATOS!I$23:I$25)</f>
        <v>32.730000000000004</v>
      </c>
      <c r="G26" s="15">
        <f>SUM(DATOS!K$23:K$25)</f>
        <v>32.979999999999997</v>
      </c>
      <c r="H26" s="15">
        <f>SUM(DATOS!M$23:M$25)</f>
        <v>31.5</v>
      </c>
      <c r="I26" s="15">
        <f>SUM(DATOS!O$23:O$25)</f>
        <v>31.5</v>
      </c>
      <c r="J26" s="15">
        <f>SUM(DATOS!Q$23:Q$25)</f>
        <v>10.5</v>
      </c>
      <c r="K26" s="15">
        <f>SUM(DATOS!S$23:S$25)</f>
        <v>10.5</v>
      </c>
      <c r="L26" s="15">
        <f>SUM(DATOS!U$23:U$25)</f>
        <v>10.5</v>
      </c>
      <c r="M26" s="15">
        <f>SUM(DATOS!W$23:W$25)</f>
        <v>10.5</v>
      </c>
      <c r="N26" s="15">
        <f>SUM(DATOS!Y$23:Y$25)</f>
        <v>10.5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7">
        <f>(C$27/C$26)</f>
        <v>7.6923076923076927E-2</v>
      </c>
      <c r="D28" s="367">
        <f t="shared" ref="D28:N28" si="0">(D$27/D$26)</f>
        <v>7.7712154180913887E-2</v>
      </c>
      <c r="E28" s="367">
        <f t="shared" si="0"/>
        <v>7.6923076923076927E-2</v>
      </c>
      <c r="F28" s="367">
        <f t="shared" si="0"/>
        <v>7.6382523678582337E-2</v>
      </c>
      <c r="G28" s="367">
        <f t="shared" si="0"/>
        <v>7.5803517283201949E-2</v>
      </c>
      <c r="H28" s="367">
        <f t="shared" si="0"/>
        <v>7.9365079365079361E-2</v>
      </c>
      <c r="I28" s="367">
        <f t="shared" si="0"/>
        <v>7.9365079365079361E-2</v>
      </c>
      <c r="J28" s="367">
        <f t="shared" si="0"/>
        <v>0.23809523809523808</v>
      </c>
      <c r="K28" s="367">
        <f t="shared" si="0"/>
        <v>0.23809523809523808</v>
      </c>
      <c r="L28" s="367">
        <f t="shared" si="0"/>
        <v>0.23809523809523808</v>
      </c>
      <c r="M28" s="367">
        <f t="shared" si="0"/>
        <v>0.23809523809523808</v>
      </c>
      <c r="N28" s="367">
        <f t="shared" si="0"/>
        <v>0.23809523809523808</v>
      </c>
      <c r="R28" s="1663" t="s">
        <v>30</v>
      </c>
      <c r="S28" s="1663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7.3076923076923067E-2</v>
      </c>
      <c r="D30" s="9">
        <f t="shared" ref="D30:N30" si="1">D29-D28</f>
        <v>7.2287845819086108E-2</v>
      </c>
      <c r="E30" s="9">
        <f t="shared" si="1"/>
        <v>7.3076923076923067E-2</v>
      </c>
      <c r="F30" s="9">
        <f t="shared" si="1"/>
        <v>7.3617476321417658E-2</v>
      </c>
      <c r="G30" s="9">
        <f t="shared" si="1"/>
        <v>7.4196482716798046E-2</v>
      </c>
      <c r="H30" s="9">
        <f t="shared" si="1"/>
        <v>7.0634920634920634E-2</v>
      </c>
      <c r="I30" s="9">
        <f t="shared" si="1"/>
        <v>7.0634920634920634E-2</v>
      </c>
      <c r="J30" s="9">
        <f t="shared" si="1"/>
        <v>-8.8095238095238088E-2</v>
      </c>
      <c r="K30" s="9">
        <f t="shared" si="1"/>
        <v>-8.8095238095238088E-2</v>
      </c>
      <c r="L30" s="9">
        <f t="shared" si="1"/>
        <v>-8.8095238095238088E-2</v>
      </c>
      <c r="M30" s="9">
        <f t="shared" si="1"/>
        <v>-8.8095238095238088E-2</v>
      </c>
      <c r="N30" s="9">
        <f t="shared" si="1"/>
        <v>-8.8095238095238088E-2</v>
      </c>
    </row>
    <row r="31" spans="2:19" ht="15.75" thickBot="1" x14ac:dyDescent="0.3"/>
    <row r="32" spans="2:19" ht="27.75" thickTop="1" thickBot="1" x14ac:dyDescent="0.45">
      <c r="E32" s="1667" t="s">
        <v>23</v>
      </c>
      <c r="F32" s="1668"/>
      <c r="G32" s="1668"/>
      <c r="H32" s="1668"/>
      <c r="I32" s="1669"/>
    </row>
    <row r="33" spans="2:20" ht="15.75" thickTop="1" x14ac:dyDescent="0.25"/>
    <row r="34" spans="2:20" ht="15.75" thickBot="1" x14ac:dyDescent="0.3">
      <c r="B34" s="20" t="s">
        <v>1029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32.5</v>
      </c>
      <c r="D35" s="15">
        <f>DATOS!E$26</f>
        <v>32.17</v>
      </c>
      <c r="E35" s="15">
        <f>DATOS!G$26</f>
        <v>32.5</v>
      </c>
      <c r="F35" s="15">
        <f>DATOS!I$26</f>
        <v>32.730000000000004</v>
      </c>
      <c r="G35" s="15">
        <f>DATOS!K$26</f>
        <v>32.979999999999997</v>
      </c>
      <c r="H35" s="15">
        <f>DATOS!M$26</f>
        <v>31.5</v>
      </c>
      <c r="I35" s="15">
        <f>DATOS!O$26</f>
        <v>31.5</v>
      </c>
      <c r="J35" s="15">
        <f>DATOS!Q$26</f>
        <v>10.5</v>
      </c>
      <c r="K35" s="15">
        <f>DATOS!S$26</f>
        <v>10.5</v>
      </c>
      <c r="L35" s="15">
        <f>DATOS!U$26</f>
        <v>10.5</v>
      </c>
      <c r="M35" s="15">
        <f>DATOS!W$26</f>
        <v>10.5</v>
      </c>
      <c r="N35" s="15">
        <f>DATOS!Y$26</f>
        <v>10.5</v>
      </c>
    </row>
    <row r="36" spans="2:20" x14ac:dyDescent="0.25">
      <c r="B36" s="12" t="s">
        <v>24</v>
      </c>
      <c r="C36" s="14">
        <f>DATOS!C$27</f>
        <v>20</v>
      </c>
      <c r="D36" s="14">
        <f>DATOS!E$27</f>
        <v>20</v>
      </c>
      <c r="E36" s="14">
        <f>DATOS!G$27</f>
        <v>20</v>
      </c>
      <c r="F36" s="14">
        <f>DATOS!I$27</f>
        <v>20</v>
      </c>
      <c r="G36" s="14">
        <f>DATOS!K$27</f>
        <v>20</v>
      </c>
      <c r="H36" s="14">
        <f>DATOS!M$27</f>
        <v>19</v>
      </c>
      <c r="I36" s="14">
        <f>DATOS!O$27</f>
        <v>19</v>
      </c>
      <c r="J36" s="14">
        <f>DATOS!Q$27</f>
        <v>0</v>
      </c>
      <c r="K36" s="14">
        <f>DATOS!S$27</f>
        <v>0</v>
      </c>
      <c r="L36" s="14">
        <f>DATOS!U$27</f>
        <v>0</v>
      </c>
      <c r="M36" s="14">
        <f>DATOS!W$27</f>
        <v>0</v>
      </c>
      <c r="N36" s="14">
        <f>DATOS!Y$27</f>
        <v>0</v>
      </c>
    </row>
    <row r="37" spans="2:20" x14ac:dyDescent="0.25">
      <c r="B37" s="12" t="s">
        <v>73</v>
      </c>
      <c r="C37" s="365">
        <f>(C$36/C$35)</f>
        <v>0.61538461538461542</v>
      </c>
      <c r="D37" s="365">
        <f t="shared" ref="D37:N37" si="2">(D$36/D$35)</f>
        <v>0.62169723344731109</v>
      </c>
      <c r="E37" s="365">
        <f t="shared" si="2"/>
        <v>0.61538461538461542</v>
      </c>
      <c r="F37" s="365">
        <f t="shared" si="2"/>
        <v>0.6110601894286587</v>
      </c>
      <c r="G37" s="365">
        <f t="shared" si="2"/>
        <v>0.60642813826561559</v>
      </c>
      <c r="H37" s="365">
        <f t="shared" si="2"/>
        <v>0.60317460317460314</v>
      </c>
      <c r="I37" s="365">
        <f t="shared" si="2"/>
        <v>0.60317460317460314</v>
      </c>
      <c r="J37" s="365">
        <f t="shared" si="2"/>
        <v>0</v>
      </c>
      <c r="K37" s="365">
        <f t="shared" si="2"/>
        <v>0</v>
      </c>
      <c r="L37" s="365">
        <f t="shared" si="2"/>
        <v>0</v>
      </c>
      <c r="M37" s="365">
        <f t="shared" si="2"/>
        <v>0</v>
      </c>
      <c r="N37" s="365">
        <f t="shared" si="2"/>
        <v>0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0.61747452917567147</v>
      </c>
      <c r="F38" s="80"/>
      <c r="G38" s="80"/>
      <c r="H38" s="367">
        <f>(F36+G36+H36)/(F35+G35+H35)</f>
        <v>0.60693344306141339</v>
      </c>
      <c r="I38" s="80"/>
      <c r="J38" s="80"/>
      <c r="K38" s="367">
        <f>(I36+J36+K36)/(I35+J35+K35)</f>
        <v>0.3619047619047619</v>
      </c>
      <c r="L38" s="80"/>
      <c r="M38" s="80"/>
      <c r="N38" s="367">
        <f>(L36+M36+N36)/(L35+M35+N35)</f>
        <v>0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-1.7474529175671494E-2</v>
      </c>
      <c r="F40" s="36"/>
      <c r="G40" s="36"/>
      <c r="H40" s="368">
        <f>H39-H38</f>
        <v>-6.9334430614134135E-3</v>
      </c>
      <c r="I40" s="36"/>
      <c r="J40" s="36"/>
      <c r="K40" s="368">
        <f>K39-K38</f>
        <v>0.23809523809523808</v>
      </c>
      <c r="L40" s="36"/>
      <c r="M40" s="36"/>
      <c r="N40" s="368">
        <f>N39-N38</f>
        <v>0.6</v>
      </c>
    </row>
    <row r="41" spans="2:20" ht="15.75" thickBot="1" x14ac:dyDescent="0.3">
      <c r="Q41" s="1663" t="s">
        <v>25</v>
      </c>
      <c r="R41" s="1663"/>
      <c r="S41" s="1663"/>
      <c r="T41" s="1663"/>
    </row>
    <row r="42" spans="2:20" ht="27.75" thickTop="1" thickBot="1" x14ac:dyDescent="0.45">
      <c r="E42" s="1667" t="s">
        <v>25</v>
      </c>
      <c r="F42" s="1668"/>
      <c r="G42" s="1668"/>
      <c r="H42" s="1668"/>
      <c r="I42" s="1668"/>
      <c r="J42" s="1673"/>
    </row>
    <row r="43" spans="2:20" ht="15.75" thickTop="1" x14ac:dyDescent="0.25"/>
    <row r="44" spans="2:20" ht="15.75" customHeight="1" thickBot="1" x14ac:dyDescent="0.3">
      <c r="B44" s="20" t="s">
        <v>1029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32.5</v>
      </c>
      <c r="D45" s="15">
        <f>DATOS!E$26</f>
        <v>32.17</v>
      </c>
      <c r="E45" s="15">
        <f>DATOS!G$26</f>
        <v>32.5</v>
      </c>
      <c r="F45" s="15">
        <f>DATOS!I$26</f>
        <v>32.730000000000004</v>
      </c>
      <c r="G45" s="15">
        <f>DATOS!K$26</f>
        <v>32.979999999999997</v>
      </c>
      <c r="H45" s="15">
        <f>DATOS!M$26</f>
        <v>31.5</v>
      </c>
      <c r="I45" s="15">
        <f>DATOS!O$26</f>
        <v>31.5</v>
      </c>
      <c r="J45" s="15">
        <f>DATOS!Q$26</f>
        <v>10.5</v>
      </c>
      <c r="K45" s="15">
        <f>DATOS!S$26</f>
        <v>10.5</v>
      </c>
      <c r="L45" s="15">
        <f>DATOS!U$26</f>
        <v>10.5</v>
      </c>
      <c r="M45" s="15">
        <f>DATOS!W$26</f>
        <v>10.5</v>
      </c>
      <c r="N45" s="15">
        <f>DATOS!Y$26</f>
        <v>10.5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>
        <f t="shared" si="3"/>
        <v>0</v>
      </c>
      <c r="J47" s="367">
        <f t="shared" si="3"/>
        <v>0</v>
      </c>
      <c r="K47" s="367">
        <f t="shared" si="3"/>
        <v>0</v>
      </c>
      <c r="L47" s="367">
        <f t="shared" si="3"/>
        <v>0</v>
      </c>
      <c r="M47" s="367">
        <f t="shared" si="3"/>
        <v>0</v>
      </c>
      <c r="N47" s="367">
        <f t="shared" si="3"/>
        <v>0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>
        <f t="shared" si="4"/>
        <v>0.04</v>
      </c>
      <c r="J49" s="374">
        <f t="shared" si="4"/>
        <v>0.04</v>
      </c>
      <c r="K49" s="374">
        <f t="shared" si="4"/>
        <v>0.04</v>
      </c>
      <c r="L49" s="374">
        <f t="shared" si="4"/>
        <v>0.04</v>
      </c>
      <c r="M49" s="374">
        <f t="shared" si="4"/>
        <v>0.04</v>
      </c>
      <c r="N49" s="374">
        <f t="shared" si="4"/>
        <v>0.04</v>
      </c>
    </row>
    <row r="50" spans="2:20" ht="15.75" thickBot="1" x14ac:dyDescent="0.3"/>
    <row r="51" spans="2:20" ht="27.75" thickTop="1" thickBot="1" x14ac:dyDescent="0.45">
      <c r="E51" s="1667" t="s">
        <v>28</v>
      </c>
      <c r="F51" s="1668"/>
      <c r="G51" s="1668"/>
      <c r="H51" s="1668"/>
      <c r="I51" s="1669"/>
      <c r="R51" s="1678" t="s">
        <v>28</v>
      </c>
      <c r="S51" s="1679"/>
    </row>
    <row r="52" spans="2:20" ht="15.75" thickTop="1" x14ac:dyDescent="0.25"/>
    <row r="53" spans="2:20" ht="15.75" thickBot="1" x14ac:dyDescent="0.3">
      <c r="B53" s="20" t="s">
        <v>1029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667" t="s">
        <v>33</v>
      </c>
      <c r="D58" s="1668"/>
      <c r="E58" s="1668"/>
      <c r="F58" s="1668"/>
      <c r="G58" s="1668"/>
      <c r="H58" s="1668"/>
      <c r="I58" s="1668"/>
      <c r="J58" s="1668"/>
      <c r="K58" s="1668"/>
      <c r="L58" s="1680"/>
      <c r="M58" s="1673"/>
      <c r="Q58" s="1663" t="s">
        <v>31</v>
      </c>
      <c r="R58" s="1663"/>
      <c r="S58" s="1663"/>
      <c r="T58" s="1663"/>
    </row>
    <row r="59" spans="2:20" ht="15.75" thickTop="1" x14ac:dyDescent="0.25"/>
    <row r="60" spans="2:20" ht="15.75" thickBot="1" x14ac:dyDescent="0.3">
      <c r="B60" s="20" t="s">
        <v>1029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DATOS!C$7</f>
        <v>1</v>
      </c>
      <c r="D61" s="366">
        <f>DATOS!E$7</f>
        <v>1</v>
      </c>
      <c r="E61" s="366">
        <f>DATOS!G$7</f>
        <v>1</v>
      </c>
      <c r="F61" s="366">
        <f>DATOS!I$7</f>
        <v>1</v>
      </c>
      <c r="G61" s="366">
        <f>DATOS!K$7</f>
        <v>1</v>
      </c>
      <c r="H61" s="366">
        <f>DATOS!M$7</f>
        <v>1</v>
      </c>
      <c r="I61" s="366">
        <f>DATOS!O$7</f>
        <v>0</v>
      </c>
      <c r="J61" s="366">
        <f>DATOS!Q$7</f>
        <v>0</v>
      </c>
      <c r="K61" s="366">
        <f>DATOS!S$7</f>
        <v>0</v>
      </c>
      <c r="L61" s="366">
        <f>DATOS!U$7</f>
        <v>0</v>
      </c>
      <c r="M61" s="366">
        <f>DATOS!W$7</f>
        <v>0</v>
      </c>
      <c r="N61" s="366">
        <f>DATOS!Y$7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0.15000000000000002</v>
      </c>
      <c r="D63" s="369">
        <f t="shared" ref="D63:N63" si="6">D$61-D$62</f>
        <v>0.15000000000000002</v>
      </c>
      <c r="E63" s="369">
        <f t="shared" si="6"/>
        <v>0.15000000000000002</v>
      </c>
      <c r="F63" s="369">
        <f t="shared" si="6"/>
        <v>0.15000000000000002</v>
      </c>
      <c r="G63" s="369">
        <f t="shared" si="6"/>
        <v>0.15000000000000002</v>
      </c>
      <c r="H63" s="369">
        <f t="shared" si="6"/>
        <v>0.15000000000000002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667" t="s">
        <v>32</v>
      </c>
      <c r="D65" s="1668"/>
      <c r="E65" s="1668"/>
      <c r="F65" s="1668"/>
      <c r="G65" s="1668"/>
      <c r="H65" s="1668"/>
      <c r="I65" s="1668"/>
      <c r="J65" s="1668"/>
      <c r="K65" s="1668"/>
      <c r="L65" s="1668"/>
      <c r="M65" s="1669"/>
    </row>
    <row r="66" spans="2:20" ht="15.75" thickTop="1" x14ac:dyDescent="0.25">
      <c r="Q66" s="1663" t="s">
        <v>34</v>
      </c>
      <c r="R66" s="1663"/>
      <c r="S66" s="1663"/>
      <c r="T66" s="1663"/>
    </row>
    <row r="67" spans="2:20" ht="15.75" thickBot="1" x14ac:dyDescent="0.3">
      <c r="B67" s="20" t="s">
        <v>1029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DATOS!C$8</f>
        <v>1</v>
      </c>
      <c r="D68" s="371">
        <f>DATOS!E$8</f>
        <v>1</v>
      </c>
      <c r="E68" s="371">
        <f>DATOS!G$8</f>
        <v>0.88888888888888884</v>
      </c>
      <c r="F68" s="371">
        <f>DATOS!I$8</f>
        <v>1</v>
      </c>
      <c r="G68" s="371">
        <f>DATOS!K$8</f>
        <v>1</v>
      </c>
      <c r="H68" s="371">
        <f>DATOS!M$8</f>
        <v>1</v>
      </c>
      <c r="I68" s="371">
        <f>DATOS!O$8</f>
        <v>0</v>
      </c>
      <c r="J68" s="371">
        <f>DATOS!Q$8</f>
        <v>0</v>
      </c>
      <c r="K68" s="371">
        <f>DATOS!S$8</f>
        <v>0</v>
      </c>
      <c r="L68" s="371">
        <f>DATOS!U$8</f>
        <v>0</v>
      </c>
      <c r="M68" s="371">
        <f>DATOS!W$8</f>
        <v>0</v>
      </c>
      <c r="N68" s="371">
        <f>DATOS!Y$8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0.15000000000000002</v>
      </c>
      <c r="D70" s="372">
        <f t="shared" ref="D70:N70" si="7">D$68-D$69</f>
        <v>0.15000000000000002</v>
      </c>
      <c r="E70" s="372">
        <f t="shared" si="7"/>
        <v>3.8888888888888862E-2</v>
      </c>
      <c r="F70" s="372">
        <f t="shared" si="7"/>
        <v>0.15000000000000002</v>
      </c>
      <c r="G70" s="372">
        <f t="shared" si="7"/>
        <v>0.15000000000000002</v>
      </c>
      <c r="H70" s="372">
        <f t="shared" si="7"/>
        <v>0.15000000000000002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667" t="s">
        <v>35</v>
      </c>
      <c r="F72" s="1668"/>
      <c r="G72" s="1668"/>
      <c r="H72" s="1668"/>
      <c r="I72" s="1669"/>
    </row>
    <row r="73" spans="2:20" ht="16.5" thickTop="1" thickBot="1" x14ac:dyDescent="0.3"/>
    <row r="74" spans="2:20" ht="15.75" thickBot="1" x14ac:dyDescent="0.3">
      <c r="B74" s="29" t="s">
        <v>1029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5581.75</v>
      </c>
      <c r="D75" s="32">
        <f>DATOS!E$16</f>
        <v>6096.08</v>
      </c>
      <c r="E75" s="32">
        <f>DATOS!G$16</f>
        <v>12197.14</v>
      </c>
      <c r="F75" s="32">
        <f>DATOS!I$16</f>
        <v>5430.15</v>
      </c>
      <c r="G75" s="32">
        <f>DATOS!K$16</f>
        <v>7622.01</v>
      </c>
      <c r="H75" s="32">
        <f>DATOS!M$16</f>
        <v>0</v>
      </c>
      <c r="I75" s="32">
        <f>DATOS!O$16</f>
        <v>0</v>
      </c>
      <c r="J75" s="32">
        <f>DATOS!Q$16</f>
        <v>0</v>
      </c>
      <c r="K75" s="32">
        <f>DATOS!S$16</f>
        <v>0</v>
      </c>
      <c r="L75" s="32">
        <f>DATOS!U$16</f>
        <v>0</v>
      </c>
      <c r="M75" s="32">
        <f>DATOS!W$16</f>
        <v>0</v>
      </c>
      <c r="N75" s="32">
        <f>DATOS!Y$16</f>
        <v>0</v>
      </c>
      <c r="Q75" s="1663" t="s">
        <v>35</v>
      </c>
      <c r="R75" s="1663"/>
      <c r="S75" s="1663"/>
      <c r="T75" s="1663"/>
    </row>
    <row r="76" spans="2:20" x14ac:dyDescent="0.25">
      <c r="B76" s="60" t="s">
        <v>37</v>
      </c>
      <c r="C76" s="33">
        <f>DATOS!C$12</f>
        <v>42426.09</v>
      </c>
      <c r="D76" s="33">
        <f>DATOS!E$12</f>
        <v>50663.64</v>
      </c>
      <c r="E76" s="33">
        <f>DATOS!G$12</f>
        <v>54949.98</v>
      </c>
      <c r="F76" s="33">
        <f>DATOS!I$12</f>
        <v>59806.92</v>
      </c>
      <c r="G76" s="33">
        <f>DATOS!K$12</f>
        <v>55993.45</v>
      </c>
      <c r="H76" s="33">
        <f>DATOS!M$12</f>
        <v>0</v>
      </c>
      <c r="I76" s="33">
        <f>DATOS!O$12</f>
        <v>0</v>
      </c>
      <c r="J76" s="33">
        <f>DATOS!Q$12</f>
        <v>0</v>
      </c>
      <c r="K76" s="33">
        <f>DATOS!S$12</f>
        <v>0</v>
      </c>
      <c r="L76" s="33">
        <f>DATOS!U$12</f>
        <v>0</v>
      </c>
      <c r="M76" s="33">
        <f>DATOS!W$12</f>
        <v>0</v>
      </c>
      <c r="N76" s="33">
        <f>DATOS!Y$12</f>
        <v>0</v>
      </c>
    </row>
    <row r="77" spans="2:20" x14ac:dyDescent="0.25">
      <c r="B77" s="60" t="s">
        <v>38</v>
      </c>
      <c r="C77" s="33">
        <f>DATOS!C3</f>
        <v>234345.91</v>
      </c>
      <c r="D77" s="33">
        <f>DATOS!E3</f>
        <v>240110.61</v>
      </c>
      <c r="E77" s="33">
        <f>DATOS!G3</f>
        <v>250770.34</v>
      </c>
      <c r="F77" s="33">
        <f>DATOS!I3</f>
        <v>259144.18</v>
      </c>
      <c r="G77" s="33">
        <f>DATOS!K3</f>
        <v>265371.82</v>
      </c>
      <c r="H77" s="33">
        <f>DATOS!M3</f>
        <v>250186</v>
      </c>
      <c r="I77" s="33">
        <f>DATOS!O3</f>
        <v>0</v>
      </c>
      <c r="J77" s="33">
        <f>DATOS!Q3</f>
        <v>0</v>
      </c>
      <c r="K77" s="33">
        <f>DATOS!S3</f>
        <v>0</v>
      </c>
      <c r="L77" s="33">
        <f>DATOS!U3</f>
        <v>0</v>
      </c>
      <c r="M77" s="33">
        <f>DATOS!W3</f>
        <v>0</v>
      </c>
      <c r="N77" s="34">
        <f>DATOS!Y3</f>
        <v>0</v>
      </c>
    </row>
    <row r="78" spans="2:20" x14ac:dyDescent="0.25">
      <c r="B78" s="61" t="s">
        <v>72</v>
      </c>
      <c r="C78" s="368">
        <f>(C$75+C$76)/C$77</f>
        <v>0.20485887720421489</v>
      </c>
      <c r="D78" s="368">
        <f t="shared" ref="D78:N78" si="8">(D$75+D$76)/D$77</f>
        <v>0.23638988714409581</v>
      </c>
      <c r="E78" s="368">
        <f t="shared" si="8"/>
        <v>0.2677634045557381</v>
      </c>
      <c r="F78" s="368">
        <f t="shared" si="8"/>
        <v>0.2517404403988544</v>
      </c>
      <c r="G78" s="368">
        <f t="shared" si="8"/>
        <v>0.2397219870595152</v>
      </c>
      <c r="H78" s="368">
        <f t="shared" si="8"/>
        <v>0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>
        <f>(C$75+C$76+D$75+D$76+E$75+E$76)/(C$77+D$77+E$77)</f>
        <v>0.23704952130427159</v>
      </c>
      <c r="F79" s="80"/>
      <c r="G79" s="80"/>
      <c r="H79" s="367">
        <f>(F75+F76+G75+G76+H75+H76)/(F77+G77+H77)</f>
        <v>0.16632528378653985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0.35</v>
      </c>
      <c r="F80" s="18"/>
      <c r="G80" s="18"/>
      <c r="H80" s="368">
        <v>0.35</v>
      </c>
      <c r="I80" s="18"/>
      <c r="J80" s="18"/>
      <c r="K80" s="368">
        <v>0.35</v>
      </c>
      <c r="L80" s="18"/>
      <c r="M80" s="18"/>
      <c r="N80" s="368">
        <v>0.35</v>
      </c>
    </row>
    <row r="81" spans="2:23" x14ac:dyDescent="0.25">
      <c r="B81" s="28" t="s">
        <v>17</v>
      </c>
      <c r="C81" s="19"/>
      <c r="D81" s="19"/>
      <c r="E81" s="9">
        <f>E80-E79</f>
        <v>0.11295047869572838</v>
      </c>
      <c r="F81" s="19"/>
      <c r="G81" s="19"/>
      <c r="H81" s="9">
        <f>H80-H79</f>
        <v>0.18367471621346013</v>
      </c>
      <c r="I81" s="19"/>
      <c r="J81" s="19"/>
      <c r="K81" s="9" t="e">
        <f>K80-K79</f>
        <v>#DIV/0!</v>
      </c>
      <c r="L81" s="19"/>
      <c r="M81" s="19"/>
      <c r="N81" s="1300" t="e">
        <f>N80-N79</f>
        <v>#DIV/0!</v>
      </c>
    </row>
    <row r="85" spans="2:23" ht="15.75" thickBot="1" x14ac:dyDescent="0.3"/>
    <row r="86" spans="2:23" ht="27.75" thickTop="1" thickBot="1" x14ac:dyDescent="0.45">
      <c r="C86" s="1667" t="s">
        <v>398</v>
      </c>
      <c r="D86" s="1668"/>
      <c r="E86" s="1668"/>
      <c r="F86" s="1668"/>
      <c r="G86" s="1668"/>
      <c r="H86" s="1668"/>
      <c r="I86" s="1668"/>
      <c r="J86" s="1668"/>
      <c r="K86" s="1668"/>
      <c r="L86" s="1668"/>
      <c r="M86" s="1669"/>
      <c r="Q86" s="1672" t="s">
        <v>398</v>
      </c>
      <c r="R86" s="1672"/>
      <c r="S86" s="1672"/>
      <c r="T86" s="1672"/>
      <c r="U86" s="1672"/>
      <c r="V86" s="1672"/>
      <c r="W86" s="1672"/>
    </row>
    <row r="87" spans="2:23" ht="15.75" thickTop="1" x14ac:dyDescent="0.25"/>
    <row r="88" spans="2:23" ht="15.75" thickBot="1" x14ac:dyDescent="0.3">
      <c r="B88" s="20" t="s">
        <v>1029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399</v>
      </c>
      <c r="C89" s="536">
        <f>DATOS!C$9</f>
        <v>1</v>
      </c>
      <c r="D89" s="536">
        <f>DATOS!E$9</f>
        <v>1</v>
      </c>
      <c r="E89" s="536">
        <f>DATOS!G$9</f>
        <v>2</v>
      </c>
      <c r="F89" s="536">
        <f>DATOS!I$9</f>
        <v>2</v>
      </c>
      <c r="G89" s="536">
        <f>DATOS!K$9</f>
        <v>1</v>
      </c>
      <c r="H89" s="536">
        <f>DATOS!M$9</f>
        <v>1</v>
      </c>
      <c r="I89" s="536">
        <f>DATOS!O$9</f>
        <v>0</v>
      </c>
      <c r="J89" s="536">
        <f>DATOS!Q$9</f>
        <v>0</v>
      </c>
      <c r="K89" s="536">
        <f>DATOS!S$9</f>
        <v>0</v>
      </c>
      <c r="L89" s="536">
        <f>DATOS!U$9</f>
        <v>0</v>
      </c>
      <c r="M89" s="536">
        <f>DATOS!W$9</f>
        <v>0</v>
      </c>
      <c r="N89" s="536">
        <f>DATOS!Y$9</f>
        <v>0</v>
      </c>
    </row>
    <row r="90" spans="2:23" x14ac:dyDescent="0.25">
      <c r="B90" s="533" t="s">
        <v>400</v>
      </c>
      <c r="C90" s="536">
        <f>DATOS!C$10</f>
        <v>1</v>
      </c>
      <c r="D90" s="536">
        <f>DATOS!E$10</f>
        <v>0</v>
      </c>
      <c r="E90" s="536">
        <f>DATOS!G$10</f>
        <v>2</v>
      </c>
      <c r="F90" s="536">
        <f>DATOS!I$10</f>
        <v>1</v>
      </c>
      <c r="G90" s="536">
        <f>DATOS!K$10</f>
        <v>0</v>
      </c>
      <c r="H90" s="536">
        <f>DATOS!M$10</f>
        <v>1</v>
      </c>
      <c r="I90" s="536">
        <f>DATOS!O$10</f>
        <v>0</v>
      </c>
      <c r="J90" s="536">
        <f>DATOS!Q$10</f>
        <v>0</v>
      </c>
      <c r="K90" s="536">
        <f>DATOS!S$10</f>
        <v>0</v>
      </c>
      <c r="L90" s="536">
        <f>DATOS!U$10</f>
        <v>0</v>
      </c>
      <c r="M90" s="536">
        <f>DATOS!W$10</f>
        <v>0</v>
      </c>
      <c r="N90" s="536">
        <f>DATOS!Y$10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0.5</v>
      </c>
      <c r="E91" s="531">
        <f t="shared" si="9"/>
        <v>2</v>
      </c>
      <c r="F91" s="531">
        <f t="shared" si="9"/>
        <v>1.5</v>
      </c>
      <c r="G91" s="531">
        <f t="shared" si="9"/>
        <v>0.5</v>
      </c>
      <c r="H91" s="531">
        <f t="shared" si="9"/>
        <v>1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401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402</v>
      </c>
      <c r="C93" s="532">
        <f t="shared" ref="C93:N93" si="10">C$92-C$89</f>
        <v>1</v>
      </c>
      <c r="D93" s="532">
        <f t="shared" si="10"/>
        <v>1</v>
      </c>
      <c r="E93" s="532">
        <f t="shared" si="10"/>
        <v>0</v>
      </c>
      <c r="F93" s="532">
        <f t="shared" si="10"/>
        <v>0</v>
      </c>
      <c r="G93" s="532">
        <f t="shared" si="10"/>
        <v>1</v>
      </c>
      <c r="H93" s="532">
        <f t="shared" si="10"/>
        <v>1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403</v>
      </c>
      <c r="C94" s="535">
        <f t="shared" ref="C94:N94" si="11">C$92-C$90</f>
        <v>1</v>
      </c>
      <c r="D94" s="535">
        <f t="shared" si="11"/>
        <v>2</v>
      </c>
      <c r="E94" s="535">
        <f t="shared" si="11"/>
        <v>0</v>
      </c>
      <c r="F94" s="535">
        <f t="shared" si="11"/>
        <v>1</v>
      </c>
      <c r="G94" s="535">
        <f t="shared" si="11"/>
        <v>2</v>
      </c>
      <c r="H94" s="535">
        <f t="shared" si="11"/>
        <v>1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  <row r="105" spans="2:22" ht="15.75" thickBot="1" x14ac:dyDescent="0.3"/>
    <row r="106" spans="2:22" ht="34.5" customHeight="1" thickTop="1" thickBot="1" x14ac:dyDescent="0.3">
      <c r="D106" s="1664" t="s">
        <v>754</v>
      </c>
      <c r="E106" s="1665"/>
      <c r="F106" s="1665"/>
      <c r="G106" s="1665"/>
      <c r="H106" s="1665"/>
      <c r="I106" s="1665"/>
      <c r="J106" s="1666"/>
      <c r="S106" s="1689" t="s">
        <v>1131</v>
      </c>
      <c r="T106" s="1689"/>
      <c r="U106" s="1689"/>
      <c r="V106" s="1689"/>
    </row>
    <row r="107" spans="2:22" ht="15.75" thickTop="1" x14ac:dyDescent="0.25"/>
    <row r="109" spans="2:22" ht="15.75" thickBot="1" x14ac:dyDescent="0.3">
      <c r="B109" s="40" t="s">
        <v>1029</v>
      </c>
      <c r="C109" s="40" t="s">
        <v>49</v>
      </c>
    </row>
    <row r="110" spans="2:22" ht="18.75" x14ac:dyDescent="0.3">
      <c r="B110" s="77" t="s">
        <v>27</v>
      </c>
      <c r="C110" s="705">
        <f>DATOS!$Y$72</f>
        <v>0</v>
      </c>
    </row>
    <row r="111" spans="2:22" x14ac:dyDescent="0.25">
      <c r="B111" s="1" t="s">
        <v>20</v>
      </c>
      <c r="C111" s="17">
        <v>0.5</v>
      </c>
    </row>
    <row r="112" spans="2:22" x14ac:dyDescent="0.25">
      <c r="B112" s="8" t="s">
        <v>17</v>
      </c>
      <c r="C112" s="706">
        <f>C110-C111</f>
        <v>-0.5</v>
      </c>
    </row>
    <row r="120" spans="2:22" ht="15.75" thickBot="1" x14ac:dyDescent="0.3"/>
    <row r="121" spans="2:22" ht="30" customHeight="1" thickTop="1" thickBot="1" x14ac:dyDescent="0.3">
      <c r="D121" s="1664" t="s">
        <v>755</v>
      </c>
      <c r="E121" s="1665"/>
      <c r="F121" s="1665"/>
      <c r="G121" s="1665"/>
      <c r="H121" s="1665"/>
      <c r="I121" s="1665"/>
      <c r="J121" s="1666"/>
      <c r="R121" s="1689" t="s">
        <v>1132</v>
      </c>
      <c r="S121" s="1689"/>
      <c r="T121" s="1689"/>
      <c r="U121" s="1689"/>
      <c r="V121" s="1689"/>
    </row>
    <row r="122" spans="2:22" ht="15.75" thickTop="1" x14ac:dyDescent="0.25"/>
    <row r="124" spans="2:22" ht="15.75" thickBot="1" x14ac:dyDescent="0.3">
      <c r="B124" s="40" t="s">
        <v>1029</v>
      </c>
      <c r="C124" s="40" t="s">
        <v>763</v>
      </c>
      <c r="D124" s="40" t="s">
        <v>764</v>
      </c>
      <c r="E124" s="40" t="s">
        <v>765</v>
      </c>
    </row>
    <row r="125" spans="2:22" ht="18.75" x14ac:dyDescent="0.3">
      <c r="B125" s="77" t="s">
        <v>27</v>
      </c>
      <c r="C125" s="705">
        <f>DATOS!$Y$72</f>
        <v>0</v>
      </c>
      <c r="D125" s="705">
        <f>DATOS!$Y$43</f>
        <v>0</v>
      </c>
      <c r="E125" s="705">
        <f>DATOS!$Y$73</f>
        <v>0</v>
      </c>
    </row>
    <row r="126" spans="2:22" x14ac:dyDescent="0.25">
      <c r="B126" s="1" t="s">
        <v>20</v>
      </c>
      <c r="C126" s="17">
        <v>0.5</v>
      </c>
      <c r="D126" s="17">
        <v>0.5</v>
      </c>
      <c r="E126" s="17">
        <v>1</v>
      </c>
    </row>
    <row r="127" spans="2:22" x14ac:dyDescent="0.25">
      <c r="B127" s="8" t="s">
        <v>17</v>
      </c>
      <c r="C127" s="706">
        <f>C125-C126</f>
        <v>-0.5</v>
      </c>
      <c r="D127" s="706">
        <f>D125-D126</f>
        <v>-0.5</v>
      </c>
      <c r="E127" s="706">
        <f>E126-E125</f>
        <v>1</v>
      </c>
    </row>
    <row r="134" spans="2:23" ht="15.75" thickBot="1" x14ac:dyDescent="0.3"/>
    <row r="135" spans="2:23" ht="27.75" thickTop="1" thickBot="1" x14ac:dyDescent="0.45">
      <c r="D135" s="1667" t="s">
        <v>1130</v>
      </c>
      <c r="E135" s="1668"/>
      <c r="F135" s="1668"/>
      <c r="G135" s="1668"/>
      <c r="H135" s="1668"/>
      <c r="I135" s="1668"/>
      <c r="J135" s="1668"/>
      <c r="K135" s="1668"/>
      <c r="L135" s="1668"/>
      <c r="M135" s="1668"/>
      <c r="N135" s="1669"/>
      <c r="R135" s="1689" t="s">
        <v>1133</v>
      </c>
      <c r="S135" s="1689"/>
      <c r="T135" s="1689"/>
      <c r="U135" s="1689"/>
      <c r="V135" s="1689"/>
      <c r="W135" s="1689"/>
    </row>
    <row r="136" spans="2:23" ht="15.75" thickTop="1" x14ac:dyDescent="0.25"/>
    <row r="138" spans="2:23" ht="15.75" thickBot="1" x14ac:dyDescent="0.3">
      <c r="B138" s="20" t="s">
        <v>1029</v>
      </c>
      <c r="C138" s="21" t="s">
        <v>0</v>
      </c>
      <c r="D138" s="21" t="s">
        <v>1</v>
      </c>
      <c r="E138" s="21" t="s">
        <v>2</v>
      </c>
      <c r="F138" s="21" t="s">
        <v>3</v>
      </c>
      <c r="G138" s="21" t="s">
        <v>4</v>
      </c>
      <c r="H138" s="21" t="s">
        <v>5</v>
      </c>
      <c r="I138" s="21" t="s">
        <v>6</v>
      </c>
      <c r="J138" s="21" t="s">
        <v>7</v>
      </c>
      <c r="K138" s="21" t="s">
        <v>8</v>
      </c>
      <c r="L138" s="21" t="s">
        <v>9</v>
      </c>
      <c r="M138" s="21" t="s">
        <v>10</v>
      </c>
      <c r="N138" s="22" t="s">
        <v>11</v>
      </c>
    </row>
    <row r="139" spans="2:23" ht="18.75" x14ac:dyDescent="0.3">
      <c r="B139" s="1456" t="s">
        <v>27</v>
      </c>
      <c r="C139" s="1942">
        <f>[3]DATOS!C$37</f>
        <v>0</v>
      </c>
      <c r="D139" s="1942">
        <f>[3]DATOS!E$37</f>
        <v>0</v>
      </c>
      <c r="E139" s="1942">
        <v>0</v>
      </c>
      <c r="F139" s="1942">
        <f>[3]DATOS!I$37</f>
        <v>0</v>
      </c>
      <c r="G139" s="1942">
        <f>[3]DATOS!K$37</f>
        <v>0</v>
      </c>
      <c r="H139" s="1942"/>
      <c r="I139" s="1942"/>
      <c r="J139" s="1942"/>
      <c r="K139" s="1942"/>
      <c r="L139" s="1942"/>
      <c r="M139" s="1942"/>
      <c r="N139" s="1942"/>
    </row>
    <row r="140" spans="2:23" x14ac:dyDescent="0.25">
      <c r="B140" s="1464" t="s">
        <v>20</v>
      </c>
      <c r="C140" s="1945">
        <v>0</v>
      </c>
      <c r="D140" s="1945">
        <v>0</v>
      </c>
      <c r="E140" s="1945">
        <v>0</v>
      </c>
      <c r="F140" s="1945">
        <v>0</v>
      </c>
      <c r="G140" s="1945">
        <v>0</v>
      </c>
      <c r="H140" s="1945">
        <v>0</v>
      </c>
      <c r="I140" s="1945">
        <v>0</v>
      </c>
      <c r="J140" s="1945">
        <v>0</v>
      </c>
      <c r="K140" s="1945">
        <v>0</v>
      </c>
      <c r="L140" s="1945">
        <v>0</v>
      </c>
      <c r="M140" s="1945">
        <v>0</v>
      </c>
      <c r="N140" s="1945">
        <v>0</v>
      </c>
    </row>
    <row r="141" spans="2:23" x14ac:dyDescent="0.25">
      <c r="B141" s="1465" t="s">
        <v>17</v>
      </c>
      <c r="C141" s="1956">
        <f>C140-C139</f>
        <v>0</v>
      </c>
      <c r="D141" s="1956">
        <f t="shared" ref="D141:N141" si="12">D140-D139</f>
        <v>0</v>
      </c>
      <c r="E141" s="1957">
        <f t="shared" si="12"/>
        <v>0</v>
      </c>
      <c r="F141" s="1956">
        <f t="shared" si="12"/>
        <v>0</v>
      </c>
      <c r="G141" s="1956">
        <f t="shared" si="12"/>
        <v>0</v>
      </c>
      <c r="H141" s="1956">
        <f t="shared" si="12"/>
        <v>0</v>
      </c>
      <c r="I141" s="1956">
        <f t="shared" si="12"/>
        <v>0</v>
      </c>
      <c r="J141" s="1956">
        <f t="shared" si="12"/>
        <v>0</v>
      </c>
      <c r="K141" s="1956">
        <f t="shared" si="12"/>
        <v>0</v>
      </c>
      <c r="L141" s="1956">
        <f t="shared" si="12"/>
        <v>0</v>
      </c>
      <c r="M141" s="1956">
        <f t="shared" si="12"/>
        <v>0</v>
      </c>
      <c r="N141" s="1956">
        <f t="shared" si="12"/>
        <v>0</v>
      </c>
    </row>
  </sheetData>
  <mergeCells count="27">
    <mergeCell ref="D135:N135"/>
    <mergeCell ref="S106:V106"/>
    <mergeCell ref="R121:V121"/>
    <mergeCell ref="R135:W135"/>
    <mergeCell ref="D106:J106"/>
    <mergeCell ref="D121:J121"/>
    <mergeCell ref="C86:M86"/>
    <mergeCell ref="C65:M65"/>
    <mergeCell ref="Q66:T66"/>
    <mergeCell ref="E72:I72"/>
    <mergeCell ref="Q75:T75"/>
    <mergeCell ref="Q86:W86"/>
    <mergeCell ref="Q41:T41"/>
    <mergeCell ref="E42:J42"/>
    <mergeCell ref="E51:I51"/>
    <mergeCell ref="R51:S51"/>
    <mergeCell ref="C58:M58"/>
    <mergeCell ref="Q58:T5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70" zoomScale="70" zoomScaleNormal="70" workbookViewId="0">
      <selection activeCell="C98" sqref="C98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63" t="s">
        <v>75</v>
      </c>
      <c r="S1" s="1663"/>
      <c r="W1" s="1676" t="s">
        <v>76</v>
      </c>
      <c r="X1" s="1677"/>
      <c r="Y1" s="1677"/>
      <c r="Z1" s="1677"/>
      <c r="AC1" s="1676" t="s">
        <v>77</v>
      </c>
      <c r="AD1" s="1677"/>
      <c r="AE1" s="1677"/>
      <c r="AF1" s="1677"/>
      <c r="AI1" s="1663" t="s">
        <v>78</v>
      </c>
      <c r="AJ1" s="1663"/>
      <c r="AK1" s="1663"/>
      <c r="AL1" s="1663"/>
      <c r="AM1" s="1663"/>
      <c r="AN1" s="1663"/>
      <c r="AO1" s="1663"/>
    </row>
    <row r="3" spans="2:41" ht="15.75" thickBot="1" x14ac:dyDescent="0.3"/>
    <row r="4" spans="2:41" ht="27.75" thickTop="1" thickBot="1" x14ac:dyDescent="0.3">
      <c r="E4" s="1664" t="s">
        <v>18</v>
      </c>
      <c r="F4" s="1665"/>
      <c r="G4" s="1665"/>
      <c r="H4" s="1665"/>
      <c r="I4" s="1666"/>
    </row>
    <row r="5" spans="2:41" ht="15.75" thickTop="1" x14ac:dyDescent="0.25"/>
    <row r="6" spans="2:41" ht="15.75" thickBot="1" x14ac:dyDescent="0.3">
      <c r="B6" s="5" t="s">
        <v>1029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0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0</v>
      </c>
      <c r="K7" s="3">
        <f>DATOS!T$30</f>
        <v>0</v>
      </c>
      <c r="L7" s="3">
        <f>DATOS!V$30</f>
        <v>0</v>
      </c>
      <c r="M7" s="3">
        <f>DATOS!X$30</f>
        <v>0</v>
      </c>
      <c r="N7" s="3">
        <f>DATOS!Z$30</f>
        <v>0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0</v>
      </c>
      <c r="K17" s="64">
        <f>DATOS!T$34</f>
        <v>0</v>
      </c>
      <c r="L17" s="64">
        <f>DATOS!V$34</f>
        <v>0</v>
      </c>
      <c r="M17" s="64">
        <f>DATOS!X$34</f>
        <v>0</v>
      </c>
      <c r="N17" s="64">
        <f>DATOS!Z$34</f>
        <v>0</v>
      </c>
      <c r="R17" s="1663" t="s">
        <v>29</v>
      </c>
      <c r="S17" s="1663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0</v>
      </c>
      <c r="F19" s="78"/>
      <c r="G19" s="78"/>
      <c r="H19" s="79">
        <f>DATOS!N35</f>
        <v>0</v>
      </c>
      <c r="I19" s="78"/>
      <c r="J19" s="78"/>
      <c r="K19" s="79">
        <f>DATOS!T35</f>
        <v>0</v>
      </c>
      <c r="L19" s="78"/>
      <c r="M19" s="78"/>
      <c r="N19" s="79">
        <f>DATOS!Z35</f>
        <v>0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0.06</v>
      </c>
      <c r="F21" s="10"/>
      <c r="G21" s="10"/>
      <c r="H21" s="9">
        <f>H20-H19</f>
        <v>0.06</v>
      </c>
      <c r="I21" s="10"/>
      <c r="J21" s="9"/>
      <c r="K21" s="9">
        <f>K20-K19</f>
        <v>0.06</v>
      </c>
      <c r="L21" s="10"/>
      <c r="M21" s="9"/>
      <c r="N21" s="9">
        <f>N20-N19</f>
        <v>0.06</v>
      </c>
    </row>
    <row r="22" spans="2:19" ht="15.75" thickBot="1" x14ac:dyDescent="0.3"/>
    <row r="23" spans="2:19" ht="27.75" thickTop="1" thickBot="1" x14ac:dyDescent="0.45">
      <c r="E23" s="1667" t="s">
        <v>19</v>
      </c>
      <c r="F23" s="1668"/>
      <c r="G23" s="1668"/>
      <c r="H23" s="1668"/>
      <c r="I23" s="1669"/>
    </row>
    <row r="24" spans="2:19" ht="15.75" thickTop="1" x14ac:dyDescent="0.25"/>
    <row r="25" spans="2:19" ht="15.75" thickBot="1" x14ac:dyDescent="0.3">
      <c r="B25" s="20" t="s">
        <v>1029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8.5</v>
      </c>
      <c r="D26" s="15">
        <f>SUM(DATOS!F$23:F$25)</f>
        <v>8.5</v>
      </c>
      <c r="E26" s="15">
        <f>SUM(DATOS!H$23:H$25)</f>
        <v>8.5</v>
      </c>
      <c r="F26" s="15">
        <f>SUM(DATOS!J$23:J$25)</f>
        <v>8.5</v>
      </c>
      <c r="G26" s="15">
        <f>SUM(DATOS!L$23:L$25)</f>
        <v>8.5</v>
      </c>
      <c r="H26" s="15">
        <f>SUM(DATOS!N$23:N$25)</f>
        <v>8.5</v>
      </c>
      <c r="I26" s="15">
        <f>SUM(DATOS!P$23:P$25)</f>
        <v>8.5</v>
      </c>
      <c r="J26" s="15">
        <f>SUM(DATOS!R$23:R$25)</f>
        <v>8.5</v>
      </c>
      <c r="K26" s="15">
        <f>SUM(DATOS!T$23:T$25)</f>
        <v>8.5</v>
      </c>
      <c r="L26" s="15">
        <f>SUM(DATOS!V$23:V$25)</f>
        <v>8.5</v>
      </c>
      <c r="M26" s="15">
        <f>SUM(DATOS!X$23:X$25)</f>
        <v>8.5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7">
        <f>(C$27/C$26)</f>
        <v>0.29411764705882354</v>
      </c>
      <c r="D28" s="367">
        <f t="shared" ref="D28:N28" si="0">(D$27/D$26)</f>
        <v>0.29411764705882354</v>
      </c>
      <c r="E28" s="367">
        <f t="shared" si="0"/>
        <v>0.29411764705882354</v>
      </c>
      <c r="F28" s="367">
        <f t="shared" si="0"/>
        <v>0.29411764705882354</v>
      </c>
      <c r="G28" s="367">
        <f t="shared" si="0"/>
        <v>0.29411764705882354</v>
      </c>
      <c r="H28" s="367">
        <f t="shared" si="0"/>
        <v>0.29411764705882354</v>
      </c>
      <c r="I28" s="367">
        <f t="shared" si="0"/>
        <v>0.29411764705882354</v>
      </c>
      <c r="J28" s="367">
        <f t="shared" si="0"/>
        <v>0.29411764705882354</v>
      </c>
      <c r="K28" s="367">
        <f t="shared" si="0"/>
        <v>0.29411764705882354</v>
      </c>
      <c r="L28" s="367">
        <f t="shared" si="0"/>
        <v>0.29411764705882354</v>
      </c>
      <c r="M28" s="367">
        <f t="shared" si="0"/>
        <v>0.29411764705882354</v>
      </c>
      <c r="N28" s="367">
        <f t="shared" si="0"/>
        <v>0</v>
      </c>
      <c r="R28" s="1663" t="s">
        <v>30</v>
      </c>
      <c r="S28" s="1663"/>
    </row>
    <row r="29" spans="2:19" x14ac:dyDescent="0.25">
      <c r="B29" s="1" t="s">
        <v>20</v>
      </c>
      <c r="C29" s="368">
        <v>0.15</v>
      </c>
      <c r="D29" s="368">
        <v>0.15</v>
      </c>
      <c r="E29" s="368">
        <v>0.15</v>
      </c>
      <c r="F29" s="368">
        <v>0.15</v>
      </c>
      <c r="G29" s="368">
        <v>0.15</v>
      </c>
      <c r="H29" s="368">
        <v>0.15</v>
      </c>
      <c r="I29" s="368">
        <v>0.15</v>
      </c>
      <c r="J29" s="368">
        <v>0.15</v>
      </c>
      <c r="K29" s="368">
        <v>0.15</v>
      </c>
      <c r="L29" s="368">
        <v>0.15</v>
      </c>
      <c r="M29" s="368">
        <v>0.15</v>
      </c>
      <c r="N29" s="368">
        <v>0.15</v>
      </c>
    </row>
    <row r="30" spans="2:19" x14ac:dyDescent="0.25">
      <c r="B30" s="8" t="s">
        <v>17</v>
      </c>
      <c r="C30" s="9">
        <f>C29-C28</f>
        <v>-0.14411764705882354</v>
      </c>
      <c r="D30" s="9">
        <f t="shared" ref="D30:N30" si="1">D29-D28</f>
        <v>-0.14411764705882354</v>
      </c>
      <c r="E30" s="9">
        <f t="shared" si="1"/>
        <v>-0.14411764705882354</v>
      </c>
      <c r="F30" s="9">
        <f t="shared" si="1"/>
        <v>-0.14411764705882354</v>
      </c>
      <c r="G30" s="9">
        <f t="shared" si="1"/>
        <v>-0.14411764705882354</v>
      </c>
      <c r="H30" s="9">
        <f t="shared" si="1"/>
        <v>-0.14411764705882354</v>
      </c>
      <c r="I30" s="9">
        <f t="shared" si="1"/>
        <v>-0.14411764705882354</v>
      </c>
      <c r="J30" s="9">
        <f t="shared" si="1"/>
        <v>-0.14411764705882354</v>
      </c>
      <c r="K30" s="9">
        <f t="shared" si="1"/>
        <v>-0.14411764705882354</v>
      </c>
      <c r="L30" s="9">
        <f t="shared" si="1"/>
        <v>-0.14411764705882354</v>
      </c>
      <c r="M30" s="9">
        <f t="shared" si="1"/>
        <v>-0.14411764705882354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667" t="s">
        <v>23</v>
      </c>
      <c r="F32" s="1668"/>
      <c r="G32" s="1668"/>
      <c r="H32" s="1668"/>
      <c r="I32" s="1669"/>
    </row>
    <row r="33" spans="2:20" ht="15.75" thickTop="1" x14ac:dyDescent="0.25"/>
    <row r="34" spans="2:20" ht="15.75" thickBot="1" x14ac:dyDescent="0.3">
      <c r="B34" s="20" t="s">
        <v>1029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8.5</v>
      </c>
      <c r="D35" s="15">
        <f>DATOS!F$26</f>
        <v>8.5</v>
      </c>
      <c r="E35" s="15">
        <f>DATOS!H$26</f>
        <v>8.5</v>
      </c>
      <c r="F35" s="15">
        <f>DATOS!J$26</f>
        <v>8.5</v>
      </c>
      <c r="G35" s="15">
        <f>DATOS!L$26</f>
        <v>8.5</v>
      </c>
      <c r="H35" s="15">
        <f>DATOS!N$26</f>
        <v>8.5</v>
      </c>
      <c r="I35" s="15">
        <f>DATOS!P$26</f>
        <v>8.5</v>
      </c>
      <c r="J35" s="15">
        <f>DATOS!R$26</f>
        <v>8.5</v>
      </c>
      <c r="K35" s="15">
        <f>DATOS!T$26</f>
        <v>8.5</v>
      </c>
      <c r="L35" s="15">
        <f>DATOS!V$26</f>
        <v>8.5</v>
      </c>
      <c r="M35" s="15">
        <f>DATOS!X$26</f>
        <v>8.5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7.5</v>
      </c>
      <c r="D36" s="14">
        <f>DATOS!F$27</f>
        <v>7.5</v>
      </c>
      <c r="E36" s="14">
        <f>DATOS!H$27</f>
        <v>7.5</v>
      </c>
      <c r="F36" s="14">
        <f>DATOS!J$27</f>
        <v>7.5</v>
      </c>
      <c r="G36" s="14">
        <f>DATOS!L$27</f>
        <v>7.5</v>
      </c>
      <c r="H36" s="14">
        <f>DATOS!N$27</f>
        <v>7.5</v>
      </c>
      <c r="I36" s="14">
        <f>DATOS!P$27</f>
        <v>7.5</v>
      </c>
      <c r="J36" s="14">
        <f>DATOS!R$27</f>
        <v>7.5</v>
      </c>
      <c r="K36" s="14">
        <f>DATOS!T$27</f>
        <v>7.5</v>
      </c>
      <c r="L36" s="14">
        <f>DATOS!V$27</f>
        <v>7.5</v>
      </c>
      <c r="M36" s="14">
        <f>DATOS!X$27</f>
        <v>7.5</v>
      </c>
      <c r="N36" s="14">
        <f>DATOS!Z$27</f>
        <v>7.5</v>
      </c>
    </row>
    <row r="37" spans="2:20" x14ac:dyDescent="0.25">
      <c r="B37" s="12" t="s">
        <v>73</v>
      </c>
      <c r="C37" s="365">
        <f>(C$36/C$35)</f>
        <v>0.88235294117647056</v>
      </c>
      <c r="D37" s="365">
        <f t="shared" ref="D37:N37" si="2">(D$36/D$35)</f>
        <v>0.88235294117647056</v>
      </c>
      <c r="E37" s="365">
        <f t="shared" si="2"/>
        <v>0.88235294117647056</v>
      </c>
      <c r="F37" s="365">
        <f t="shared" si="2"/>
        <v>0.88235294117647056</v>
      </c>
      <c r="G37" s="365">
        <f t="shared" si="2"/>
        <v>0.88235294117647056</v>
      </c>
      <c r="H37" s="365">
        <f t="shared" si="2"/>
        <v>0.88235294117647056</v>
      </c>
      <c r="I37" s="365">
        <f t="shared" si="2"/>
        <v>0.88235294117647056</v>
      </c>
      <c r="J37" s="365">
        <f t="shared" si="2"/>
        <v>0.88235294117647056</v>
      </c>
      <c r="K37" s="365">
        <f t="shared" si="2"/>
        <v>0.88235294117647056</v>
      </c>
      <c r="L37" s="365">
        <f t="shared" si="2"/>
        <v>0.88235294117647056</v>
      </c>
      <c r="M37" s="365">
        <f t="shared" si="2"/>
        <v>0.88235294117647056</v>
      </c>
      <c r="N37" s="365">
        <f t="shared" si="2"/>
        <v>3.75</v>
      </c>
    </row>
    <row r="38" spans="2:20" ht="18.75" x14ac:dyDescent="0.3">
      <c r="B38" s="77" t="s">
        <v>27</v>
      </c>
      <c r="C38" s="80"/>
      <c r="D38" s="80"/>
      <c r="E38" s="367">
        <f>(C36+D36+E36)/(C35+D35+E35)</f>
        <v>0.88235294117647056</v>
      </c>
      <c r="F38" s="80"/>
      <c r="G38" s="80"/>
      <c r="H38" s="367">
        <f>(F36+G36+H36)/(F35+G35+H35)</f>
        <v>0.88235294117647056</v>
      </c>
      <c r="I38" s="80"/>
      <c r="J38" s="80"/>
      <c r="K38" s="367">
        <f>(I36+J36+K36)/(I35+J35+K35)</f>
        <v>0.88235294117647056</v>
      </c>
      <c r="L38" s="80"/>
      <c r="M38" s="80"/>
      <c r="N38" s="367">
        <f>(L36+M36+N36)/(L35+M35+N35)</f>
        <v>1.1842105263157894</v>
      </c>
    </row>
    <row r="39" spans="2:20" x14ac:dyDescent="0.25">
      <c r="B39" s="1" t="s">
        <v>20</v>
      </c>
      <c r="C39" s="18"/>
      <c r="D39" s="18"/>
      <c r="E39" s="368">
        <v>0.6</v>
      </c>
      <c r="F39" s="18"/>
      <c r="G39" s="18"/>
      <c r="H39" s="368">
        <v>0.6</v>
      </c>
      <c r="I39" s="18"/>
      <c r="J39" s="18"/>
      <c r="K39" s="368">
        <v>0.6</v>
      </c>
      <c r="L39" s="18"/>
      <c r="M39" s="18"/>
      <c r="N39" s="368">
        <v>0.6</v>
      </c>
    </row>
    <row r="40" spans="2:20" x14ac:dyDescent="0.25">
      <c r="B40" s="1" t="s">
        <v>17</v>
      </c>
      <c r="C40" s="36"/>
      <c r="D40" s="36"/>
      <c r="E40" s="368">
        <f>E39-E38</f>
        <v>-0.28235294117647058</v>
      </c>
      <c r="F40" s="36"/>
      <c r="G40" s="36"/>
      <c r="H40" s="368">
        <f>H39-H38</f>
        <v>-0.28235294117647058</v>
      </c>
      <c r="I40" s="36"/>
      <c r="J40" s="36"/>
      <c r="K40" s="368">
        <f>K39-K38</f>
        <v>-0.28235294117647058</v>
      </c>
      <c r="L40" s="36"/>
      <c r="M40" s="36"/>
      <c r="N40" s="368">
        <f>N39-N38</f>
        <v>-0.5842105263157894</v>
      </c>
    </row>
    <row r="41" spans="2:20" ht="15.75" thickBot="1" x14ac:dyDescent="0.3">
      <c r="Q41" s="1663" t="s">
        <v>25</v>
      </c>
      <c r="R41" s="1663"/>
      <c r="S41" s="1663"/>
      <c r="T41" s="1663"/>
    </row>
    <row r="42" spans="2:20" ht="27.75" thickTop="1" thickBot="1" x14ac:dyDescent="0.45">
      <c r="E42" s="1667" t="s">
        <v>25</v>
      </c>
      <c r="F42" s="1668"/>
      <c r="G42" s="1668"/>
      <c r="H42" s="1668"/>
      <c r="I42" s="1668"/>
      <c r="J42" s="1673"/>
    </row>
    <row r="43" spans="2:20" ht="15.75" thickTop="1" x14ac:dyDescent="0.25"/>
    <row r="44" spans="2:20" ht="15.75" thickBot="1" x14ac:dyDescent="0.3">
      <c r="B44" s="20" t="s">
        <v>1029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8.5</v>
      </c>
      <c r="D45" s="15">
        <f>DATOS!F$26</f>
        <v>8.5</v>
      </c>
      <c r="E45" s="15">
        <f>DATOS!H$26</f>
        <v>8.5</v>
      </c>
      <c r="F45" s="15">
        <f>DATOS!J$26</f>
        <v>8.5</v>
      </c>
      <c r="G45" s="15">
        <f>DATOS!L$26</f>
        <v>8.5</v>
      </c>
      <c r="H45" s="15">
        <f>DATOS!N$26</f>
        <v>8.5</v>
      </c>
      <c r="I45" s="15">
        <f>DATOS!P$26</f>
        <v>8.5</v>
      </c>
      <c r="J45" s="15">
        <f>DATOS!R$26</f>
        <v>8.5</v>
      </c>
      <c r="K45" s="15">
        <f>DATOS!T$26</f>
        <v>8.5</v>
      </c>
      <c r="L45" s="15">
        <f>DATOS!V$26</f>
        <v>8.5</v>
      </c>
      <c r="M45" s="15">
        <f>DATOS!X$26</f>
        <v>8.5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0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7">
        <f>(C$46/C$45)</f>
        <v>0</v>
      </c>
      <c r="D47" s="367">
        <f t="shared" ref="D47:N47" si="3">(D$46/D$45)</f>
        <v>0</v>
      </c>
      <c r="E47" s="367">
        <f t="shared" si="3"/>
        <v>0</v>
      </c>
      <c r="F47" s="367">
        <f t="shared" si="3"/>
        <v>0</v>
      </c>
      <c r="G47" s="367">
        <f t="shared" si="3"/>
        <v>0</v>
      </c>
      <c r="H47" s="367">
        <f t="shared" si="3"/>
        <v>0</v>
      </c>
      <c r="I47" s="367">
        <f t="shared" si="3"/>
        <v>0</v>
      </c>
      <c r="J47" s="367">
        <f t="shared" si="3"/>
        <v>0</v>
      </c>
      <c r="K47" s="367">
        <f t="shared" si="3"/>
        <v>0</v>
      </c>
      <c r="L47" s="367">
        <f t="shared" si="3"/>
        <v>0</v>
      </c>
      <c r="M47" s="367">
        <f t="shared" si="3"/>
        <v>0</v>
      </c>
      <c r="N47" s="367">
        <f t="shared" si="3"/>
        <v>0</v>
      </c>
    </row>
    <row r="48" spans="2:20" x14ac:dyDescent="0.25">
      <c r="B48" s="1" t="s">
        <v>20</v>
      </c>
      <c r="C48" s="368">
        <v>0.04</v>
      </c>
      <c r="D48" s="368">
        <v>0.04</v>
      </c>
      <c r="E48" s="368">
        <v>0.04</v>
      </c>
      <c r="F48" s="368">
        <v>0.04</v>
      </c>
      <c r="G48" s="368">
        <v>0.04</v>
      </c>
      <c r="H48" s="368">
        <v>0.04</v>
      </c>
      <c r="I48" s="368">
        <v>0.04</v>
      </c>
      <c r="J48" s="368">
        <v>0.04</v>
      </c>
      <c r="K48" s="368">
        <v>0.04</v>
      </c>
      <c r="L48" s="368">
        <v>0.04</v>
      </c>
      <c r="M48" s="368">
        <v>0.04</v>
      </c>
      <c r="N48" s="368">
        <v>0.04</v>
      </c>
    </row>
    <row r="49" spans="2:20" x14ac:dyDescent="0.25">
      <c r="B49" s="8" t="s">
        <v>17</v>
      </c>
      <c r="C49" s="374">
        <f>C48-C47</f>
        <v>0.04</v>
      </c>
      <c r="D49" s="374">
        <f t="shared" ref="D49:N49" si="4">D48-D47</f>
        <v>0.04</v>
      </c>
      <c r="E49" s="374">
        <f t="shared" si="4"/>
        <v>0.04</v>
      </c>
      <c r="F49" s="374">
        <f t="shared" si="4"/>
        <v>0.04</v>
      </c>
      <c r="G49" s="374">
        <f t="shared" si="4"/>
        <v>0.04</v>
      </c>
      <c r="H49" s="374">
        <f t="shared" si="4"/>
        <v>0.04</v>
      </c>
      <c r="I49" s="374">
        <f t="shared" si="4"/>
        <v>0.04</v>
      </c>
      <c r="J49" s="374">
        <f t="shared" si="4"/>
        <v>0.04</v>
      </c>
      <c r="K49" s="374">
        <f t="shared" si="4"/>
        <v>0.04</v>
      </c>
      <c r="L49" s="374">
        <f t="shared" si="4"/>
        <v>0.04</v>
      </c>
      <c r="M49" s="374">
        <f t="shared" si="4"/>
        <v>0.04</v>
      </c>
      <c r="N49" s="374">
        <f t="shared" si="4"/>
        <v>0.04</v>
      </c>
    </row>
    <row r="50" spans="2:20" ht="15.75" thickBot="1" x14ac:dyDescent="0.3"/>
    <row r="51" spans="2:20" ht="27.75" thickTop="1" thickBot="1" x14ac:dyDescent="0.45">
      <c r="E51" s="1667" t="s">
        <v>28</v>
      </c>
      <c r="F51" s="1668"/>
      <c r="G51" s="1668"/>
      <c r="H51" s="1668"/>
      <c r="I51" s="1669"/>
      <c r="R51" s="1678" t="s">
        <v>28</v>
      </c>
      <c r="S51" s="1679"/>
    </row>
    <row r="52" spans="2:20" ht="15.75" thickTop="1" x14ac:dyDescent="0.25"/>
    <row r="53" spans="2:20" ht="15.75" thickBot="1" x14ac:dyDescent="0.3">
      <c r="B53" s="20" t="s">
        <v>1029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0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667" t="s">
        <v>33</v>
      </c>
      <c r="D58" s="1668"/>
      <c r="E58" s="1668"/>
      <c r="F58" s="1668"/>
      <c r="G58" s="1668"/>
      <c r="H58" s="1668"/>
      <c r="I58" s="1668"/>
      <c r="J58" s="1668"/>
      <c r="K58" s="1668"/>
      <c r="L58" s="1680"/>
      <c r="M58" s="1673"/>
      <c r="Q58" s="1663" t="s">
        <v>31</v>
      </c>
      <c r="R58" s="1663"/>
      <c r="S58" s="1663"/>
      <c r="T58" s="1663"/>
    </row>
    <row r="59" spans="2:20" ht="15.75" thickTop="1" x14ac:dyDescent="0.25"/>
    <row r="60" spans="2:20" ht="15.75" thickBot="1" x14ac:dyDescent="0.3">
      <c r="B60" s="20" t="s">
        <v>1029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6">
        <f>DATOS!D$7</f>
        <v>0</v>
      </c>
      <c r="D61" s="366">
        <f>DATOS!F$7</f>
        <v>0</v>
      </c>
      <c r="E61" s="366">
        <f>DATOS!H$7</f>
        <v>0</v>
      </c>
      <c r="F61" s="366">
        <f>DATOS!J$7</f>
        <v>0</v>
      </c>
      <c r="G61" s="366">
        <f>DATOS!L$7</f>
        <v>0</v>
      </c>
      <c r="H61" s="366">
        <f>DATOS!N$7</f>
        <v>0</v>
      </c>
      <c r="I61" s="366">
        <f>DATOS!P$7</f>
        <v>0</v>
      </c>
      <c r="J61" s="366">
        <f>DATOS!R$7</f>
        <v>0</v>
      </c>
      <c r="K61" s="366">
        <f>DATOS!T$7</f>
        <v>0</v>
      </c>
      <c r="L61" s="366">
        <f>DATOS!V$7</f>
        <v>0</v>
      </c>
      <c r="M61" s="366">
        <f>DATOS!X$7</f>
        <v>0</v>
      </c>
      <c r="N61" s="366">
        <f>DATOS!Z$7</f>
        <v>0</v>
      </c>
    </row>
    <row r="62" spans="2:20" x14ac:dyDescent="0.25">
      <c r="B62" s="1" t="s">
        <v>20</v>
      </c>
      <c r="C62" s="370">
        <v>0.85</v>
      </c>
      <c r="D62" s="370">
        <v>0.85</v>
      </c>
      <c r="E62" s="370">
        <v>0.85</v>
      </c>
      <c r="F62" s="370">
        <v>0.85</v>
      </c>
      <c r="G62" s="370">
        <v>0.85</v>
      </c>
      <c r="H62" s="370">
        <v>0.85</v>
      </c>
      <c r="I62" s="370">
        <v>0.85</v>
      </c>
      <c r="J62" s="370">
        <v>0.85</v>
      </c>
      <c r="K62" s="370">
        <v>0.85</v>
      </c>
      <c r="L62" s="370">
        <v>0.85</v>
      </c>
      <c r="M62" s="370">
        <v>0.85</v>
      </c>
      <c r="N62" s="370">
        <v>0.85</v>
      </c>
    </row>
    <row r="63" spans="2:20" x14ac:dyDescent="0.25">
      <c r="B63" s="8" t="s">
        <v>17</v>
      </c>
      <c r="C63" s="369">
        <f>C$61-C$62</f>
        <v>-0.85</v>
      </c>
      <c r="D63" s="369">
        <f t="shared" ref="D63:N63" si="6">D$61-D$62</f>
        <v>-0.85</v>
      </c>
      <c r="E63" s="369">
        <f t="shared" si="6"/>
        <v>-0.85</v>
      </c>
      <c r="F63" s="369">
        <f t="shared" si="6"/>
        <v>-0.85</v>
      </c>
      <c r="G63" s="369">
        <f t="shared" si="6"/>
        <v>-0.85</v>
      </c>
      <c r="H63" s="369">
        <f t="shared" si="6"/>
        <v>-0.85</v>
      </c>
      <c r="I63" s="369">
        <f t="shared" si="6"/>
        <v>-0.85</v>
      </c>
      <c r="J63" s="369">
        <f t="shared" si="6"/>
        <v>-0.85</v>
      </c>
      <c r="K63" s="369">
        <f t="shared" si="6"/>
        <v>-0.85</v>
      </c>
      <c r="L63" s="369">
        <f t="shared" si="6"/>
        <v>-0.85</v>
      </c>
      <c r="M63" s="369">
        <f t="shared" si="6"/>
        <v>-0.85</v>
      </c>
      <c r="N63" s="369">
        <f t="shared" si="6"/>
        <v>-0.85</v>
      </c>
    </row>
    <row r="64" spans="2:20" ht="15.75" thickBot="1" x14ac:dyDescent="0.3"/>
    <row r="65" spans="2:20" ht="27.75" thickTop="1" thickBot="1" x14ac:dyDescent="0.45">
      <c r="C65" s="1667" t="s">
        <v>32</v>
      </c>
      <c r="D65" s="1668"/>
      <c r="E65" s="1668"/>
      <c r="F65" s="1668"/>
      <c r="G65" s="1668"/>
      <c r="H65" s="1668"/>
      <c r="I65" s="1668"/>
      <c r="J65" s="1668"/>
      <c r="K65" s="1668"/>
      <c r="L65" s="1668"/>
      <c r="M65" s="1669"/>
    </row>
    <row r="66" spans="2:20" ht="15.75" thickTop="1" x14ac:dyDescent="0.25">
      <c r="Q66" s="1663" t="s">
        <v>34</v>
      </c>
      <c r="R66" s="1663"/>
      <c r="S66" s="1663"/>
      <c r="T66" s="1663"/>
    </row>
    <row r="67" spans="2:20" ht="15.75" thickBot="1" x14ac:dyDescent="0.3">
      <c r="B67" s="20" t="s">
        <v>1029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1">
        <f>DATOS!D$8</f>
        <v>0</v>
      </c>
      <c r="D68" s="371">
        <f>DATOS!F$8</f>
        <v>0</v>
      </c>
      <c r="E68" s="371">
        <f>DATOS!H$8</f>
        <v>0</v>
      </c>
      <c r="F68" s="371">
        <f>DATOS!J$8</f>
        <v>0</v>
      </c>
      <c r="G68" s="371">
        <f>DATOS!L$8</f>
        <v>0</v>
      </c>
      <c r="H68" s="371">
        <f>DATOS!N$8</f>
        <v>0</v>
      </c>
      <c r="I68" s="371">
        <f>DATOS!P$8</f>
        <v>0</v>
      </c>
      <c r="J68" s="371">
        <f>DATOS!R$8</f>
        <v>0</v>
      </c>
      <c r="K68" s="371">
        <f>DATOS!T$8</f>
        <v>0</v>
      </c>
      <c r="L68" s="371">
        <f>DATOS!V$8</f>
        <v>0</v>
      </c>
      <c r="M68" s="371">
        <f>DATOS!X$8</f>
        <v>0</v>
      </c>
      <c r="N68" s="371">
        <f>DATOS!Z$8</f>
        <v>0</v>
      </c>
    </row>
    <row r="69" spans="2:20" x14ac:dyDescent="0.25">
      <c r="B69" s="1" t="s">
        <v>20</v>
      </c>
      <c r="C69" s="370">
        <v>0.85</v>
      </c>
      <c r="D69" s="370">
        <v>0.85</v>
      </c>
      <c r="E69" s="370">
        <v>0.85</v>
      </c>
      <c r="F69" s="370">
        <v>0.85</v>
      </c>
      <c r="G69" s="370">
        <v>0.85</v>
      </c>
      <c r="H69" s="370">
        <v>0.85</v>
      </c>
      <c r="I69" s="370">
        <v>0.85</v>
      </c>
      <c r="J69" s="370">
        <v>0.85</v>
      </c>
      <c r="K69" s="370">
        <v>0.85</v>
      </c>
      <c r="L69" s="370">
        <v>0.85</v>
      </c>
      <c r="M69" s="370">
        <v>0.85</v>
      </c>
      <c r="N69" s="370">
        <v>0.85</v>
      </c>
    </row>
    <row r="70" spans="2:20" x14ac:dyDescent="0.25">
      <c r="B70" s="8" t="s">
        <v>17</v>
      </c>
      <c r="C70" s="372">
        <f>C$68-C$69</f>
        <v>-0.85</v>
      </c>
      <c r="D70" s="372">
        <f t="shared" ref="D70:N70" si="7">D$68-D$69</f>
        <v>-0.85</v>
      </c>
      <c r="E70" s="372">
        <f t="shared" si="7"/>
        <v>-0.85</v>
      </c>
      <c r="F70" s="372">
        <f t="shared" si="7"/>
        <v>-0.85</v>
      </c>
      <c r="G70" s="372">
        <f t="shared" si="7"/>
        <v>-0.85</v>
      </c>
      <c r="H70" s="372">
        <f t="shared" si="7"/>
        <v>-0.85</v>
      </c>
      <c r="I70" s="372">
        <f t="shared" si="7"/>
        <v>-0.85</v>
      </c>
      <c r="J70" s="372">
        <f t="shared" si="7"/>
        <v>-0.85</v>
      </c>
      <c r="K70" s="372">
        <f t="shared" si="7"/>
        <v>-0.85</v>
      </c>
      <c r="L70" s="372">
        <f t="shared" si="7"/>
        <v>-0.85</v>
      </c>
      <c r="M70" s="372">
        <f t="shared" si="7"/>
        <v>-0.85</v>
      </c>
      <c r="N70" s="372">
        <f t="shared" si="7"/>
        <v>-0.85</v>
      </c>
    </row>
    <row r="71" spans="2:20" ht="15.75" thickBot="1" x14ac:dyDescent="0.3"/>
    <row r="72" spans="2:20" ht="27.75" thickTop="1" thickBot="1" x14ac:dyDescent="0.45">
      <c r="E72" s="1667" t="s">
        <v>35</v>
      </c>
      <c r="F72" s="1668"/>
      <c r="G72" s="1668"/>
      <c r="H72" s="1668"/>
      <c r="I72" s="1669"/>
    </row>
    <row r="73" spans="2:20" ht="16.5" thickTop="1" thickBot="1" x14ac:dyDescent="0.3"/>
    <row r="74" spans="2:20" ht="15.75" thickBot="1" x14ac:dyDescent="0.3">
      <c r="B74" s="29" t="s">
        <v>1029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0</v>
      </c>
      <c r="D75" s="32">
        <f>DATOS!F$16</f>
        <v>0</v>
      </c>
      <c r="E75" s="32">
        <f>DATOS!H$16</f>
        <v>0</v>
      </c>
      <c r="F75" s="32">
        <f>DATOS!J$16</f>
        <v>0</v>
      </c>
      <c r="G75" s="32">
        <f>DATOS!L$16</f>
        <v>0</v>
      </c>
      <c r="H75" s="32">
        <f>DATOS!N$16</f>
        <v>0</v>
      </c>
      <c r="I75" s="32">
        <f>DATOS!P$16</f>
        <v>0</v>
      </c>
      <c r="J75" s="32">
        <f>DATOS!R$16</f>
        <v>0</v>
      </c>
      <c r="K75" s="32">
        <f>DATOS!T$16</f>
        <v>0</v>
      </c>
      <c r="L75" s="32">
        <f>DATOS!V$16</f>
        <v>0</v>
      </c>
      <c r="M75" s="32">
        <f>DATOS!X$16</f>
        <v>0</v>
      </c>
      <c r="N75" s="32">
        <f>DATOS!Z$16</f>
        <v>0</v>
      </c>
      <c r="Q75" s="1663" t="s">
        <v>35</v>
      </c>
      <c r="R75" s="1663"/>
      <c r="S75" s="1663"/>
      <c r="T75" s="1663"/>
    </row>
    <row r="76" spans="2:20" x14ac:dyDescent="0.25">
      <c r="B76" s="60" t="s">
        <v>37</v>
      </c>
      <c r="C76" s="33">
        <f>DATOS!D$12</f>
        <v>0</v>
      </c>
      <c r="D76" s="33">
        <f>DATOS!F$12</f>
        <v>0</v>
      </c>
      <c r="E76" s="33">
        <f>DATOS!H$12</f>
        <v>0</v>
      </c>
      <c r="F76" s="33">
        <f>DATOS!J$12</f>
        <v>0</v>
      </c>
      <c r="G76" s="33">
        <f>DATOS!L$12</f>
        <v>0</v>
      </c>
      <c r="H76" s="33">
        <f>DATOS!N$12</f>
        <v>0</v>
      </c>
      <c r="I76" s="33">
        <f>DATOS!P$12</f>
        <v>0</v>
      </c>
      <c r="J76" s="33">
        <f>DATOS!R$12</f>
        <v>0</v>
      </c>
      <c r="K76" s="33">
        <f>DATOS!T$12</f>
        <v>0</v>
      </c>
      <c r="L76" s="33">
        <f>DATOS!V$12</f>
        <v>0</v>
      </c>
      <c r="M76" s="33">
        <f>DATOS!X$12</f>
        <v>0</v>
      </c>
      <c r="N76" s="33">
        <f>DATOS!Z$12</f>
        <v>0</v>
      </c>
    </row>
    <row r="77" spans="2:20" x14ac:dyDescent="0.25">
      <c r="B77" s="60" t="s">
        <v>38</v>
      </c>
      <c r="C77" s="33">
        <f>DATOS!D3</f>
        <v>0</v>
      </c>
      <c r="D77" s="33">
        <f>DATOS!F3</f>
        <v>0</v>
      </c>
      <c r="E77" s="33">
        <f>DATOS!H3</f>
        <v>0</v>
      </c>
      <c r="F77" s="33">
        <f>DATOS!J3</f>
        <v>0</v>
      </c>
      <c r="G77" s="33">
        <f>DATOS!L3</f>
        <v>0</v>
      </c>
      <c r="H77" s="33">
        <f>DATOS!N3</f>
        <v>0</v>
      </c>
      <c r="I77" s="33">
        <f>DATOS!P3</f>
        <v>0</v>
      </c>
      <c r="J77" s="33">
        <f>DATOS!R3</f>
        <v>0</v>
      </c>
      <c r="K77" s="33">
        <f>DATOS!T3</f>
        <v>0</v>
      </c>
      <c r="L77" s="33">
        <f>DATOS!V3</f>
        <v>0</v>
      </c>
      <c r="M77" s="33">
        <f>DATOS!X3</f>
        <v>0</v>
      </c>
      <c r="N77" s="34">
        <f>DATOS!Z3</f>
        <v>0</v>
      </c>
    </row>
    <row r="78" spans="2:20" x14ac:dyDescent="0.25">
      <c r="B78" s="61" t="s">
        <v>72</v>
      </c>
      <c r="C78" s="368" t="e">
        <f>(C$75+C$76)/C$77</f>
        <v>#DIV/0!</v>
      </c>
      <c r="D78" s="368" t="e">
        <f t="shared" ref="D78:N78" si="8">(D$75+D$76)/D$77</f>
        <v>#DIV/0!</v>
      </c>
      <c r="E78" s="368" t="e">
        <f t="shared" si="8"/>
        <v>#DIV/0!</v>
      </c>
      <c r="F78" s="368" t="e">
        <f t="shared" si="8"/>
        <v>#DIV/0!</v>
      </c>
      <c r="G78" s="368" t="e">
        <f t="shared" si="8"/>
        <v>#DIV/0!</v>
      </c>
      <c r="H78" s="368" t="e">
        <f t="shared" si="8"/>
        <v>#DIV/0!</v>
      </c>
      <c r="I78" s="368" t="e">
        <f t="shared" si="8"/>
        <v>#DIV/0!</v>
      </c>
      <c r="J78" s="368" t="e">
        <f t="shared" si="8"/>
        <v>#DIV/0!</v>
      </c>
      <c r="K78" s="368" t="e">
        <f t="shared" si="8"/>
        <v>#DIV/0!</v>
      </c>
      <c r="L78" s="368" t="e">
        <f t="shared" si="8"/>
        <v>#DIV/0!</v>
      </c>
      <c r="M78" s="368" t="e">
        <f t="shared" si="8"/>
        <v>#DIV/0!</v>
      </c>
      <c r="N78" s="368" t="e">
        <f t="shared" si="8"/>
        <v>#DIV/0!</v>
      </c>
    </row>
    <row r="79" spans="2:20" ht="18.75" x14ac:dyDescent="0.3">
      <c r="B79" s="84" t="s">
        <v>27</v>
      </c>
      <c r="C79" s="85"/>
      <c r="D79" s="80"/>
      <c r="E79" s="367" t="e">
        <f>(C$75+C$76+D$75+D$76+E$75+E$76)/(C$77+D$77+E$77)</f>
        <v>#DIV/0!</v>
      </c>
      <c r="F79" s="80"/>
      <c r="G79" s="80"/>
      <c r="H79" s="367" t="e">
        <f>(F75+F76+G75+G76+H75+H76)/(F77+G77+H77)</f>
        <v>#DIV/0!</v>
      </c>
      <c r="I79" s="80"/>
      <c r="J79" s="80"/>
      <c r="K79" s="367" t="e">
        <f>(I75+J75+K75+I76+J76+K76)/(I77+J77+K77)</f>
        <v>#DIV/0!</v>
      </c>
      <c r="L79" s="80"/>
      <c r="M79" s="80"/>
      <c r="N79" s="373" t="e">
        <f>(L75+M75+N75+L76+M76+N76)/(L77+M77+N77)</f>
        <v>#DIV/0!</v>
      </c>
    </row>
    <row r="80" spans="2:20" x14ac:dyDescent="0.25">
      <c r="B80" s="27" t="s">
        <v>20</v>
      </c>
      <c r="C80" s="18"/>
      <c r="D80" s="18"/>
      <c r="E80" s="368">
        <v>0.21</v>
      </c>
      <c r="F80" s="18"/>
      <c r="G80" s="18"/>
      <c r="H80" s="368">
        <v>0.21</v>
      </c>
      <c r="I80" s="18"/>
      <c r="J80" s="18"/>
      <c r="K80" s="368">
        <v>0.21</v>
      </c>
      <c r="L80" s="18"/>
      <c r="M80" s="18"/>
      <c r="N80" s="368">
        <v>0.21</v>
      </c>
    </row>
    <row r="81" spans="2:23" x14ac:dyDescent="0.25">
      <c r="B81" s="28" t="s">
        <v>17</v>
      </c>
      <c r="C81" s="19"/>
      <c r="D81" s="19"/>
      <c r="E81" s="9" t="e">
        <f>E80-E79</f>
        <v>#DIV/0!</v>
      </c>
      <c r="F81" s="19"/>
      <c r="G81" s="19"/>
      <c r="H81" s="9" t="e">
        <f>H80-H79</f>
        <v>#DIV/0!</v>
      </c>
      <c r="I81" s="19"/>
      <c r="J81" s="19"/>
      <c r="K81" s="9" t="e">
        <f>K80-K79</f>
        <v>#DIV/0!</v>
      </c>
      <c r="L81" s="19"/>
      <c r="M81" s="19"/>
      <c r="N81" s="19" t="e">
        <f>N80-N79</f>
        <v>#DIV/0!</v>
      </c>
    </row>
    <row r="85" spans="2:23" ht="15.75" thickBot="1" x14ac:dyDescent="0.3"/>
    <row r="86" spans="2:23" ht="27.75" thickTop="1" thickBot="1" x14ac:dyDescent="0.45">
      <c r="C86" s="1667" t="s">
        <v>398</v>
      </c>
      <c r="D86" s="1668"/>
      <c r="E86" s="1668"/>
      <c r="F86" s="1668"/>
      <c r="G86" s="1668"/>
      <c r="H86" s="1668"/>
      <c r="I86" s="1668"/>
      <c r="J86" s="1668"/>
      <c r="K86" s="1668"/>
      <c r="L86" s="1668"/>
      <c r="M86" s="1669"/>
      <c r="Q86" s="1672" t="s">
        <v>398</v>
      </c>
      <c r="R86" s="1672"/>
      <c r="S86" s="1672"/>
      <c r="T86" s="1672"/>
      <c r="U86" s="1672"/>
      <c r="V86" s="1672"/>
      <c r="W86" s="1672"/>
    </row>
    <row r="87" spans="2:23" ht="15.75" thickTop="1" x14ac:dyDescent="0.25"/>
    <row r="88" spans="2:23" ht="15.75" thickBot="1" x14ac:dyDescent="0.3">
      <c r="B88" s="20" t="s">
        <v>1029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3" t="s">
        <v>399</v>
      </c>
      <c r="C89" s="536">
        <f>DATOS!D$9</f>
        <v>1</v>
      </c>
      <c r="D89" s="536">
        <f>DATOS!F$9</f>
        <v>1</v>
      </c>
      <c r="E89" s="536">
        <f>DATOS!H$9</f>
        <v>2</v>
      </c>
      <c r="F89" s="536">
        <f>DATOS!J$9</f>
        <v>2</v>
      </c>
      <c r="G89" s="536">
        <f>DATOS!L$9</f>
        <v>1</v>
      </c>
      <c r="H89" s="536">
        <f>DATOS!N$9</f>
        <v>1</v>
      </c>
      <c r="I89" s="536">
        <f>DATOS!P$9</f>
        <v>0</v>
      </c>
      <c r="J89" s="536">
        <f>DATOS!R$9</f>
        <v>0</v>
      </c>
      <c r="K89" s="536">
        <f>DATOS!T$9</f>
        <v>0</v>
      </c>
      <c r="L89" s="536">
        <f>DATOS!V$9</f>
        <v>0</v>
      </c>
      <c r="M89" s="536">
        <f>DATOS!X$9</f>
        <v>0</v>
      </c>
      <c r="N89" s="536">
        <f>DATOS!Z$9</f>
        <v>0</v>
      </c>
    </row>
    <row r="90" spans="2:23" x14ac:dyDescent="0.25">
      <c r="B90" s="533" t="s">
        <v>400</v>
      </c>
      <c r="C90" s="536">
        <f>DATOS!D$10</f>
        <v>1</v>
      </c>
      <c r="D90" s="536">
        <f>DATOS!F$10</f>
        <v>0</v>
      </c>
      <c r="E90" s="536">
        <f>DATOS!H$10</f>
        <v>2</v>
      </c>
      <c r="F90" s="536">
        <f>DATOS!J$10</f>
        <v>1</v>
      </c>
      <c r="G90" s="536">
        <f>DATOS!L$10</f>
        <v>0</v>
      </c>
      <c r="H90" s="536">
        <f>DATOS!N$10</f>
        <v>1</v>
      </c>
      <c r="I90" s="536">
        <f>DATOS!P$10</f>
        <v>0</v>
      </c>
      <c r="J90" s="536">
        <f>DATOS!R$10</f>
        <v>0</v>
      </c>
      <c r="K90" s="536">
        <f>DATOS!T$10</f>
        <v>0</v>
      </c>
      <c r="L90" s="536">
        <f>DATOS!V$10</f>
        <v>0</v>
      </c>
      <c r="M90" s="536">
        <f>DATOS!X$10</f>
        <v>0</v>
      </c>
      <c r="N90" s="536">
        <f>DATOS!Z$10</f>
        <v>0</v>
      </c>
    </row>
    <row r="91" spans="2:23" ht="18.75" x14ac:dyDescent="0.3">
      <c r="B91" s="77" t="s">
        <v>27</v>
      </c>
      <c r="C91" s="531">
        <f>(C90+C89)/2</f>
        <v>1</v>
      </c>
      <c r="D91" s="531">
        <f t="shared" ref="D91:N91" si="9">(D90+D89)/2</f>
        <v>0.5</v>
      </c>
      <c r="E91" s="531">
        <f t="shared" si="9"/>
        <v>2</v>
      </c>
      <c r="F91" s="531">
        <f t="shared" si="9"/>
        <v>1.5</v>
      </c>
      <c r="G91" s="531">
        <f t="shared" si="9"/>
        <v>0.5</v>
      </c>
      <c r="H91" s="531">
        <f t="shared" si="9"/>
        <v>1</v>
      </c>
      <c r="I91" s="531">
        <f t="shared" si="9"/>
        <v>0</v>
      </c>
      <c r="J91" s="531">
        <f t="shared" si="9"/>
        <v>0</v>
      </c>
      <c r="K91" s="531">
        <f t="shared" si="9"/>
        <v>0</v>
      </c>
      <c r="L91" s="531">
        <f t="shared" si="9"/>
        <v>0</v>
      </c>
      <c r="M91" s="531">
        <f t="shared" si="9"/>
        <v>0</v>
      </c>
      <c r="N91" s="531">
        <f t="shared" si="9"/>
        <v>0</v>
      </c>
    </row>
    <row r="92" spans="2:23" x14ac:dyDescent="0.25">
      <c r="B92" s="1" t="s">
        <v>401</v>
      </c>
      <c r="C92" s="530">
        <v>2</v>
      </c>
      <c r="D92" s="530">
        <v>2</v>
      </c>
      <c r="E92" s="530">
        <v>2</v>
      </c>
      <c r="F92" s="530">
        <v>2</v>
      </c>
      <c r="G92" s="530">
        <v>2</v>
      </c>
      <c r="H92" s="530">
        <v>2</v>
      </c>
      <c r="I92" s="530">
        <v>2</v>
      </c>
      <c r="J92" s="530">
        <v>2</v>
      </c>
      <c r="K92" s="530">
        <v>2</v>
      </c>
      <c r="L92" s="530">
        <v>2</v>
      </c>
      <c r="M92" s="530">
        <v>2</v>
      </c>
      <c r="N92" s="530">
        <v>2</v>
      </c>
    </row>
    <row r="93" spans="2:23" x14ac:dyDescent="0.25">
      <c r="B93" s="8" t="s">
        <v>402</v>
      </c>
      <c r="C93" s="532">
        <f t="shared" ref="C93:N93" si="10">C$92-C$89</f>
        <v>1</v>
      </c>
      <c r="D93" s="532">
        <f t="shared" si="10"/>
        <v>1</v>
      </c>
      <c r="E93" s="532">
        <f t="shared" si="10"/>
        <v>0</v>
      </c>
      <c r="F93" s="532">
        <f t="shared" si="10"/>
        <v>0</v>
      </c>
      <c r="G93" s="532">
        <f t="shared" si="10"/>
        <v>1</v>
      </c>
      <c r="H93" s="532">
        <f t="shared" si="10"/>
        <v>1</v>
      </c>
      <c r="I93" s="532">
        <f t="shared" si="10"/>
        <v>2</v>
      </c>
      <c r="J93" s="532">
        <f t="shared" si="10"/>
        <v>2</v>
      </c>
      <c r="K93" s="532">
        <f t="shared" si="10"/>
        <v>2</v>
      </c>
      <c r="L93" s="532">
        <f t="shared" si="10"/>
        <v>2</v>
      </c>
      <c r="M93" s="532">
        <f t="shared" si="10"/>
        <v>2</v>
      </c>
      <c r="N93" s="532">
        <f t="shared" si="10"/>
        <v>2</v>
      </c>
    </row>
    <row r="94" spans="2:23" x14ac:dyDescent="0.25">
      <c r="B94" s="534" t="s">
        <v>403</v>
      </c>
      <c r="C94" s="535">
        <f t="shared" ref="C94:N94" si="11">C$92-C$90</f>
        <v>1</v>
      </c>
      <c r="D94" s="535">
        <f t="shared" si="11"/>
        <v>2</v>
      </c>
      <c r="E94" s="535">
        <f t="shared" si="11"/>
        <v>0</v>
      </c>
      <c r="F94" s="535">
        <f t="shared" si="11"/>
        <v>1</v>
      </c>
      <c r="G94" s="535">
        <f t="shared" si="11"/>
        <v>2</v>
      </c>
      <c r="H94" s="535">
        <f t="shared" si="11"/>
        <v>1</v>
      </c>
      <c r="I94" s="535">
        <f t="shared" si="11"/>
        <v>2</v>
      </c>
      <c r="J94" s="535">
        <f t="shared" si="11"/>
        <v>2</v>
      </c>
      <c r="K94" s="535">
        <f t="shared" si="11"/>
        <v>2</v>
      </c>
      <c r="L94" s="535">
        <f t="shared" si="11"/>
        <v>2</v>
      </c>
      <c r="M94" s="535">
        <f t="shared" si="11"/>
        <v>2</v>
      </c>
      <c r="N94" s="535">
        <f t="shared" si="11"/>
        <v>2</v>
      </c>
    </row>
  </sheetData>
  <mergeCells count="21">
    <mergeCell ref="C86:M86"/>
    <mergeCell ref="Q86:W86"/>
    <mergeCell ref="C58:M58"/>
    <mergeCell ref="Q58:T58"/>
    <mergeCell ref="C65:M65"/>
    <mergeCell ref="Q66:T66"/>
    <mergeCell ref="E72:I72"/>
    <mergeCell ref="Q75:T75"/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32"/>
  <sheetViews>
    <sheetView topLeftCell="A103" zoomScale="80" zoomScaleNormal="80" workbookViewId="0">
      <selection activeCell="H130" sqref="H130"/>
    </sheetView>
  </sheetViews>
  <sheetFormatPr baseColWidth="10" defaultRowHeight="15" x14ac:dyDescent="0.25"/>
  <cols>
    <col min="1" max="1" width="8.140625" customWidth="1"/>
    <col min="2" max="2" width="43" customWidth="1"/>
    <col min="3" max="13" width="11.7109375" customWidth="1"/>
    <col min="14" max="14" width="14.42578125" bestFit="1" customWidth="1"/>
  </cols>
  <sheetData>
    <row r="1" spans="2:22" ht="15" customHeight="1" x14ac:dyDescent="0.25">
      <c r="R1" s="1663" t="s">
        <v>55</v>
      </c>
      <c r="S1" s="1663"/>
      <c r="T1" s="1677"/>
      <c r="U1" s="1677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681" t="s">
        <v>59</v>
      </c>
      <c r="F4" s="1682"/>
      <c r="G4" s="1682"/>
      <c r="H4" s="1682"/>
      <c r="I4" s="1683"/>
    </row>
    <row r="5" spans="2:22" ht="15" customHeight="1" thickTop="1" x14ac:dyDescent="0.25"/>
    <row r="6" spans="2:22" ht="15" customHeight="1" thickBot="1" x14ac:dyDescent="0.3">
      <c r="B6" s="499" t="s">
        <v>1030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ht="15" customHeight="1" x14ac:dyDescent="0.25">
      <c r="B7" s="75" t="s">
        <v>38</v>
      </c>
      <c r="C7" s="695">
        <f>DATOS!C$3</f>
        <v>234345.91</v>
      </c>
      <c r="D7" s="695">
        <f>DATOS!E$3</f>
        <v>240110.61</v>
      </c>
      <c r="E7" s="695">
        <f>DATOS!G$3</f>
        <v>250770.34</v>
      </c>
      <c r="F7" s="695">
        <f>DATOS!I$3</f>
        <v>259144.18</v>
      </c>
      <c r="G7" s="695">
        <f>DATOS!K$3</f>
        <v>265371.82</v>
      </c>
      <c r="H7" s="695">
        <f>DATOS!M$3</f>
        <v>250186</v>
      </c>
      <c r="I7" s="695">
        <f>DATOS!O$3</f>
        <v>0</v>
      </c>
      <c r="J7" s="695">
        <f>DATOS!Q$3</f>
        <v>0</v>
      </c>
      <c r="K7" s="695">
        <f>DATOS!S$3</f>
        <v>0</v>
      </c>
      <c r="L7" s="695">
        <f>DATOS!U$3</f>
        <v>0</v>
      </c>
      <c r="M7" s="695">
        <f>DATOS!W$3</f>
        <v>0</v>
      </c>
      <c r="N7" s="695">
        <f>DATOS!Y$3</f>
        <v>0</v>
      </c>
    </row>
    <row r="8" spans="2:22" ht="15" customHeight="1" x14ac:dyDescent="0.25">
      <c r="B8" s="1" t="s">
        <v>56</v>
      </c>
      <c r="C8" s="495">
        <f>DATOS!C$22</f>
        <v>19</v>
      </c>
      <c r="D8" s="495">
        <f>DATOS!E$22</f>
        <v>21</v>
      </c>
      <c r="E8" s="495">
        <f>DATOS!G$22</f>
        <v>21</v>
      </c>
      <c r="F8" s="495">
        <f>DATOS!I$22</f>
        <v>20</v>
      </c>
      <c r="G8" s="495">
        <f>DATOS!K$22</f>
        <v>21</v>
      </c>
      <c r="H8" s="495">
        <f>DATOS!M$22</f>
        <v>22</v>
      </c>
      <c r="I8" s="495">
        <f>DATOS!O$22</f>
        <v>21</v>
      </c>
      <c r="J8" s="495">
        <f>DATOS!Q$22</f>
        <v>11</v>
      </c>
      <c r="K8" s="495">
        <f>DATOS!S$22</f>
        <v>22</v>
      </c>
      <c r="L8" s="495">
        <f>DATOS!U$22</f>
        <v>20</v>
      </c>
      <c r="M8" s="495">
        <f>DATOS!W$22</f>
        <v>21</v>
      </c>
      <c r="N8" s="495">
        <f>DATOS!Y$22</f>
        <v>13</v>
      </c>
    </row>
    <row r="9" spans="2:22" ht="15" customHeight="1" x14ac:dyDescent="0.25">
      <c r="B9" s="1" t="s">
        <v>57</v>
      </c>
      <c r="C9" s="496">
        <f>DATOS!C$23</f>
        <v>21</v>
      </c>
      <c r="D9" s="496">
        <f>DATOS!E$23</f>
        <v>20.67</v>
      </c>
      <c r="E9" s="496">
        <f>DATOS!G$23</f>
        <v>21</v>
      </c>
      <c r="F9" s="496">
        <f>DATOS!I$23</f>
        <v>21.230000000000004</v>
      </c>
      <c r="G9" s="496">
        <f>DATOS!K$23</f>
        <v>21.479999999999997</v>
      </c>
      <c r="H9" s="496">
        <f>DATOS!M$23</f>
        <v>21</v>
      </c>
      <c r="I9" s="496">
        <f>DATOS!O$23</f>
        <v>21</v>
      </c>
      <c r="J9" s="496">
        <f>DATOS!Q$23</f>
        <v>0</v>
      </c>
      <c r="K9" s="496">
        <f>DATOS!S$23</f>
        <v>0</v>
      </c>
      <c r="L9" s="496">
        <f>DATOS!U$23</f>
        <v>0</v>
      </c>
      <c r="M9" s="496">
        <f>DATOS!W$23</f>
        <v>0</v>
      </c>
      <c r="N9" s="496">
        <f>DATOS!Y$23</f>
        <v>0</v>
      </c>
    </row>
    <row r="10" spans="2:22" ht="15" customHeight="1" x14ac:dyDescent="0.3">
      <c r="B10" s="77" t="s">
        <v>27</v>
      </c>
      <c r="C10" s="497">
        <f>(C$7/C$8)/C$9</f>
        <v>587.33310776942358</v>
      </c>
      <c r="D10" s="497">
        <f t="shared" ref="D10:N10" si="0">(D$7/D$8)/D$9</f>
        <v>553.16103393461879</v>
      </c>
      <c r="E10" s="497">
        <f t="shared" si="0"/>
        <v>568.64022675736965</v>
      </c>
      <c r="F10" s="497">
        <f t="shared" si="0"/>
        <v>610.32543570419205</v>
      </c>
      <c r="G10" s="497">
        <f t="shared" si="0"/>
        <v>588.30322780881454</v>
      </c>
      <c r="H10" s="497">
        <f t="shared" si="0"/>
        <v>541.52813852813858</v>
      </c>
      <c r="I10" s="497">
        <f t="shared" si="0"/>
        <v>0</v>
      </c>
      <c r="J10" s="497" t="e">
        <f t="shared" si="0"/>
        <v>#DIV/0!</v>
      </c>
      <c r="K10" s="497" t="e">
        <f t="shared" si="0"/>
        <v>#DIV/0!</v>
      </c>
      <c r="L10" s="497" t="e">
        <f t="shared" si="0"/>
        <v>#DIV/0!</v>
      </c>
      <c r="M10" s="497" t="e">
        <f t="shared" si="0"/>
        <v>#DIV/0!</v>
      </c>
      <c r="N10" s="497" t="e">
        <f t="shared" si="0"/>
        <v>#DIV/0!</v>
      </c>
    </row>
    <row r="11" spans="2:22" ht="15" customHeight="1" x14ac:dyDescent="0.25">
      <c r="B11" s="1" t="s">
        <v>20</v>
      </c>
      <c r="C11" s="496">
        <v>360</v>
      </c>
      <c r="D11" s="496">
        <v>360</v>
      </c>
      <c r="E11" s="496">
        <v>360</v>
      </c>
      <c r="F11" s="496">
        <v>360</v>
      </c>
      <c r="G11" s="496">
        <v>360</v>
      </c>
      <c r="H11" s="496">
        <v>360</v>
      </c>
      <c r="I11" s="496">
        <v>360</v>
      </c>
      <c r="J11" s="496">
        <v>360</v>
      </c>
      <c r="K11" s="496">
        <v>360</v>
      </c>
      <c r="L11" s="496">
        <v>360</v>
      </c>
      <c r="M11" s="496">
        <v>360</v>
      </c>
      <c r="N11" s="496">
        <v>360</v>
      </c>
    </row>
    <row r="12" spans="2:22" ht="15" customHeight="1" x14ac:dyDescent="0.25">
      <c r="B12" s="8" t="s">
        <v>17</v>
      </c>
      <c r="C12" s="498">
        <f>C10-C11</f>
        <v>227.33310776942358</v>
      </c>
      <c r="D12" s="498">
        <f t="shared" ref="D12:N12" si="1">D10-D11</f>
        <v>193.16103393461879</v>
      </c>
      <c r="E12" s="498">
        <f t="shared" si="1"/>
        <v>208.64022675736965</v>
      </c>
      <c r="F12" s="498">
        <f t="shared" si="1"/>
        <v>250.32543570419205</v>
      </c>
      <c r="G12" s="498">
        <f t="shared" si="1"/>
        <v>228.30322780881454</v>
      </c>
      <c r="H12" s="498">
        <f t="shared" si="1"/>
        <v>181.52813852813858</v>
      </c>
      <c r="I12" s="498">
        <f t="shared" si="1"/>
        <v>-360</v>
      </c>
      <c r="J12" s="498" t="e">
        <f t="shared" si="1"/>
        <v>#DIV/0!</v>
      </c>
      <c r="K12" s="498" t="e">
        <f t="shared" si="1"/>
        <v>#DIV/0!</v>
      </c>
      <c r="L12" s="498" t="e">
        <f t="shared" si="1"/>
        <v>#DIV/0!</v>
      </c>
      <c r="M12" s="498" t="e">
        <f t="shared" si="1"/>
        <v>#DIV/0!</v>
      </c>
      <c r="N12" s="498" t="e">
        <f t="shared" si="1"/>
        <v>#DIV/0!</v>
      </c>
    </row>
    <row r="13" spans="2:22" ht="15" customHeight="1" thickBot="1" x14ac:dyDescent="0.3">
      <c r="Q13" s="1663" t="s">
        <v>58</v>
      </c>
      <c r="R13" s="1663"/>
      <c r="S13" s="1663"/>
      <c r="T13" s="1663"/>
      <c r="U13" s="1663"/>
      <c r="V13" s="1677"/>
    </row>
    <row r="14" spans="2:22" ht="15" customHeight="1" thickTop="1" thickBot="1" x14ac:dyDescent="0.45">
      <c r="C14" s="38"/>
      <c r="D14" s="50"/>
      <c r="E14" s="1681" t="s">
        <v>58</v>
      </c>
      <c r="F14" s="1682"/>
      <c r="G14" s="1682"/>
      <c r="H14" s="1682"/>
      <c r="I14" s="1682"/>
      <c r="J14" s="1682"/>
      <c r="K14" s="1683"/>
      <c r="L14" s="50"/>
      <c r="M14" s="50"/>
    </row>
    <row r="15" spans="2:22" ht="15" customHeight="1" thickTop="1" x14ac:dyDescent="0.25"/>
    <row r="16" spans="2:22" ht="15" customHeight="1" thickBot="1" x14ac:dyDescent="0.3">
      <c r="B16" s="500" t="s">
        <v>1031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7">
        <f>DATOS!C16</f>
        <v>5581.75</v>
      </c>
      <c r="D17" s="687">
        <f>DATOS!E16</f>
        <v>6096.08</v>
      </c>
      <c r="E17" s="687">
        <f>DATOS!G16</f>
        <v>12197.14</v>
      </c>
      <c r="F17" s="687">
        <f>DATOS!I16</f>
        <v>5430.15</v>
      </c>
      <c r="G17" s="687">
        <f>DATOS!K16</f>
        <v>7622.01</v>
      </c>
      <c r="H17" s="687">
        <f>DATOS!M16</f>
        <v>0</v>
      </c>
      <c r="I17" s="687">
        <f>DATOS!O16</f>
        <v>0</v>
      </c>
      <c r="J17" s="687">
        <f>DATOS!Q16</f>
        <v>0</v>
      </c>
      <c r="K17" s="687">
        <f>DATOS!S16</f>
        <v>0</v>
      </c>
      <c r="L17" s="687">
        <f>DATOS!U16</f>
        <v>0</v>
      </c>
      <c r="M17" s="687">
        <f>DATOS!W16</f>
        <v>0</v>
      </c>
      <c r="N17" s="687">
        <f>DATOS!Y16</f>
        <v>0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7">
        <f>DATOS!C$12</f>
        <v>42426.09</v>
      </c>
      <c r="D18" s="687">
        <f>DATOS!E$12</f>
        <v>50663.64</v>
      </c>
      <c r="E18" s="687">
        <f>DATOS!G$12</f>
        <v>54949.98</v>
      </c>
      <c r="F18" s="687">
        <f>DATOS!I$12</f>
        <v>59806.92</v>
      </c>
      <c r="G18" s="687">
        <f>DATOS!K$12</f>
        <v>55993.45</v>
      </c>
      <c r="H18" s="687">
        <f>DATOS!M$12</f>
        <v>0</v>
      </c>
      <c r="I18" s="687">
        <f>DATOS!O$12</f>
        <v>0</v>
      </c>
      <c r="J18" s="687">
        <f>DATOS!Q$12</f>
        <v>0</v>
      </c>
      <c r="K18" s="687">
        <f>DATOS!S$12</f>
        <v>0</v>
      </c>
      <c r="L18" s="687">
        <f>DATOS!U$12</f>
        <v>0</v>
      </c>
      <c r="M18" s="687">
        <f>DATOS!W$12</f>
        <v>0</v>
      </c>
      <c r="N18" s="687">
        <f>DATOS!Y$12</f>
        <v>0</v>
      </c>
      <c r="P18" s="25"/>
      <c r="Q18" s="1663"/>
      <c r="R18" s="1663"/>
      <c r="S18" s="1663"/>
      <c r="T18" s="1663"/>
      <c r="U18" s="1663"/>
      <c r="V18" s="1677"/>
    </row>
    <row r="19" spans="2:24" ht="15" customHeight="1" x14ac:dyDescent="0.25">
      <c r="B19" t="s">
        <v>62</v>
      </c>
      <c r="C19" s="688">
        <f>DATOS!C$6</f>
        <v>69855.08</v>
      </c>
      <c r="D19" s="688">
        <f>DATOS!E$6</f>
        <v>62913.89</v>
      </c>
      <c r="E19" s="688">
        <f>DATOS!G$6</f>
        <v>59300.92</v>
      </c>
      <c r="F19" s="688">
        <f>DATOS!I$6</f>
        <v>64158.36</v>
      </c>
      <c r="G19" s="688">
        <f>DATOS!K$6</f>
        <v>57327.12</v>
      </c>
      <c r="H19" s="688">
        <f>DATOS!M$6</f>
        <v>0</v>
      </c>
      <c r="I19" s="688">
        <f>DATOS!O$6</f>
        <v>0</v>
      </c>
      <c r="J19" s="688">
        <f>DATOS!Q$6</f>
        <v>0</v>
      </c>
      <c r="K19" s="688">
        <f>DATOS!S$6</f>
        <v>0</v>
      </c>
      <c r="L19" s="688">
        <f>DATOS!U$6</f>
        <v>0</v>
      </c>
      <c r="M19" s="688">
        <f>DATOS!W$6</f>
        <v>0</v>
      </c>
      <c r="N19" s="688">
        <f>DATOS!Y$6</f>
        <v>0</v>
      </c>
    </row>
    <row r="20" spans="2:24" ht="15" customHeight="1" x14ac:dyDescent="0.25">
      <c r="B20" s="76" t="s">
        <v>63</v>
      </c>
      <c r="C20" s="689">
        <f>DATOS!C$3</f>
        <v>234345.91</v>
      </c>
      <c r="D20" s="689">
        <f>DATOS!E$3</f>
        <v>240110.61</v>
      </c>
      <c r="E20" s="689">
        <f>DATOS!G$3</f>
        <v>250770.34</v>
      </c>
      <c r="F20" s="689">
        <f>DATOS!I$3</f>
        <v>259144.18</v>
      </c>
      <c r="G20" s="689">
        <f>DATOS!K$3</f>
        <v>265371.82</v>
      </c>
      <c r="H20" s="689">
        <f>DATOS!M$3</f>
        <v>250186</v>
      </c>
      <c r="I20" s="689">
        <f>DATOS!O$3</f>
        <v>0</v>
      </c>
      <c r="J20" s="689">
        <f>DATOS!Q$3</f>
        <v>0</v>
      </c>
      <c r="K20" s="689">
        <f>DATOS!S$3</f>
        <v>0</v>
      </c>
      <c r="L20" s="689">
        <f>DATOS!U$3</f>
        <v>0</v>
      </c>
      <c r="M20" s="689">
        <f>DATOS!W$3</f>
        <v>0</v>
      </c>
      <c r="N20" s="689">
        <f>DATOS!Y$3</f>
        <v>0</v>
      </c>
    </row>
    <row r="21" spans="2:24" ht="15" customHeight="1" x14ac:dyDescent="0.3">
      <c r="B21" s="77" t="s">
        <v>27</v>
      </c>
      <c r="C21" s="690"/>
      <c r="D21" s="690"/>
      <c r="E21" s="690">
        <f>(C17+D17+E17+C18+D18+E18+C19+D19+E19)/(C20+D20+E20)</f>
        <v>0.5018906359866484</v>
      </c>
      <c r="F21" s="690"/>
      <c r="G21" s="690"/>
      <c r="H21" s="690">
        <f>(F17+G17+H17+F18+G18+H18+F19+G19+H19)/(F20+G20+H20)</f>
        <v>0.32314104003862132</v>
      </c>
      <c r="I21" s="690"/>
      <c r="J21" s="690"/>
      <c r="K21" s="690" t="e">
        <f>(I17+J17+K17+I18+J18+K18+I19+J19+K19)/(I20+J20+K20)</f>
        <v>#DIV/0!</v>
      </c>
      <c r="L21" s="690"/>
      <c r="M21" s="690"/>
      <c r="N21" s="690" t="e">
        <f>(L17+M17+N17+L18+M18+N18+L19+M19+N19)/(L20+M20+N20)</f>
        <v>#DIV/0!</v>
      </c>
      <c r="R21" s="1663"/>
      <c r="S21" s="1663"/>
    </row>
    <row r="22" spans="2:24" ht="15" customHeight="1" x14ac:dyDescent="0.25">
      <c r="B22" s="1" t="s">
        <v>20</v>
      </c>
      <c r="C22" s="691"/>
      <c r="D22" s="691"/>
      <c r="E22" s="691">
        <v>0.55000000000000004</v>
      </c>
      <c r="F22" s="691"/>
      <c r="G22" s="691"/>
      <c r="H22" s="691">
        <v>0.55000000000000004</v>
      </c>
      <c r="I22" s="691"/>
      <c r="J22" s="691"/>
      <c r="K22" s="691">
        <v>0.55000000000000004</v>
      </c>
      <c r="L22" s="691"/>
      <c r="M22" s="691"/>
      <c r="N22" s="691">
        <v>0.55000000000000004</v>
      </c>
    </row>
    <row r="23" spans="2:24" ht="15" customHeight="1" x14ac:dyDescent="0.25">
      <c r="B23" s="8" t="s">
        <v>17</v>
      </c>
      <c r="C23" s="692"/>
      <c r="D23" s="692"/>
      <c r="E23" s="692">
        <f t="shared" ref="E23:N23" si="2">E22-E21</f>
        <v>4.8109364013351641E-2</v>
      </c>
      <c r="F23" s="692"/>
      <c r="G23" s="692"/>
      <c r="H23" s="692">
        <f t="shared" si="2"/>
        <v>0.22685895996137873</v>
      </c>
      <c r="I23" s="692"/>
      <c r="J23" s="692"/>
      <c r="K23" s="692" t="e">
        <f t="shared" si="2"/>
        <v>#DIV/0!</v>
      </c>
      <c r="L23" s="692"/>
      <c r="M23" s="692"/>
      <c r="N23" s="692" t="e">
        <f t="shared" si="2"/>
        <v>#DIV/0!</v>
      </c>
    </row>
    <row r="24" spans="2:24" ht="15" customHeight="1" x14ac:dyDescent="0.25"/>
    <row r="25" spans="2:24" ht="15" customHeight="1" x14ac:dyDescent="0.25">
      <c r="E25" s="1436"/>
      <c r="Q25" s="1672" t="s">
        <v>1119</v>
      </c>
      <c r="R25" s="1672"/>
      <c r="S25" s="1672"/>
      <c r="T25" s="1672"/>
      <c r="U25" s="1672"/>
      <c r="V25" s="1672"/>
      <c r="W25" s="1672"/>
      <c r="X25" s="1672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681" t="s">
        <v>1119</v>
      </c>
      <c r="F29" s="1682"/>
      <c r="G29" s="1682"/>
      <c r="H29" s="1682"/>
      <c r="I29" s="1682"/>
      <c r="J29" s="1682"/>
      <c r="K29" s="1682"/>
      <c r="L29" s="1682"/>
      <c r="M29" s="1683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1119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1119</v>
      </c>
      <c r="C33" s="538">
        <v>104</v>
      </c>
      <c r="D33" s="538">
        <v>104</v>
      </c>
      <c r="E33" s="538">
        <v>102</v>
      </c>
      <c r="F33" s="538">
        <v>103</v>
      </c>
      <c r="G33" s="538">
        <v>108</v>
      </c>
      <c r="H33" s="538">
        <f>DATOS!M$60</f>
        <v>0</v>
      </c>
      <c r="I33" s="538">
        <f>DATOS!O$60</f>
        <v>0</v>
      </c>
      <c r="J33" s="538">
        <f>DATOS!Q$60</f>
        <v>0</v>
      </c>
      <c r="K33" s="538">
        <f>DATOS!S$60</f>
        <v>0</v>
      </c>
      <c r="L33" s="538">
        <f>DATOS!U$60</f>
        <v>0</v>
      </c>
      <c r="M33" s="538">
        <f>DATOS!W$60</f>
        <v>0</v>
      </c>
      <c r="N33" s="538">
        <f>DATOS!Y$60</f>
        <v>0</v>
      </c>
    </row>
    <row r="34" spans="2:24" ht="15" customHeight="1" x14ac:dyDescent="0.25">
      <c r="B34" s="507" t="s">
        <v>385</v>
      </c>
      <c r="C34" s="539">
        <v>100</v>
      </c>
      <c r="D34" s="539">
        <v>100</v>
      </c>
      <c r="E34" s="539">
        <v>100</v>
      </c>
      <c r="F34" s="539">
        <v>100</v>
      </c>
      <c r="G34" s="539">
        <v>100</v>
      </c>
      <c r="H34" s="539">
        <v>100</v>
      </c>
      <c r="I34" s="539">
        <v>100</v>
      </c>
      <c r="J34" s="539">
        <v>100</v>
      </c>
      <c r="K34" s="539">
        <v>100</v>
      </c>
      <c r="L34" s="539">
        <v>100</v>
      </c>
      <c r="M34" s="539">
        <v>100</v>
      </c>
      <c r="N34" s="539">
        <v>100</v>
      </c>
      <c r="Q34" s="1672"/>
      <c r="R34" s="1672"/>
      <c r="S34" s="1672"/>
      <c r="T34" s="1672"/>
      <c r="U34" s="1672"/>
      <c r="V34" s="1672"/>
      <c r="W34" s="1672"/>
      <c r="X34" s="1672"/>
    </row>
    <row r="35" spans="2:24" ht="15" customHeight="1" x14ac:dyDescent="0.25">
      <c r="B35" s="492" t="s">
        <v>17</v>
      </c>
      <c r="C35" s="540">
        <f>C$34-C$33</f>
        <v>-4</v>
      </c>
      <c r="D35" s="540">
        <f t="shared" ref="D35:N35" si="3">D$34-D$33</f>
        <v>-4</v>
      </c>
      <c r="E35" s="540">
        <f t="shared" si="3"/>
        <v>-2</v>
      </c>
      <c r="F35" s="540">
        <f t="shared" si="3"/>
        <v>-3</v>
      </c>
      <c r="G35" s="540">
        <f t="shared" si="3"/>
        <v>-8</v>
      </c>
      <c r="H35" s="540">
        <f t="shared" si="3"/>
        <v>100</v>
      </c>
      <c r="I35" s="540">
        <f t="shared" si="3"/>
        <v>100</v>
      </c>
      <c r="J35" s="540">
        <f t="shared" si="3"/>
        <v>100</v>
      </c>
      <c r="K35" s="540">
        <f t="shared" si="3"/>
        <v>100</v>
      </c>
      <c r="L35" s="540">
        <f t="shared" si="3"/>
        <v>100</v>
      </c>
      <c r="M35" s="540">
        <f t="shared" si="3"/>
        <v>100</v>
      </c>
      <c r="N35" s="540">
        <f t="shared" si="3"/>
        <v>100</v>
      </c>
      <c r="Q35" s="1663"/>
      <c r="R35" s="1663"/>
      <c r="S35" s="1663"/>
      <c r="T35" s="1663"/>
    </row>
    <row r="36" spans="2:24" ht="15" customHeight="1" x14ac:dyDescent="0.4">
      <c r="E36" s="1684"/>
      <c r="F36" s="1684"/>
      <c r="G36" s="1684"/>
      <c r="H36" s="1684"/>
      <c r="I36" s="1684"/>
      <c r="J36" s="1685"/>
    </row>
    <row r="37" spans="2:24" ht="15" customHeight="1" x14ac:dyDescent="0.4">
      <c r="E37" s="484"/>
      <c r="F37" s="484"/>
      <c r="G37" s="484"/>
      <c r="H37" s="484"/>
      <c r="I37" s="484"/>
      <c r="J37" s="485"/>
      <c r="Q37" s="1672"/>
      <c r="R37" s="1672"/>
      <c r="S37" s="1672"/>
      <c r="T37" s="1672"/>
      <c r="U37" s="1672"/>
      <c r="V37" s="1672"/>
      <c r="W37" s="1672"/>
      <c r="X37" s="1672"/>
    </row>
    <row r="38" spans="2:24" ht="15" customHeight="1" x14ac:dyDescent="0.4">
      <c r="E38" s="484"/>
      <c r="F38" s="484"/>
      <c r="G38" s="484"/>
      <c r="H38" s="484"/>
      <c r="I38" s="484"/>
      <c r="J38" s="485"/>
    </row>
    <row r="39" spans="2:24" ht="15" customHeight="1" x14ac:dyDescent="0.4">
      <c r="E39" s="484"/>
      <c r="F39" s="484"/>
      <c r="G39" s="484"/>
      <c r="H39" s="484"/>
      <c r="I39" s="484"/>
      <c r="J39" s="485"/>
    </row>
    <row r="40" spans="2:24" ht="15" customHeight="1" x14ac:dyDescent="0.25">
      <c r="R40" s="1663" t="s">
        <v>1121</v>
      </c>
      <c r="S40" s="1663"/>
      <c r="T40" s="1663"/>
      <c r="U40" s="1663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86" t="s">
        <v>1120</v>
      </c>
      <c r="F42" s="1687"/>
      <c r="G42" s="1687"/>
      <c r="H42" s="1687"/>
      <c r="I42" s="1687"/>
      <c r="J42" s="1687"/>
      <c r="K42" s="1687"/>
      <c r="L42" s="1687"/>
      <c r="M42" s="1688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1122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1123</v>
      </c>
      <c r="C46" s="553">
        <v>0.94</v>
      </c>
      <c r="D46" s="553">
        <v>0.88</v>
      </c>
      <c r="E46" s="553">
        <v>0.91</v>
      </c>
      <c r="F46" s="553">
        <v>0.87</v>
      </c>
      <c r="G46" s="553">
        <v>0.92</v>
      </c>
      <c r="H46" s="553">
        <f>DATOS!M$61</f>
        <v>0</v>
      </c>
      <c r="I46" s="553">
        <f>DATOS!O$61</f>
        <v>0</v>
      </c>
      <c r="J46" s="553">
        <f>DATOS!Q$61</f>
        <v>0</v>
      </c>
      <c r="K46" s="553">
        <f>DATOS!S$61</f>
        <v>0</v>
      </c>
      <c r="L46" s="553">
        <f>DATOS!U$61</f>
        <v>0</v>
      </c>
      <c r="M46" s="553">
        <f>DATOS!W$61</f>
        <v>0</v>
      </c>
      <c r="N46" s="553">
        <f>DATOS!Y$61</f>
        <v>0</v>
      </c>
      <c r="Q46" s="1663"/>
      <c r="R46" s="1663"/>
      <c r="S46" s="1663"/>
      <c r="T46" s="1663"/>
    </row>
    <row r="47" spans="2:24" ht="15" customHeight="1" x14ac:dyDescent="0.25">
      <c r="B47" s="509" t="s">
        <v>385</v>
      </c>
      <c r="C47" s="686">
        <v>0.85</v>
      </c>
      <c r="D47" s="686">
        <v>0.85</v>
      </c>
      <c r="E47" s="686">
        <v>0.85</v>
      </c>
      <c r="F47" s="686">
        <v>0.85</v>
      </c>
      <c r="G47" s="686">
        <v>0.85</v>
      </c>
      <c r="H47" s="686">
        <v>0.85</v>
      </c>
      <c r="I47" s="686">
        <v>0.85</v>
      </c>
      <c r="J47" s="686">
        <v>0.85</v>
      </c>
      <c r="K47" s="686">
        <v>0.85</v>
      </c>
      <c r="L47" s="686">
        <v>0.85</v>
      </c>
      <c r="M47" s="686">
        <v>0.85</v>
      </c>
      <c r="N47" s="686">
        <v>0.85</v>
      </c>
      <c r="Q47" s="1663"/>
      <c r="R47" s="1663"/>
      <c r="S47" s="1663"/>
      <c r="T47" s="1663"/>
    </row>
    <row r="48" spans="2:24" ht="15" customHeight="1" x14ac:dyDescent="0.25">
      <c r="B48" s="486" t="s">
        <v>17</v>
      </c>
      <c r="C48" s="489">
        <f>C$46-C$47</f>
        <v>8.9999999999999969E-2</v>
      </c>
      <c r="D48" s="489">
        <f t="shared" ref="D48:N48" si="4">D$46-D$47</f>
        <v>3.0000000000000027E-2</v>
      </c>
      <c r="E48" s="489">
        <f t="shared" si="4"/>
        <v>6.0000000000000053E-2</v>
      </c>
      <c r="F48" s="489">
        <f t="shared" si="4"/>
        <v>2.0000000000000018E-2</v>
      </c>
      <c r="G48" s="489">
        <f t="shared" si="4"/>
        <v>7.0000000000000062E-2</v>
      </c>
      <c r="H48" s="489">
        <f t="shared" si="4"/>
        <v>-0.85</v>
      </c>
      <c r="I48" s="489">
        <f t="shared" si="4"/>
        <v>-0.85</v>
      </c>
      <c r="J48" s="489">
        <f t="shared" si="4"/>
        <v>-0.85</v>
      </c>
      <c r="K48" s="489">
        <f t="shared" si="4"/>
        <v>-0.85</v>
      </c>
      <c r="L48" s="489">
        <f t="shared" si="4"/>
        <v>-0.85</v>
      </c>
      <c r="M48" s="489">
        <f t="shared" si="4"/>
        <v>-0.85</v>
      </c>
      <c r="N48" s="489">
        <f t="shared" si="4"/>
        <v>-0.85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72" t="s">
        <v>372</v>
      </c>
      <c r="R51" s="1689"/>
      <c r="S51" s="1689"/>
      <c r="T51" s="1689"/>
      <c r="U51" s="1689"/>
      <c r="V51" s="1689"/>
    </row>
    <row r="52" spans="2:22" ht="17.25" thickTop="1" thickBot="1" x14ac:dyDescent="0.3">
      <c r="E52" s="1686" t="s">
        <v>372</v>
      </c>
      <c r="F52" s="1687"/>
      <c r="G52" s="1687"/>
      <c r="H52" s="1687"/>
      <c r="I52" s="1687"/>
      <c r="J52" s="1687"/>
      <c r="K52" s="1687"/>
      <c r="L52" s="1687"/>
      <c r="M52" s="1688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383</v>
      </c>
      <c r="C56" s="538">
        <v>159</v>
      </c>
      <c r="D56" s="538">
        <v>173</v>
      </c>
      <c r="E56" s="538">
        <v>176</v>
      </c>
      <c r="F56" s="538">
        <v>169</v>
      </c>
      <c r="G56" s="538">
        <v>180</v>
      </c>
      <c r="H56" s="538">
        <f>DATOS!M62</f>
        <v>0</v>
      </c>
      <c r="I56" s="538">
        <f>DATOS!O62</f>
        <v>0</v>
      </c>
      <c r="J56" s="538">
        <f>DATOS!Q62</f>
        <v>0</v>
      </c>
      <c r="K56" s="538">
        <f>DATOS!S62</f>
        <v>0</v>
      </c>
      <c r="L56" s="538">
        <f>DATOS!U62</f>
        <v>0</v>
      </c>
      <c r="M56" s="538">
        <f>DATOS!W62</f>
        <v>0</v>
      </c>
      <c r="N56" s="538">
        <f>DATOS!Y62</f>
        <v>0</v>
      </c>
    </row>
    <row r="57" spans="2:22" x14ac:dyDescent="0.25">
      <c r="B57" s="509" t="s">
        <v>385</v>
      </c>
      <c r="C57" s="530">
        <v>225</v>
      </c>
      <c r="D57" s="530">
        <v>225</v>
      </c>
      <c r="E57" s="530">
        <v>225</v>
      </c>
      <c r="F57" s="530">
        <v>225</v>
      </c>
      <c r="G57" s="530">
        <v>225</v>
      </c>
      <c r="H57" s="530">
        <v>225</v>
      </c>
      <c r="I57" s="530">
        <v>225</v>
      </c>
      <c r="J57" s="530">
        <v>225</v>
      </c>
      <c r="K57" s="530">
        <v>225</v>
      </c>
      <c r="L57" s="530">
        <v>225</v>
      </c>
      <c r="M57" s="530">
        <v>225</v>
      </c>
      <c r="N57" s="530">
        <v>225</v>
      </c>
    </row>
    <row r="58" spans="2:22" x14ac:dyDescent="0.25">
      <c r="B58" s="486" t="s">
        <v>17</v>
      </c>
      <c r="C58" s="540">
        <f>C$57-C$56</f>
        <v>66</v>
      </c>
      <c r="D58" s="540">
        <f t="shared" ref="D58:N58" si="5">D$57-D$56</f>
        <v>52</v>
      </c>
      <c r="E58" s="540">
        <f t="shared" si="5"/>
        <v>49</v>
      </c>
      <c r="F58" s="540">
        <f t="shared" si="5"/>
        <v>56</v>
      </c>
      <c r="G58" s="540">
        <f t="shared" si="5"/>
        <v>45</v>
      </c>
      <c r="H58" s="540">
        <f t="shared" si="5"/>
        <v>225</v>
      </c>
      <c r="I58" s="540">
        <f t="shared" si="5"/>
        <v>225</v>
      </c>
      <c r="J58" s="540">
        <f t="shared" si="5"/>
        <v>225</v>
      </c>
      <c r="K58" s="540">
        <f t="shared" si="5"/>
        <v>225</v>
      </c>
      <c r="L58" s="540">
        <f t="shared" si="5"/>
        <v>225</v>
      </c>
      <c r="M58" s="540">
        <f t="shared" si="5"/>
        <v>225</v>
      </c>
      <c r="N58" s="540">
        <f t="shared" si="5"/>
        <v>225</v>
      </c>
    </row>
    <row r="60" spans="2:22" x14ac:dyDescent="0.25">
      <c r="Q60" s="1672" t="s">
        <v>373</v>
      </c>
      <c r="R60" s="1672"/>
      <c r="S60" s="1672"/>
      <c r="T60" s="1672"/>
      <c r="U60" s="1672"/>
      <c r="V60" s="1672"/>
    </row>
    <row r="61" spans="2:22" ht="15.75" thickBot="1" x14ac:dyDescent="0.3"/>
    <row r="62" spans="2:22" ht="17.25" thickTop="1" thickBot="1" x14ac:dyDescent="0.3">
      <c r="E62" s="1686" t="s">
        <v>373</v>
      </c>
      <c r="F62" s="1687"/>
      <c r="G62" s="1687"/>
      <c r="H62" s="1687"/>
      <c r="I62" s="1687"/>
      <c r="J62" s="1687"/>
      <c r="K62" s="1687"/>
      <c r="L62" s="1687"/>
      <c r="M62" s="1688"/>
      <c r="R62" s="1672" t="s">
        <v>406</v>
      </c>
      <c r="S62" s="1672"/>
      <c r="T62" s="1672"/>
      <c r="U62" s="1672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384</v>
      </c>
      <c r="C66" s="553">
        <v>1</v>
      </c>
      <c r="D66" s="488">
        <v>1</v>
      </c>
      <c r="E66" s="488">
        <v>1</v>
      </c>
      <c r="F66" s="488">
        <v>1</v>
      </c>
      <c r="G66" s="488">
        <v>1</v>
      </c>
      <c r="H66" s="488">
        <f>DATOS!M$63</f>
        <v>0</v>
      </c>
      <c r="I66" s="488">
        <f>DATOS!O$63</f>
        <v>0</v>
      </c>
      <c r="J66" s="488">
        <f>DATOS!Q$63</f>
        <v>0</v>
      </c>
      <c r="K66" s="488">
        <f>DATOS!S$63</f>
        <v>0</v>
      </c>
      <c r="L66" s="488">
        <f>DATOS!U$63</f>
        <v>0</v>
      </c>
      <c r="M66" s="488">
        <f>DATOS!W$63</f>
        <v>0</v>
      </c>
      <c r="N66" s="488">
        <f>DATOS!Y$63</f>
        <v>0</v>
      </c>
    </row>
    <row r="67" spans="2:23" x14ac:dyDescent="0.25">
      <c r="B67" s="509" t="s">
        <v>385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H68" si="6">C66-C67</f>
        <v>0</v>
      </c>
      <c r="D68" s="489">
        <f t="shared" si="6"/>
        <v>0</v>
      </c>
      <c r="E68" s="489">
        <f t="shared" si="6"/>
        <v>0</v>
      </c>
      <c r="F68" s="489">
        <f t="shared" si="6"/>
        <v>0</v>
      </c>
      <c r="G68" s="489">
        <f t="shared" si="6"/>
        <v>0</v>
      </c>
      <c r="H68" s="489">
        <f t="shared" si="6"/>
        <v>-1</v>
      </c>
      <c r="I68" s="489">
        <f t="shared" ref="I68:N68" si="7">I66-I67</f>
        <v>-1</v>
      </c>
      <c r="J68" s="489">
        <f t="shared" si="7"/>
        <v>-1</v>
      </c>
      <c r="K68" s="489">
        <f t="shared" si="7"/>
        <v>-1</v>
      </c>
      <c r="L68" s="489">
        <f t="shared" si="7"/>
        <v>-1</v>
      </c>
      <c r="M68" s="489">
        <f t="shared" si="7"/>
        <v>-1</v>
      </c>
      <c r="N68" s="489">
        <f t="shared" si="7"/>
        <v>-1</v>
      </c>
    </row>
    <row r="70" spans="2:23" x14ac:dyDescent="0.25">
      <c r="Q70" s="1672" t="s">
        <v>374</v>
      </c>
      <c r="R70" s="1672"/>
      <c r="S70" s="1672"/>
      <c r="T70" s="1672"/>
      <c r="U70" s="1672"/>
      <c r="V70" s="1672"/>
      <c r="W70" s="1672"/>
    </row>
    <row r="75" spans="2:23" ht="15.75" thickBot="1" x14ac:dyDescent="0.3"/>
    <row r="76" spans="2:23" ht="17.25" thickTop="1" thickBot="1" x14ac:dyDescent="0.3">
      <c r="E76" s="1686" t="s">
        <v>374</v>
      </c>
      <c r="F76" s="1687"/>
      <c r="G76" s="1687"/>
      <c r="H76" s="1687"/>
      <c r="I76" s="1687"/>
      <c r="J76" s="1687"/>
      <c r="K76" s="1687"/>
      <c r="L76" s="1687"/>
      <c r="M76" s="1688"/>
      <c r="R76" s="1672" t="s">
        <v>374</v>
      </c>
      <c r="S76" s="1689"/>
      <c r="T76" s="1689"/>
      <c r="U76" s="1689"/>
      <c r="V76" s="1689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405</v>
      </c>
      <c r="C80" s="538">
        <f>DATOS!C$64</f>
        <v>0</v>
      </c>
      <c r="D80" s="538">
        <f>DATOS!E$64</f>
        <v>0</v>
      </c>
      <c r="E80" s="538">
        <f>DATOS!G$64</f>
        <v>0</v>
      </c>
      <c r="F80" s="538">
        <f>DATOS!I$64</f>
        <v>0</v>
      </c>
      <c r="G80" s="538">
        <f>DATOS!K$64</f>
        <v>0</v>
      </c>
      <c r="H80" s="538">
        <f>DATOS!M$64</f>
        <v>0</v>
      </c>
      <c r="I80" s="538">
        <f>DATOS!O$64</f>
        <v>0</v>
      </c>
      <c r="J80" s="538">
        <f>DATOS!Q$64</f>
        <v>0</v>
      </c>
      <c r="K80" s="538">
        <f>DATOS!S$64</f>
        <v>0</v>
      </c>
      <c r="L80" s="538">
        <f>DATOS!U$64</f>
        <v>0</v>
      </c>
      <c r="M80" s="538">
        <f>DATOS!W$64</f>
        <v>0</v>
      </c>
      <c r="N80" s="538">
        <f>DATOS!Y$64</f>
        <v>0</v>
      </c>
    </row>
    <row r="81" spans="2:22" x14ac:dyDescent="0.25">
      <c r="B81" s="510" t="s">
        <v>27</v>
      </c>
      <c r="C81" s="538"/>
      <c r="D81" s="538"/>
      <c r="E81" s="538">
        <f>AVERAGE(C80:E80)</f>
        <v>0</v>
      </c>
      <c r="F81" s="538"/>
      <c r="G81" s="538"/>
      <c r="H81" s="538">
        <f>AVERAGE(F80:H80)</f>
        <v>0</v>
      </c>
      <c r="I81" s="538"/>
      <c r="J81" s="538"/>
      <c r="K81" s="538">
        <f>AVERAGE(I80:K80)</f>
        <v>0</v>
      </c>
      <c r="L81" s="538"/>
      <c r="M81" s="538"/>
      <c r="N81" s="538">
        <f>AVERAGE(L80:N80)</f>
        <v>0</v>
      </c>
    </row>
    <row r="82" spans="2:22" x14ac:dyDescent="0.25">
      <c r="B82" s="509" t="s">
        <v>385</v>
      </c>
      <c r="C82" s="539">
        <v>0</v>
      </c>
      <c r="D82" s="539"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39">
        <v>0</v>
      </c>
      <c r="K82" s="539">
        <v>0</v>
      </c>
      <c r="L82" s="539">
        <v>0</v>
      </c>
      <c r="M82" s="539">
        <v>0</v>
      </c>
      <c r="N82" s="539">
        <v>0</v>
      </c>
    </row>
    <row r="83" spans="2:22" x14ac:dyDescent="0.25">
      <c r="B83" s="486" t="s">
        <v>17</v>
      </c>
      <c r="C83" s="540"/>
      <c r="D83" s="540"/>
      <c r="E83" s="540">
        <f>E82-E81</f>
        <v>0</v>
      </c>
      <c r="F83" s="540"/>
      <c r="G83" s="540"/>
      <c r="H83" s="540">
        <f>H82-H81</f>
        <v>0</v>
      </c>
      <c r="I83" s="540"/>
      <c r="J83" s="540"/>
      <c r="K83" s="540">
        <f>K82-K81</f>
        <v>0</v>
      </c>
      <c r="L83" s="540"/>
      <c r="M83" s="540"/>
      <c r="N83" s="540">
        <f>N82-N81</f>
        <v>0</v>
      </c>
    </row>
    <row r="89" spans="2:22" ht="15.75" thickBot="1" x14ac:dyDescent="0.3"/>
    <row r="90" spans="2:22" ht="17.25" thickTop="1" thickBot="1" x14ac:dyDescent="0.3">
      <c r="E90" s="1686" t="s">
        <v>1114</v>
      </c>
      <c r="F90" s="1687"/>
      <c r="G90" s="1687"/>
      <c r="H90" s="1687"/>
      <c r="I90" s="1687"/>
      <c r="J90" s="1687"/>
      <c r="K90" s="1687"/>
      <c r="L90" s="1687"/>
      <c r="M90" s="1688"/>
    </row>
    <row r="91" spans="2:22" ht="16.5" thickTop="1" thickBot="1" x14ac:dyDescent="0.3">
      <c r="R91" s="1689" t="s">
        <v>1115</v>
      </c>
      <c r="S91" s="1689"/>
      <c r="T91" s="1689"/>
      <c r="U91" s="1689"/>
      <c r="V91" s="1689"/>
    </row>
    <row r="92" spans="2:22" ht="15.75" thickBot="1" x14ac:dyDescent="0.3">
      <c r="B92" s="494" t="s">
        <v>1114</v>
      </c>
      <c r="C92" s="505" t="s">
        <v>0</v>
      </c>
      <c r="D92" s="505" t="s">
        <v>1</v>
      </c>
      <c r="E92" s="505" t="s">
        <v>2</v>
      </c>
      <c r="F92" s="505" t="s">
        <v>3</v>
      </c>
      <c r="G92" s="505" t="s">
        <v>4</v>
      </c>
      <c r="H92" s="505" t="s">
        <v>5</v>
      </c>
      <c r="I92" s="505" t="s">
        <v>6</v>
      </c>
      <c r="J92" s="505" t="s">
        <v>7</v>
      </c>
      <c r="K92" s="505" t="s">
        <v>8</v>
      </c>
      <c r="L92" s="505" t="s">
        <v>9</v>
      </c>
      <c r="M92" s="505" t="s">
        <v>10</v>
      </c>
      <c r="N92" s="506" t="s">
        <v>11</v>
      </c>
    </row>
    <row r="93" spans="2:22" x14ac:dyDescent="0.25">
      <c r="B93" s="491" t="s">
        <v>1114</v>
      </c>
      <c r="C93" s="553">
        <v>0.9</v>
      </c>
      <c r="D93" s="553">
        <v>1</v>
      </c>
      <c r="E93" s="553">
        <v>0.93</v>
      </c>
      <c r="F93" s="553">
        <v>1.1299999999999999</v>
      </c>
      <c r="G93" s="553">
        <v>1.03</v>
      </c>
      <c r="H93" s="553"/>
      <c r="I93" s="553"/>
      <c r="J93" s="553"/>
      <c r="K93" s="553"/>
      <c r="L93" s="553"/>
      <c r="M93" s="553"/>
      <c r="N93" s="553"/>
    </row>
    <row r="94" spans="2:22" x14ac:dyDescent="0.25">
      <c r="B94" s="510" t="s">
        <v>27</v>
      </c>
      <c r="C94" s="1948">
        <v>0.9</v>
      </c>
      <c r="D94" s="1948">
        <v>0.91</v>
      </c>
      <c r="E94" s="1948">
        <v>0.93</v>
      </c>
      <c r="F94" s="1948">
        <v>0.9</v>
      </c>
      <c r="G94" s="1948">
        <v>0.95</v>
      </c>
      <c r="H94" s="1948"/>
      <c r="I94" s="1948"/>
      <c r="J94" s="1948"/>
      <c r="K94" s="1948"/>
      <c r="L94" s="1948"/>
      <c r="M94" s="1948"/>
      <c r="N94" s="1948"/>
    </row>
    <row r="95" spans="2:22" x14ac:dyDescent="0.25">
      <c r="B95" s="1940" t="s">
        <v>385</v>
      </c>
      <c r="C95" s="1949">
        <v>0.85</v>
      </c>
      <c r="D95" s="1949">
        <v>0.85</v>
      </c>
      <c r="E95" s="1949">
        <v>0.85</v>
      </c>
      <c r="F95" s="1949">
        <v>0.85</v>
      </c>
      <c r="G95" s="1949">
        <v>0.85</v>
      </c>
      <c r="H95" s="1949">
        <v>0.85</v>
      </c>
      <c r="I95" s="1949">
        <v>0.85</v>
      </c>
      <c r="J95" s="1949">
        <v>0.85</v>
      </c>
      <c r="K95" s="1949">
        <v>0.85</v>
      </c>
      <c r="L95" s="1949">
        <v>0.85</v>
      </c>
      <c r="M95" s="1949">
        <v>0.85</v>
      </c>
      <c r="N95" s="1949">
        <v>0.85</v>
      </c>
    </row>
    <row r="96" spans="2:22" x14ac:dyDescent="0.25">
      <c r="B96" s="1950" t="s">
        <v>17</v>
      </c>
      <c r="C96" s="1951">
        <f>C94-C95</f>
        <v>5.0000000000000044E-2</v>
      </c>
      <c r="D96" s="1951">
        <f t="shared" ref="D96:N96" si="8">D94-D95</f>
        <v>6.0000000000000053E-2</v>
      </c>
      <c r="E96" s="1951">
        <f t="shared" si="8"/>
        <v>8.0000000000000071E-2</v>
      </c>
      <c r="F96" s="1951">
        <f t="shared" si="8"/>
        <v>5.0000000000000044E-2</v>
      </c>
      <c r="G96" s="1951">
        <f t="shared" si="8"/>
        <v>9.9999999999999978E-2</v>
      </c>
      <c r="H96" s="1951">
        <f t="shared" si="8"/>
        <v>-0.85</v>
      </c>
      <c r="I96" s="1951">
        <f t="shared" si="8"/>
        <v>-0.85</v>
      </c>
      <c r="J96" s="1951">
        <f t="shared" si="8"/>
        <v>-0.85</v>
      </c>
      <c r="K96" s="1951">
        <f t="shared" si="8"/>
        <v>-0.85</v>
      </c>
      <c r="L96" s="1951">
        <f t="shared" si="8"/>
        <v>-0.85</v>
      </c>
      <c r="M96" s="1951">
        <f t="shared" si="8"/>
        <v>-0.85</v>
      </c>
      <c r="N96" s="1951">
        <f t="shared" si="8"/>
        <v>-0.85</v>
      </c>
    </row>
    <row r="102" spans="2:23" ht="15.75" thickBot="1" x14ac:dyDescent="0.3"/>
    <row r="103" spans="2:23" ht="17.25" thickTop="1" thickBot="1" x14ac:dyDescent="0.3">
      <c r="E103" s="1686" t="s">
        <v>1116</v>
      </c>
      <c r="F103" s="1687"/>
      <c r="G103" s="1687"/>
      <c r="H103" s="1687"/>
      <c r="I103" s="1687"/>
      <c r="J103" s="1687"/>
      <c r="K103" s="1687"/>
      <c r="L103" s="1687"/>
      <c r="M103" s="1688"/>
    </row>
    <row r="104" spans="2:23" ht="16.5" thickTop="1" thickBot="1" x14ac:dyDescent="0.3">
      <c r="Q104" s="1689" t="s">
        <v>1118</v>
      </c>
      <c r="R104" s="1689"/>
      <c r="S104" s="1689"/>
      <c r="T104" s="1689"/>
      <c r="U104" s="1689"/>
      <c r="V104" s="1689"/>
      <c r="W104" s="1689"/>
    </row>
    <row r="105" spans="2:23" ht="30.75" thickBot="1" x14ac:dyDescent="0.3">
      <c r="B105" s="494" t="s">
        <v>1117</v>
      </c>
      <c r="C105" s="505" t="s">
        <v>0</v>
      </c>
      <c r="D105" s="505" t="s">
        <v>1</v>
      </c>
      <c r="E105" s="505" t="s">
        <v>2</v>
      </c>
      <c r="F105" s="505" t="s">
        <v>3</v>
      </c>
      <c r="G105" s="505" t="s">
        <v>4</v>
      </c>
      <c r="H105" s="505" t="s">
        <v>5</v>
      </c>
      <c r="I105" s="505" t="s">
        <v>6</v>
      </c>
      <c r="J105" s="505" t="s">
        <v>7</v>
      </c>
      <c r="K105" s="505" t="s">
        <v>8</v>
      </c>
      <c r="L105" s="505" t="s">
        <v>9</v>
      </c>
      <c r="M105" s="505" t="s">
        <v>10</v>
      </c>
      <c r="N105" s="506" t="s">
        <v>11</v>
      </c>
    </row>
    <row r="106" spans="2:23" x14ac:dyDescent="0.25">
      <c r="B106" s="491" t="s">
        <v>1117</v>
      </c>
      <c r="C106" s="538">
        <v>5</v>
      </c>
      <c r="D106" s="538">
        <v>3.12</v>
      </c>
      <c r="E106" s="538">
        <v>2.48</v>
      </c>
      <c r="F106" s="538">
        <v>2</v>
      </c>
      <c r="G106" s="538">
        <v>6.68</v>
      </c>
      <c r="H106" s="538"/>
      <c r="I106" s="538"/>
      <c r="J106" s="538"/>
      <c r="K106" s="538"/>
      <c r="L106" s="538"/>
      <c r="M106" s="538"/>
      <c r="N106" s="538"/>
    </row>
    <row r="107" spans="2:23" x14ac:dyDescent="0.25">
      <c r="B107" s="510" t="s">
        <v>27</v>
      </c>
      <c r="C107" s="538">
        <v>5</v>
      </c>
      <c r="D107" s="538">
        <v>3.12</v>
      </c>
      <c r="E107" s="538">
        <v>2.48</v>
      </c>
      <c r="F107" s="538">
        <v>2</v>
      </c>
      <c r="G107" s="538">
        <v>6.68</v>
      </c>
      <c r="H107" s="538"/>
      <c r="I107" s="538"/>
      <c r="J107" s="538"/>
      <c r="K107" s="538"/>
      <c r="L107" s="538"/>
      <c r="M107" s="538"/>
      <c r="N107" s="538"/>
    </row>
    <row r="108" spans="2:23" x14ac:dyDescent="0.25">
      <c r="B108" s="1940" t="s">
        <v>385</v>
      </c>
      <c r="C108" s="1952">
        <v>40</v>
      </c>
      <c r="D108" s="1952">
        <v>40</v>
      </c>
      <c r="E108" s="1952">
        <v>40</v>
      </c>
      <c r="F108" s="1952">
        <v>40</v>
      </c>
      <c r="G108" s="1952">
        <v>40</v>
      </c>
      <c r="H108" s="1952">
        <v>40</v>
      </c>
      <c r="I108" s="1952">
        <v>40</v>
      </c>
      <c r="J108" s="1952">
        <v>40</v>
      </c>
      <c r="K108" s="1952">
        <v>40</v>
      </c>
      <c r="L108" s="1952">
        <v>40</v>
      </c>
      <c r="M108" s="1952">
        <v>40</v>
      </c>
      <c r="N108" s="1952">
        <v>40</v>
      </c>
    </row>
    <row r="109" spans="2:23" x14ac:dyDescent="0.25">
      <c r="B109" s="1950" t="s">
        <v>17</v>
      </c>
      <c r="C109" s="1953">
        <f>C108-C107</f>
        <v>35</v>
      </c>
      <c r="D109" s="1953">
        <f t="shared" ref="D109:N109" si="9">D108-D107</f>
        <v>36.880000000000003</v>
      </c>
      <c r="E109" s="1953">
        <f t="shared" si="9"/>
        <v>37.520000000000003</v>
      </c>
      <c r="F109" s="1954">
        <f t="shared" si="9"/>
        <v>38</v>
      </c>
      <c r="G109" s="1953">
        <f t="shared" si="9"/>
        <v>33.32</v>
      </c>
      <c r="H109" s="1953">
        <f t="shared" si="9"/>
        <v>40</v>
      </c>
      <c r="I109" s="1953">
        <f t="shared" si="9"/>
        <v>40</v>
      </c>
      <c r="J109" s="1953">
        <f t="shared" si="9"/>
        <v>40</v>
      </c>
      <c r="K109" s="1953">
        <f t="shared" si="9"/>
        <v>40</v>
      </c>
      <c r="L109" s="1953">
        <f t="shared" si="9"/>
        <v>40</v>
      </c>
      <c r="M109" s="1953">
        <f t="shared" si="9"/>
        <v>40</v>
      </c>
      <c r="N109" s="1953">
        <f t="shared" si="9"/>
        <v>40</v>
      </c>
    </row>
    <row r="114" spans="2:23" ht="15.75" thickBot="1" x14ac:dyDescent="0.3"/>
    <row r="115" spans="2:23" ht="17.25" thickTop="1" thickBot="1" x14ac:dyDescent="0.3">
      <c r="E115" s="1686" t="s">
        <v>1124</v>
      </c>
      <c r="F115" s="1687"/>
      <c r="G115" s="1687"/>
      <c r="H115" s="1687"/>
      <c r="I115" s="1687"/>
      <c r="J115" s="1687"/>
      <c r="K115" s="1687"/>
      <c r="L115" s="1687"/>
      <c r="M115" s="1688"/>
    </row>
    <row r="116" spans="2:23" ht="16.5" thickTop="1" thickBot="1" x14ac:dyDescent="0.3">
      <c r="R116" s="1689" t="s">
        <v>1124</v>
      </c>
      <c r="S116" s="1689"/>
      <c r="T116" s="1689"/>
      <c r="U116" s="1689"/>
      <c r="V116" s="1689"/>
    </row>
    <row r="117" spans="2:23" ht="30.75" thickBot="1" x14ac:dyDescent="0.3">
      <c r="B117" s="494" t="s">
        <v>1125</v>
      </c>
      <c r="C117" s="505" t="s">
        <v>0</v>
      </c>
      <c r="D117" s="505" t="s">
        <v>1</v>
      </c>
      <c r="E117" s="505" t="s">
        <v>2</v>
      </c>
      <c r="F117" s="505" t="s">
        <v>3</v>
      </c>
      <c r="G117" s="505" t="s">
        <v>4</v>
      </c>
      <c r="H117" s="505" t="s">
        <v>5</v>
      </c>
      <c r="I117" s="505" t="s">
        <v>6</v>
      </c>
      <c r="J117" s="505" t="s">
        <v>7</v>
      </c>
      <c r="K117" s="505" t="s">
        <v>8</v>
      </c>
      <c r="L117" s="505" t="s">
        <v>9</v>
      </c>
      <c r="M117" s="505" t="s">
        <v>10</v>
      </c>
      <c r="N117" s="506" t="s">
        <v>11</v>
      </c>
    </row>
    <row r="118" spans="2:23" x14ac:dyDescent="0.25">
      <c r="B118" s="510" t="s">
        <v>1126</v>
      </c>
      <c r="C118" s="538">
        <v>100</v>
      </c>
      <c r="D118" s="538">
        <v>100</v>
      </c>
      <c r="E118" s="538">
        <v>100</v>
      </c>
      <c r="F118" s="538">
        <v>100</v>
      </c>
      <c r="G118" s="538">
        <v>100</v>
      </c>
      <c r="H118" s="538"/>
      <c r="I118" s="538"/>
      <c r="J118" s="538"/>
      <c r="K118" s="538"/>
      <c r="L118" s="538"/>
      <c r="M118" s="538"/>
      <c r="N118" s="538"/>
    </row>
    <row r="119" spans="2:23" x14ac:dyDescent="0.25">
      <c r="B119" s="1940" t="s">
        <v>385</v>
      </c>
      <c r="C119" s="1955">
        <v>90</v>
      </c>
      <c r="D119" s="1955">
        <v>90</v>
      </c>
      <c r="E119" s="1955">
        <v>90</v>
      </c>
      <c r="F119" s="1955">
        <v>90</v>
      </c>
      <c r="G119" s="1955">
        <v>90</v>
      </c>
      <c r="H119" s="1955">
        <v>90</v>
      </c>
      <c r="I119" s="1955">
        <v>90</v>
      </c>
      <c r="J119" s="1955">
        <v>90</v>
      </c>
      <c r="K119" s="1955">
        <v>90</v>
      </c>
      <c r="L119" s="1955">
        <v>90</v>
      </c>
      <c r="M119" s="1955">
        <v>90</v>
      </c>
      <c r="N119" s="1955">
        <v>90</v>
      </c>
    </row>
    <row r="120" spans="2:23" x14ac:dyDescent="0.25">
      <c r="B120" s="1950" t="s">
        <v>17</v>
      </c>
      <c r="C120" s="1953">
        <f>C118-C119</f>
        <v>10</v>
      </c>
      <c r="D120" s="1953">
        <f t="shared" ref="D120:N120" si="10">D118-D119</f>
        <v>10</v>
      </c>
      <c r="E120" s="1953">
        <f t="shared" si="10"/>
        <v>10</v>
      </c>
      <c r="F120" s="1953">
        <f t="shared" si="10"/>
        <v>10</v>
      </c>
      <c r="G120" s="1953">
        <f t="shared" si="10"/>
        <v>10</v>
      </c>
      <c r="H120" s="1953">
        <f t="shared" si="10"/>
        <v>-90</v>
      </c>
      <c r="I120" s="1953">
        <f t="shared" si="10"/>
        <v>-90</v>
      </c>
      <c r="J120" s="1953">
        <f t="shared" si="10"/>
        <v>-90</v>
      </c>
      <c r="K120" s="1953">
        <f t="shared" si="10"/>
        <v>-90</v>
      </c>
      <c r="L120" s="1953">
        <f t="shared" si="10"/>
        <v>-90</v>
      </c>
      <c r="M120" s="1953">
        <f t="shared" si="10"/>
        <v>-90</v>
      </c>
      <c r="N120" s="1953">
        <f t="shared" si="10"/>
        <v>-90</v>
      </c>
    </row>
    <row r="126" spans="2:23" ht="15.75" thickBot="1" x14ac:dyDescent="0.3"/>
    <row r="127" spans="2:23" ht="17.25" thickTop="1" thickBot="1" x14ac:dyDescent="0.3">
      <c r="E127" s="1686" t="s">
        <v>1127</v>
      </c>
      <c r="F127" s="1687"/>
      <c r="G127" s="1687"/>
      <c r="H127" s="1687"/>
      <c r="I127" s="1687"/>
      <c r="J127" s="1687"/>
      <c r="K127" s="1687"/>
      <c r="L127" s="1687"/>
      <c r="M127" s="1688"/>
    </row>
    <row r="128" spans="2:23" ht="16.5" thickTop="1" thickBot="1" x14ac:dyDescent="0.3">
      <c r="R128" s="1689" t="s">
        <v>1127</v>
      </c>
      <c r="S128" s="1689"/>
      <c r="T128" s="1689"/>
      <c r="U128" s="1689"/>
      <c r="V128" s="1689"/>
      <c r="W128" s="1689"/>
    </row>
    <row r="129" spans="2:14" ht="30.75" thickBot="1" x14ac:dyDescent="0.3">
      <c r="B129" s="494" t="s">
        <v>1128</v>
      </c>
      <c r="C129" s="505" t="s">
        <v>0</v>
      </c>
      <c r="D129" s="505" t="s">
        <v>1</v>
      </c>
      <c r="E129" s="505" t="s">
        <v>2</v>
      </c>
      <c r="F129" s="505" t="s">
        <v>3</v>
      </c>
      <c r="G129" s="505" t="s">
        <v>4</v>
      </c>
      <c r="H129" s="505" t="s">
        <v>5</v>
      </c>
      <c r="I129" s="505" t="s">
        <v>6</v>
      </c>
      <c r="J129" s="505" t="s">
        <v>7</v>
      </c>
      <c r="K129" s="505" t="s">
        <v>8</v>
      </c>
      <c r="L129" s="505" t="s">
        <v>9</v>
      </c>
      <c r="M129" s="505" t="s">
        <v>10</v>
      </c>
      <c r="N129" s="506" t="s">
        <v>11</v>
      </c>
    </row>
    <row r="130" spans="2:14" x14ac:dyDescent="0.25">
      <c r="B130" s="510" t="s">
        <v>1129</v>
      </c>
      <c r="C130" s="538">
        <v>100</v>
      </c>
      <c r="D130" s="538">
        <v>100</v>
      </c>
      <c r="E130" s="538">
        <v>100</v>
      </c>
      <c r="F130" s="538">
        <v>100</v>
      </c>
      <c r="G130" s="538">
        <v>100</v>
      </c>
      <c r="H130" s="538"/>
      <c r="I130" s="538"/>
      <c r="J130" s="538"/>
      <c r="K130" s="538"/>
      <c r="L130" s="538"/>
      <c r="M130" s="538"/>
      <c r="N130" s="538"/>
    </row>
    <row r="131" spans="2:14" x14ac:dyDescent="0.25">
      <c r="B131" s="1940" t="s">
        <v>385</v>
      </c>
      <c r="C131" s="1955">
        <v>90</v>
      </c>
      <c r="D131" s="1955">
        <v>90</v>
      </c>
      <c r="E131" s="1955">
        <v>90</v>
      </c>
      <c r="F131" s="1955">
        <v>90</v>
      </c>
      <c r="G131" s="1955">
        <v>90</v>
      </c>
      <c r="H131" s="1955">
        <v>90</v>
      </c>
      <c r="I131" s="1955">
        <v>90</v>
      </c>
      <c r="J131" s="1955">
        <v>90</v>
      </c>
      <c r="K131" s="1955">
        <v>90</v>
      </c>
      <c r="L131" s="1955">
        <v>90</v>
      </c>
      <c r="M131" s="1955">
        <v>90</v>
      </c>
      <c r="N131" s="1955">
        <v>90</v>
      </c>
    </row>
    <row r="132" spans="2:14" x14ac:dyDescent="0.25">
      <c r="B132" s="1950" t="s">
        <v>17</v>
      </c>
      <c r="C132" s="1953">
        <f>C130-C131</f>
        <v>10</v>
      </c>
      <c r="D132" s="1953">
        <f t="shared" ref="D132:N132" si="11">D130-D131</f>
        <v>10</v>
      </c>
      <c r="E132" s="1953">
        <f t="shared" si="11"/>
        <v>10</v>
      </c>
      <c r="F132" s="1953">
        <f t="shared" si="11"/>
        <v>10</v>
      </c>
      <c r="G132" s="1953">
        <f t="shared" si="11"/>
        <v>10</v>
      </c>
      <c r="H132" s="1953">
        <f t="shared" si="11"/>
        <v>-90</v>
      </c>
      <c r="I132" s="1953">
        <f t="shared" si="11"/>
        <v>-90</v>
      </c>
      <c r="J132" s="1953">
        <f t="shared" si="11"/>
        <v>-90</v>
      </c>
      <c r="K132" s="1953">
        <f t="shared" si="11"/>
        <v>-90</v>
      </c>
      <c r="L132" s="1953">
        <f t="shared" si="11"/>
        <v>-90</v>
      </c>
      <c r="M132" s="1953">
        <f t="shared" si="11"/>
        <v>-90</v>
      </c>
      <c r="N132" s="1953">
        <f t="shared" si="11"/>
        <v>-90</v>
      </c>
    </row>
  </sheetData>
  <mergeCells count="32">
    <mergeCell ref="E115:M115"/>
    <mergeCell ref="R116:V116"/>
    <mergeCell ref="E127:M127"/>
    <mergeCell ref="R128:W128"/>
    <mergeCell ref="E90:M90"/>
    <mergeCell ref="R91:V91"/>
    <mergeCell ref="E103:M103"/>
    <mergeCell ref="Q104:W104"/>
    <mergeCell ref="E76:M76"/>
    <mergeCell ref="Q70:W70"/>
    <mergeCell ref="E52:M52"/>
    <mergeCell ref="Q51:V51"/>
    <mergeCell ref="E62:M62"/>
    <mergeCell ref="Q60:V60"/>
    <mergeCell ref="R62:U62"/>
    <mergeCell ref="R76:V76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R1:U1"/>
    <mergeCell ref="E14:K14"/>
    <mergeCell ref="Q18:V18"/>
    <mergeCell ref="Q13:V13"/>
    <mergeCell ref="Q35:T35"/>
    <mergeCell ref="E4:I4"/>
    <mergeCell ref="R21:S21"/>
  </mergeCells>
  <pageMargins left="0.7" right="0.7" top="0.75" bottom="0.75" header="0.3" footer="0.3"/>
  <pageSetup paperSize="9" orientation="portrait" r:id="rId1"/>
  <ignoredErrors>
    <ignoredError sqref="H10:N12 H23 K23 N2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58" zoomScale="70" zoomScaleNormal="70" workbookViewId="0">
      <selection activeCell="B89" sqref="B89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663" t="s">
        <v>55</v>
      </c>
      <c r="S1" s="1663"/>
      <c r="T1" s="1677"/>
      <c r="U1" s="1677"/>
    </row>
    <row r="3" spans="2:22" ht="15.75" thickBot="1" x14ac:dyDescent="0.3"/>
    <row r="4" spans="2:22" ht="17.25" thickTop="1" thickBot="1" x14ac:dyDescent="0.3">
      <c r="E4" s="1681" t="s">
        <v>59</v>
      </c>
      <c r="F4" s="1682"/>
      <c r="G4" s="1682"/>
      <c r="H4" s="1682"/>
      <c r="I4" s="1683"/>
    </row>
    <row r="5" spans="2:22" ht="15.75" thickTop="1" x14ac:dyDescent="0.25"/>
    <row r="6" spans="2:22" ht="27.75" customHeight="1" thickBot="1" x14ac:dyDescent="0.3">
      <c r="B6" s="499" t="s">
        <v>1030</v>
      </c>
      <c r="C6" s="501" t="s">
        <v>0</v>
      </c>
      <c r="D6" s="501" t="s">
        <v>1</v>
      </c>
      <c r="E6" s="501" t="s">
        <v>2</v>
      </c>
      <c r="F6" s="501" t="s">
        <v>3</v>
      </c>
      <c r="G6" s="501" t="s">
        <v>4</v>
      </c>
      <c r="H6" s="501" t="s">
        <v>5</v>
      </c>
      <c r="I6" s="501" t="s">
        <v>6</v>
      </c>
      <c r="J6" s="501" t="s">
        <v>7</v>
      </c>
      <c r="K6" s="501" t="s">
        <v>8</v>
      </c>
      <c r="L6" s="501" t="s">
        <v>9</v>
      </c>
      <c r="M6" s="501" t="s">
        <v>10</v>
      </c>
      <c r="N6" s="502" t="s">
        <v>11</v>
      </c>
    </row>
    <row r="7" spans="2:22" x14ac:dyDescent="0.25">
      <c r="B7" s="75" t="s">
        <v>38</v>
      </c>
      <c r="C7" s="695">
        <f>DATOS!D$3</f>
        <v>0</v>
      </c>
      <c r="D7" s="695">
        <f>DATOS!F$3</f>
        <v>0</v>
      </c>
      <c r="E7" s="695">
        <f>DATOS!H$3</f>
        <v>0</v>
      </c>
      <c r="F7" s="695">
        <f>DATOS!J$3</f>
        <v>0</v>
      </c>
      <c r="G7" s="695">
        <f>DATOS!L$3</f>
        <v>0</v>
      </c>
      <c r="H7" s="695">
        <f>DATOS!N$3</f>
        <v>0</v>
      </c>
      <c r="I7" s="695">
        <f>DATOS!P$3</f>
        <v>0</v>
      </c>
      <c r="J7" s="695">
        <f>DATOS!R$3</f>
        <v>0</v>
      </c>
      <c r="K7" s="695">
        <f>DATOS!T$3</f>
        <v>0</v>
      </c>
      <c r="L7" s="695">
        <f>DATOS!V$3</f>
        <v>0</v>
      </c>
      <c r="M7" s="695">
        <f>DATOS!X$3</f>
        <v>0</v>
      </c>
      <c r="N7" s="695">
        <f>DATOS!Z$3</f>
        <v>0</v>
      </c>
    </row>
    <row r="8" spans="2:22" x14ac:dyDescent="0.25">
      <c r="B8" s="1" t="s">
        <v>56</v>
      </c>
      <c r="C8" s="495">
        <f>DATOS!D$22</f>
        <v>19</v>
      </c>
      <c r="D8" s="495">
        <f>DATOS!F$22</f>
        <v>20</v>
      </c>
      <c r="E8" s="495">
        <f>DATOS!H$22</f>
        <v>21</v>
      </c>
      <c r="F8" s="495">
        <f>DATOS!J$22</f>
        <v>20</v>
      </c>
      <c r="G8" s="495">
        <f>DATOS!L$22</f>
        <v>21</v>
      </c>
      <c r="H8" s="495">
        <f>DATOS!N$22</f>
        <v>22</v>
      </c>
      <c r="I8" s="495">
        <f>DATOS!P$22</f>
        <v>21</v>
      </c>
      <c r="J8" s="495">
        <f>DATOS!R$22</f>
        <v>11</v>
      </c>
      <c r="K8" s="495">
        <f>DATOS!T$22</f>
        <v>22</v>
      </c>
      <c r="L8" s="495">
        <f>DATOS!V$22</f>
        <v>20</v>
      </c>
      <c r="M8" s="495">
        <f>DATOS!X$22</f>
        <v>21</v>
      </c>
      <c r="N8" s="495">
        <f>DATOS!Z$22</f>
        <v>13</v>
      </c>
    </row>
    <row r="9" spans="2:22" x14ac:dyDescent="0.25">
      <c r="B9" s="1" t="s">
        <v>57</v>
      </c>
      <c r="C9" s="496">
        <f>DATOS!D$23</f>
        <v>2</v>
      </c>
      <c r="D9" s="496">
        <f>DATOS!F$23</f>
        <v>2</v>
      </c>
      <c r="E9" s="496">
        <f>DATOS!H$23</f>
        <v>2</v>
      </c>
      <c r="F9" s="496">
        <f>DATOS!J$23</f>
        <v>2</v>
      </c>
      <c r="G9" s="496">
        <f>DATOS!L$23</f>
        <v>2</v>
      </c>
      <c r="H9" s="496">
        <f>DATOS!N$23</f>
        <v>2</v>
      </c>
      <c r="I9" s="496">
        <f>DATOS!P$23</f>
        <v>2</v>
      </c>
      <c r="J9" s="496">
        <f>DATOS!R$23</f>
        <v>2</v>
      </c>
      <c r="K9" s="496">
        <f>DATOS!T$23</f>
        <v>2</v>
      </c>
      <c r="L9" s="496">
        <f>DATOS!V$23</f>
        <v>2</v>
      </c>
      <c r="M9" s="496">
        <f>DATOS!X$23</f>
        <v>2</v>
      </c>
      <c r="N9" s="496">
        <f>DATOS!Z$23</f>
        <v>2</v>
      </c>
    </row>
    <row r="10" spans="2:22" ht="18.75" x14ac:dyDescent="0.3">
      <c r="B10" s="77" t="s">
        <v>27</v>
      </c>
      <c r="C10" s="497">
        <f>(C$7/C$8)/C$9</f>
        <v>0</v>
      </c>
      <c r="D10" s="497">
        <f t="shared" ref="D10:N10" si="0">(D$7/D$8)/D$9</f>
        <v>0</v>
      </c>
      <c r="E10" s="497">
        <f t="shared" si="0"/>
        <v>0</v>
      </c>
      <c r="F10" s="497">
        <f t="shared" si="0"/>
        <v>0</v>
      </c>
      <c r="G10" s="497">
        <f t="shared" si="0"/>
        <v>0</v>
      </c>
      <c r="H10" s="497">
        <f t="shared" si="0"/>
        <v>0</v>
      </c>
      <c r="I10" s="497">
        <f t="shared" si="0"/>
        <v>0</v>
      </c>
      <c r="J10" s="497">
        <f t="shared" si="0"/>
        <v>0</v>
      </c>
      <c r="K10" s="497">
        <f t="shared" si="0"/>
        <v>0</v>
      </c>
      <c r="L10" s="497">
        <f t="shared" si="0"/>
        <v>0</v>
      </c>
      <c r="M10" s="497">
        <f t="shared" si="0"/>
        <v>0</v>
      </c>
      <c r="N10" s="497">
        <f t="shared" si="0"/>
        <v>0</v>
      </c>
    </row>
    <row r="11" spans="2:22" x14ac:dyDescent="0.25">
      <c r="B11" s="1" t="s">
        <v>20</v>
      </c>
      <c r="C11" s="496">
        <v>360</v>
      </c>
      <c r="D11" s="496">
        <v>360</v>
      </c>
      <c r="E11" s="496">
        <v>360</v>
      </c>
      <c r="F11" s="496">
        <v>360</v>
      </c>
      <c r="G11" s="496">
        <v>360</v>
      </c>
      <c r="H11" s="496">
        <v>360</v>
      </c>
      <c r="I11" s="496">
        <v>360</v>
      </c>
      <c r="J11" s="496">
        <v>360</v>
      </c>
      <c r="K11" s="496">
        <v>360</v>
      </c>
      <c r="L11" s="496">
        <v>360</v>
      </c>
      <c r="M11" s="496">
        <v>360</v>
      </c>
      <c r="N11" s="496">
        <v>360</v>
      </c>
    </row>
    <row r="12" spans="2:22" x14ac:dyDescent="0.25">
      <c r="B12" s="8" t="s">
        <v>17</v>
      </c>
      <c r="C12" s="498">
        <f>C10-C11</f>
        <v>-360</v>
      </c>
      <c r="D12" s="498">
        <f t="shared" ref="D12:N12" si="1">D10-D11</f>
        <v>-360</v>
      </c>
      <c r="E12" s="498">
        <f t="shared" si="1"/>
        <v>-360</v>
      </c>
      <c r="F12" s="498">
        <f t="shared" si="1"/>
        <v>-360</v>
      </c>
      <c r="G12" s="498">
        <f t="shared" si="1"/>
        <v>-360</v>
      </c>
      <c r="H12" s="498">
        <f t="shared" si="1"/>
        <v>-360</v>
      </c>
      <c r="I12" s="498">
        <f t="shared" si="1"/>
        <v>-360</v>
      </c>
      <c r="J12" s="498">
        <f t="shared" si="1"/>
        <v>-360</v>
      </c>
      <c r="K12" s="498">
        <f t="shared" si="1"/>
        <v>-360</v>
      </c>
      <c r="L12" s="498">
        <f t="shared" si="1"/>
        <v>-360</v>
      </c>
      <c r="M12" s="498">
        <f t="shared" si="1"/>
        <v>-360</v>
      </c>
      <c r="N12" s="498">
        <f t="shared" si="1"/>
        <v>-360</v>
      </c>
    </row>
    <row r="13" spans="2:22" ht="15.75" thickBot="1" x14ac:dyDescent="0.3">
      <c r="Q13" s="1663" t="s">
        <v>58</v>
      </c>
      <c r="R13" s="1663"/>
      <c r="S13" s="1663"/>
      <c r="T13" s="1663"/>
      <c r="U13" s="1663"/>
      <c r="V13" s="1677"/>
    </row>
    <row r="14" spans="2:22" ht="27.75" thickTop="1" thickBot="1" x14ac:dyDescent="0.45">
      <c r="C14" s="38"/>
      <c r="D14" s="50"/>
      <c r="E14" s="1681" t="s">
        <v>58</v>
      </c>
      <c r="F14" s="1682"/>
      <c r="G14" s="1682"/>
      <c r="H14" s="1682"/>
      <c r="I14" s="1682"/>
      <c r="J14" s="1682"/>
      <c r="K14" s="1683"/>
      <c r="L14" s="50"/>
      <c r="M14" s="50"/>
    </row>
    <row r="15" spans="2:22" ht="15.75" thickTop="1" x14ac:dyDescent="0.25"/>
    <row r="16" spans="2:22" ht="33" customHeight="1" thickBot="1" x14ac:dyDescent="0.3">
      <c r="B16" s="500" t="s">
        <v>1031</v>
      </c>
      <c r="C16" s="503" t="s">
        <v>0</v>
      </c>
      <c r="D16" s="503" t="s">
        <v>1</v>
      </c>
      <c r="E16" s="503" t="s">
        <v>2</v>
      </c>
      <c r="F16" s="503" t="s">
        <v>3</v>
      </c>
      <c r="G16" s="503" t="s">
        <v>4</v>
      </c>
      <c r="H16" s="503" t="s">
        <v>5</v>
      </c>
      <c r="I16" s="503" t="s">
        <v>6</v>
      </c>
      <c r="J16" s="503" t="s">
        <v>7</v>
      </c>
      <c r="K16" s="503" t="s">
        <v>8</v>
      </c>
      <c r="L16" s="503" t="s">
        <v>9</v>
      </c>
      <c r="M16" s="503" t="s">
        <v>10</v>
      </c>
      <c r="N16" s="504" t="s">
        <v>11</v>
      </c>
    </row>
    <row r="17" spans="2:24" ht="15" customHeight="1" x14ac:dyDescent="0.25">
      <c r="B17" s="73" t="s">
        <v>60</v>
      </c>
      <c r="C17" s="687">
        <f>DATOS!D$16</f>
        <v>0</v>
      </c>
      <c r="D17" s="687">
        <f>DATOS!F$11</f>
        <v>0</v>
      </c>
      <c r="E17" s="687">
        <f>DATOS!H$11</f>
        <v>0</v>
      </c>
      <c r="F17" s="687">
        <f>DATOS!J$11</f>
        <v>0</v>
      </c>
      <c r="G17" s="687">
        <f>DATOS!L$11</f>
        <v>0</v>
      </c>
      <c r="H17" s="687">
        <f>DATOS!N$11</f>
        <v>0</v>
      </c>
      <c r="I17" s="687">
        <f>DATOS!P$11</f>
        <v>0</v>
      </c>
      <c r="J17" s="687">
        <f>DATOS!R$11</f>
        <v>0</v>
      </c>
      <c r="K17" s="687">
        <f>DATOS!T$16</f>
        <v>0</v>
      </c>
      <c r="L17" s="687">
        <f>DATOS!V$11</f>
        <v>0</v>
      </c>
      <c r="M17" s="687">
        <f>DATOS!X$11</f>
        <v>0</v>
      </c>
      <c r="N17" s="687">
        <f>DATOS!Z$11</f>
        <v>0</v>
      </c>
      <c r="P17" s="969"/>
      <c r="Q17" s="969"/>
      <c r="R17" s="969"/>
      <c r="S17" s="969"/>
      <c r="T17" s="969"/>
      <c r="U17" s="969"/>
    </row>
    <row r="18" spans="2:24" ht="15" customHeight="1" x14ac:dyDescent="0.25">
      <c r="B18" s="71" t="s">
        <v>61</v>
      </c>
      <c r="C18" s="687">
        <f>DATOS!D$12</f>
        <v>0</v>
      </c>
      <c r="D18" s="687">
        <f>DATOS!F$12</f>
        <v>0</v>
      </c>
      <c r="E18" s="687">
        <f>DATOS!H$12</f>
        <v>0</v>
      </c>
      <c r="F18" s="687">
        <f>DATOS!J$12</f>
        <v>0</v>
      </c>
      <c r="G18" s="687">
        <f>DATOS!L$12</f>
        <v>0</v>
      </c>
      <c r="H18" s="687">
        <f>DATOS!N$12</f>
        <v>0</v>
      </c>
      <c r="I18" s="687">
        <f>DATOS!P$12</f>
        <v>0</v>
      </c>
      <c r="J18" s="687">
        <f>DATOS!R$12</f>
        <v>0</v>
      </c>
      <c r="K18" s="687">
        <f>DATOS!T$12</f>
        <v>0</v>
      </c>
      <c r="L18" s="687">
        <f>DATOS!V$12</f>
        <v>0</v>
      </c>
      <c r="M18" s="687">
        <f>DATOS!X$12</f>
        <v>0</v>
      </c>
      <c r="N18" s="687">
        <f>DATOS!Z$12</f>
        <v>0</v>
      </c>
      <c r="P18" s="969"/>
      <c r="Q18" s="1663"/>
      <c r="R18" s="1663"/>
      <c r="S18" s="1663"/>
      <c r="T18" s="1663"/>
      <c r="U18" s="1663"/>
      <c r="V18" s="1677"/>
    </row>
    <row r="19" spans="2:24" ht="15" customHeight="1" x14ac:dyDescent="0.25">
      <c r="B19" t="s">
        <v>62</v>
      </c>
      <c r="C19" s="688">
        <f>DATOS!D$6</f>
        <v>0</v>
      </c>
      <c r="D19" s="688">
        <f>DATOS!F$6</f>
        <v>0</v>
      </c>
      <c r="E19" s="688">
        <f>DATOS!H$6</f>
        <v>0</v>
      </c>
      <c r="F19" s="688">
        <f>DATOS!J$6</f>
        <v>0</v>
      </c>
      <c r="G19" s="688">
        <f>DATOS!L$6</f>
        <v>0</v>
      </c>
      <c r="H19" s="688">
        <f>DATOS!N$6</f>
        <v>0</v>
      </c>
      <c r="I19" s="688">
        <f>DATOS!P$6</f>
        <v>0</v>
      </c>
      <c r="J19" s="688">
        <f>DATOS!R$6</f>
        <v>0</v>
      </c>
      <c r="K19" s="688">
        <f>DATOS!T$6</f>
        <v>0</v>
      </c>
      <c r="L19" s="688">
        <f>DATOS!V$6</f>
        <v>0</v>
      </c>
      <c r="M19" s="688">
        <f>DATOS!X$6</f>
        <v>0</v>
      </c>
      <c r="N19" s="688">
        <f>DATOS!Z$6</f>
        <v>0</v>
      </c>
    </row>
    <row r="20" spans="2:24" ht="15" customHeight="1" x14ac:dyDescent="0.25">
      <c r="B20" s="76" t="s">
        <v>63</v>
      </c>
      <c r="C20" s="689">
        <f>DATOS!D$3</f>
        <v>0</v>
      </c>
      <c r="D20" s="689">
        <f>DATOS!F$3</f>
        <v>0</v>
      </c>
      <c r="E20" s="689">
        <f>DATOS!H$3</f>
        <v>0</v>
      </c>
      <c r="F20" s="689">
        <f>DATOS!J$3</f>
        <v>0</v>
      </c>
      <c r="G20" s="689">
        <f>DATOS!L$3</f>
        <v>0</v>
      </c>
      <c r="H20" s="689">
        <f>DATOS!N$3</f>
        <v>0</v>
      </c>
      <c r="I20" s="689">
        <f>DATOS!P$3</f>
        <v>0</v>
      </c>
      <c r="J20" s="689">
        <f>DATOS!R$3</f>
        <v>0</v>
      </c>
      <c r="K20" s="689">
        <f>DATOS!T$3</f>
        <v>0</v>
      </c>
      <c r="L20" s="689">
        <f>DATOS!V$3</f>
        <v>0</v>
      </c>
      <c r="M20" s="689">
        <f>DATOS!X$3</f>
        <v>0</v>
      </c>
      <c r="N20" s="689">
        <f>DATOS!Z$3</f>
        <v>0</v>
      </c>
    </row>
    <row r="21" spans="2:24" ht="15" customHeight="1" x14ac:dyDescent="0.3">
      <c r="B21" s="77" t="s">
        <v>27</v>
      </c>
      <c r="C21" s="690" t="e">
        <f>((C17+C18+C19)/C20)</f>
        <v>#DIV/0!</v>
      </c>
      <c r="D21" s="690" t="e">
        <f t="shared" ref="D21:N21" si="2">((D17+D18+D19)/D20)</f>
        <v>#DIV/0!</v>
      </c>
      <c r="E21" s="690" t="e">
        <f t="shared" si="2"/>
        <v>#DIV/0!</v>
      </c>
      <c r="F21" s="690" t="e">
        <f t="shared" si="2"/>
        <v>#DIV/0!</v>
      </c>
      <c r="G21" s="690" t="e">
        <f t="shared" si="2"/>
        <v>#DIV/0!</v>
      </c>
      <c r="H21" s="690" t="e">
        <f t="shared" si="2"/>
        <v>#DIV/0!</v>
      </c>
      <c r="I21" s="690" t="e">
        <f t="shared" si="2"/>
        <v>#DIV/0!</v>
      </c>
      <c r="J21" s="690" t="e">
        <f t="shared" si="2"/>
        <v>#DIV/0!</v>
      </c>
      <c r="K21" s="690" t="e">
        <f t="shared" si="2"/>
        <v>#DIV/0!</v>
      </c>
      <c r="L21" s="690" t="e">
        <f t="shared" si="2"/>
        <v>#DIV/0!</v>
      </c>
      <c r="M21" s="690" t="e">
        <f t="shared" si="2"/>
        <v>#DIV/0!</v>
      </c>
      <c r="N21" s="690" t="e">
        <f t="shared" si="2"/>
        <v>#DIV/0!</v>
      </c>
      <c r="R21" s="1663"/>
      <c r="S21" s="1663"/>
    </row>
    <row r="22" spans="2:24" ht="15" customHeight="1" x14ac:dyDescent="0.25">
      <c r="B22" s="1" t="s">
        <v>20</v>
      </c>
      <c r="C22" s="691">
        <v>0.55000000000000004</v>
      </c>
      <c r="D22" s="691">
        <v>0.55000000000000004</v>
      </c>
      <c r="E22" s="691">
        <v>0.55000000000000004</v>
      </c>
      <c r="F22" s="691">
        <v>0.55000000000000004</v>
      </c>
      <c r="G22" s="691">
        <v>0.55000000000000004</v>
      </c>
      <c r="H22" s="691">
        <v>0.55000000000000004</v>
      </c>
      <c r="I22" s="691">
        <v>0.55000000000000004</v>
      </c>
      <c r="J22" s="691">
        <v>0.55000000000000004</v>
      </c>
      <c r="K22" s="691">
        <v>0.55000000000000004</v>
      </c>
      <c r="L22" s="691">
        <v>0.55000000000000004</v>
      </c>
      <c r="M22" s="691">
        <v>0.55000000000000004</v>
      </c>
      <c r="N22" s="691">
        <v>0.55000000000000004</v>
      </c>
    </row>
    <row r="23" spans="2:24" ht="15" customHeight="1" x14ac:dyDescent="0.25">
      <c r="B23" s="8" t="s">
        <v>17</v>
      </c>
      <c r="C23" s="692" t="e">
        <f>C22-C21</f>
        <v>#DIV/0!</v>
      </c>
      <c r="D23" s="692" t="e">
        <f t="shared" ref="D23:N23" si="3">D22-D21</f>
        <v>#DIV/0!</v>
      </c>
      <c r="E23" s="692" t="e">
        <f t="shared" si="3"/>
        <v>#DIV/0!</v>
      </c>
      <c r="F23" s="692" t="e">
        <f t="shared" si="3"/>
        <v>#DIV/0!</v>
      </c>
      <c r="G23" s="692" t="e">
        <f t="shared" si="3"/>
        <v>#DIV/0!</v>
      </c>
      <c r="H23" s="692" t="e">
        <f t="shared" si="3"/>
        <v>#DIV/0!</v>
      </c>
      <c r="I23" s="692" t="e">
        <f t="shared" si="3"/>
        <v>#DIV/0!</v>
      </c>
      <c r="J23" s="692" t="e">
        <f t="shared" si="3"/>
        <v>#DIV/0!</v>
      </c>
      <c r="K23" s="692" t="e">
        <f t="shared" si="3"/>
        <v>#DIV/0!</v>
      </c>
      <c r="L23" s="692" t="e">
        <f t="shared" si="3"/>
        <v>#DIV/0!</v>
      </c>
      <c r="M23" s="692" t="e">
        <f t="shared" si="3"/>
        <v>#DIV/0!</v>
      </c>
      <c r="N23" s="692" t="e">
        <f t="shared" si="3"/>
        <v>#DIV/0!</v>
      </c>
    </row>
    <row r="24" spans="2:24" ht="15" customHeight="1" x14ac:dyDescent="0.25"/>
    <row r="25" spans="2:24" ht="15" customHeight="1" x14ac:dyDescent="0.25">
      <c r="Q25" s="1672" t="s">
        <v>381</v>
      </c>
      <c r="R25" s="1672"/>
      <c r="S25" s="1672"/>
      <c r="T25" s="1672"/>
      <c r="U25" s="1672"/>
      <c r="V25" s="1672"/>
      <c r="W25" s="1672"/>
      <c r="X25" s="1672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7"/>
      <c r="F28" s="487"/>
      <c r="G28" s="487"/>
      <c r="H28" s="487"/>
      <c r="I28" s="487"/>
    </row>
    <row r="29" spans="2:24" ht="15" customHeight="1" thickTop="1" thickBot="1" x14ac:dyDescent="0.3">
      <c r="E29" s="1681" t="s">
        <v>381</v>
      </c>
      <c r="F29" s="1682"/>
      <c r="G29" s="1682"/>
      <c r="H29" s="1682"/>
      <c r="I29" s="1682"/>
      <c r="J29" s="1682"/>
      <c r="K29" s="1682"/>
      <c r="L29" s="1682"/>
      <c r="M29" s="1683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3" t="s">
        <v>1032</v>
      </c>
      <c r="C32" s="505" t="s">
        <v>0</v>
      </c>
      <c r="D32" s="505" t="s">
        <v>1</v>
      </c>
      <c r="E32" s="505" t="s">
        <v>2</v>
      </c>
      <c r="F32" s="505" t="s">
        <v>3</v>
      </c>
      <c r="G32" s="505" t="s">
        <v>4</v>
      </c>
      <c r="H32" s="505" t="s">
        <v>5</v>
      </c>
      <c r="I32" s="505" t="s">
        <v>6</v>
      </c>
      <c r="J32" s="505" t="s">
        <v>7</v>
      </c>
      <c r="K32" s="505" t="s">
        <v>8</v>
      </c>
      <c r="L32" s="505" t="s">
        <v>9</v>
      </c>
      <c r="M32" s="505" t="s">
        <v>10</v>
      </c>
      <c r="N32" s="506" t="s">
        <v>11</v>
      </c>
    </row>
    <row r="33" spans="2:24" ht="15" customHeight="1" x14ac:dyDescent="0.25">
      <c r="B33" s="508" t="s">
        <v>404</v>
      </c>
      <c r="C33" s="538">
        <f>DATOS!D$60</f>
        <v>0</v>
      </c>
      <c r="D33" s="538">
        <f>DATOS!F$60</f>
        <v>0</v>
      </c>
      <c r="E33" s="538">
        <f>DATOS!H$60</f>
        <v>0</v>
      </c>
      <c r="F33" s="538">
        <f>DATOS!J$60</f>
        <v>0</v>
      </c>
      <c r="G33" s="538">
        <f>DATOS!L$60</f>
        <v>0</v>
      </c>
      <c r="H33" s="538">
        <f>DATOS!N$60</f>
        <v>0</v>
      </c>
      <c r="I33" s="538">
        <f>DATOS!P$60</f>
        <v>0</v>
      </c>
      <c r="J33" s="538">
        <f>DATOS!R$60</f>
        <v>0</v>
      </c>
      <c r="K33" s="538">
        <f>DATOS!T$60</f>
        <v>0</v>
      </c>
      <c r="L33" s="538">
        <f>DATOS!V$60</f>
        <v>0</v>
      </c>
      <c r="M33" s="538">
        <f>DATOS!X$60</f>
        <v>0</v>
      </c>
      <c r="N33" s="538">
        <f>DATOS!Z$60</f>
        <v>0</v>
      </c>
    </row>
    <row r="34" spans="2:24" ht="15" customHeight="1" x14ac:dyDescent="0.25">
      <c r="B34" s="507" t="s">
        <v>385</v>
      </c>
      <c r="C34" s="539">
        <v>35</v>
      </c>
      <c r="D34" s="539">
        <v>35</v>
      </c>
      <c r="E34" s="539">
        <v>35</v>
      </c>
      <c r="F34" s="539">
        <v>35</v>
      </c>
      <c r="G34" s="539">
        <v>35</v>
      </c>
      <c r="H34" s="539">
        <v>35</v>
      </c>
      <c r="I34" s="539">
        <v>35</v>
      </c>
      <c r="J34" s="539">
        <v>35</v>
      </c>
      <c r="K34" s="539">
        <v>35</v>
      </c>
      <c r="L34" s="539">
        <v>35</v>
      </c>
      <c r="M34" s="539">
        <v>35</v>
      </c>
      <c r="N34" s="539">
        <v>35</v>
      </c>
      <c r="Q34" s="1672"/>
      <c r="R34" s="1672"/>
      <c r="S34" s="1672"/>
      <c r="T34" s="1672"/>
      <c r="U34" s="1672"/>
      <c r="V34" s="1672"/>
      <c r="W34" s="1672"/>
      <c r="X34" s="1672"/>
    </row>
    <row r="35" spans="2:24" ht="15" customHeight="1" x14ac:dyDescent="0.25">
      <c r="B35" s="492" t="s">
        <v>17</v>
      </c>
      <c r="C35" s="540">
        <f>C$34-C$33</f>
        <v>35</v>
      </c>
      <c r="D35" s="540">
        <f t="shared" ref="D35:N35" si="4">D$34-D$33</f>
        <v>35</v>
      </c>
      <c r="E35" s="540">
        <f t="shared" si="4"/>
        <v>35</v>
      </c>
      <c r="F35" s="540">
        <f t="shared" si="4"/>
        <v>35</v>
      </c>
      <c r="G35" s="540">
        <f t="shared" si="4"/>
        <v>35</v>
      </c>
      <c r="H35" s="540">
        <f t="shared" si="4"/>
        <v>35</v>
      </c>
      <c r="I35" s="540">
        <f t="shared" si="4"/>
        <v>35</v>
      </c>
      <c r="J35" s="540">
        <f t="shared" si="4"/>
        <v>35</v>
      </c>
      <c r="K35" s="540">
        <f t="shared" si="4"/>
        <v>35</v>
      </c>
      <c r="L35" s="540">
        <f t="shared" si="4"/>
        <v>35</v>
      </c>
      <c r="M35" s="540">
        <f t="shared" si="4"/>
        <v>35</v>
      </c>
      <c r="N35" s="540">
        <f t="shared" si="4"/>
        <v>35</v>
      </c>
      <c r="Q35" s="1663"/>
      <c r="R35" s="1663"/>
      <c r="S35" s="1663"/>
      <c r="T35" s="1663"/>
    </row>
    <row r="36" spans="2:24" ht="15" customHeight="1" x14ac:dyDescent="0.4">
      <c r="E36" s="1684"/>
      <c r="F36" s="1684"/>
      <c r="G36" s="1684"/>
      <c r="H36" s="1684"/>
      <c r="I36" s="1684"/>
      <c r="J36" s="1685"/>
    </row>
    <row r="37" spans="2:24" ht="15" customHeight="1" x14ac:dyDescent="0.4">
      <c r="E37" s="970"/>
      <c r="F37" s="970"/>
      <c r="G37" s="970"/>
      <c r="H37" s="970"/>
      <c r="I37" s="970"/>
      <c r="J37" s="971"/>
      <c r="Q37" s="1672"/>
      <c r="R37" s="1672"/>
      <c r="S37" s="1672"/>
      <c r="T37" s="1672"/>
      <c r="U37" s="1672"/>
      <c r="V37" s="1672"/>
      <c r="W37" s="1672"/>
      <c r="X37" s="1672"/>
    </row>
    <row r="38" spans="2:24" ht="15" customHeight="1" x14ac:dyDescent="0.4">
      <c r="E38" s="970"/>
      <c r="F38" s="970"/>
      <c r="G38" s="970"/>
      <c r="H38" s="970"/>
      <c r="I38" s="970"/>
      <c r="J38" s="971"/>
    </row>
    <row r="39" spans="2:24" ht="15" customHeight="1" x14ac:dyDescent="0.4">
      <c r="E39" s="970"/>
      <c r="F39" s="970"/>
      <c r="G39" s="970"/>
      <c r="H39" s="970"/>
      <c r="I39" s="970"/>
      <c r="J39" s="971"/>
    </row>
    <row r="40" spans="2:24" ht="15" customHeight="1" x14ac:dyDescent="0.25">
      <c r="R40" s="1663" t="s">
        <v>371</v>
      </c>
      <c r="S40" s="1663"/>
      <c r="T40" s="1663"/>
      <c r="U40" s="1663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86" t="s">
        <v>371</v>
      </c>
      <c r="F42" s="1687"/>
      <c r="G42" s="1687"/>
      <c r="H42" s="1687"/>
      <c r="I42" s="1687"/>
      <c r="J42" s="1687"/>
      <c r="K42" s="1687"/>
      <c r="L42" s="1687"/>
      <c r="M42" s="1688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69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4" t="s">
        <v>1033</v>
      </c>
      <c r="C45" s="505" t="s">
        <v>0</v>
      </c>
      <c r="D45" s="505" t="s">
        <v>1</v>
      </c>
      <c r="E45" s="505" t="s">
        <v>2</v>
      </c>
      <c r="F45" s="505" t="s">
        <v>3</v>
      </c>
      <c r="G45" s="505" t="s">
        <v>4</v>
      </c>
      <c r="H45" s="505" t="s">
        <v>5</v>
      </c>
      <c r="I45" s="505" t="s">
        <v>6</v>
      </c>
      <c r="J45" s="505" t="s">
        <v>7</v>
      </c>
      <c r="K45" s="505" t="s">
        <v>8</v>
      </c>
      <c r="L45" s="505" t="s">
        <v>9</v>
      </c>
      <c r="M45" s="505" t="s">
        <v>10</v>
      </c>
      <c r="N45" s="506" t="s">
        <v>11</v>
      </c>
    </row>
    <row r="46" spans="2:24" ht="15" customHeight="1" x14ac:dyDescent="0.25">
      <c r="B46" s="510" t="s">
        <v>410</v>
      </c>
      <c r="C46" s="553">
        <f>DATOS!D$61</f>
        <v>0</v>
      </c>
      <c r="D46" s="553">
        <f>DATOS!F$61</f>
        <v>0</v>
      </c>
      <c r="E46" s="553">
        <f>DATOS!H$61</f>
        <v>0</v>
      </c>
      <c r="F46" s="553">
        <f>DATOS!J$61</f>
        <v>0</v>
      </c>
      <c r="G46" s="553">
        <f>DATOS!L$61</f>
        <v>0</v>
      </c>
      <c r="H46" s="553">
        <f>DATOS!N$61</f>
        <v>0</v>
      </c>
      <c r="I46" s="553">
        <f>DATOS!P$61</f>
        <v>0</v>
      </c>
      <c r="J46" s="553">
        <f>DATOS!R$61</f>
        <v>0</v>
      </c>
      <c r="K46" s="553">
        <f>DATOS!T$61</f>
        <v>0</v>
      </c>
      <c r="L46" s="553">
        <f>DATOS!V$61</f>
        <v>0</v>
      </c>
      <c r="M46" s="553">
        <f>DATOS!X$61</f>
        <v>0</v>
      </c>
      <c r="N46" s="553">
        <f>DATOS!Z$61</f>
        <v>0</v>
      </c>
      <c r="Q46" s="1663"/>
      <c r="R46" s="1663"/>
      <c r="S46" s="1663"/>
      <c r="T46" s="1663"/>
    </row>
    <row r="47" spans="2:24" ht="15" customHeight="1" x14ac:dyDescent="0.25">
      <c r="B47" s="509" t="s">
        <v>385</v>
      </c>
      <c r="C47" s="686">
        <v>1</v>
      </c>
      <c r="D47" s="686">
        <v>1</v>
      </c>
      <c r="E47" s="686">
        <v>1</v>
      </c>
      <c r="F47" s="686">
        <v>1</v>
      </c>
      <c r="G47" s="686">
        <v>1</v>
      </c>
      <c r="H47" s="686">
        <v>1</v>
      </c>
      <c r="I47" s="686">
        <v>1</v>
      </c>
      <c r="J47" s="686">
        <v>1</v>
      </c>
      <c r="K47" s="686">
        <v>1</v>
      </c>
      <c r="L47" s="686">
        <v>1</v>
      </c>
      <c r="M47" s="686">
        <v>1</v>
      </c>
      <c r="N47" s="686">
        <v>1</v>
      </c>
      <c r="Q47" s="1663"/>
      <c r="R47" s="1663"/>
      <c r="S47" s="1663"/>
      <c r="T47" s="1663"/>
    </row>
    <row r="48" spans="2:24" ht="15" customHeight="1" x14ac:dyDescent="0.25">
      <c r="B48" s="486" t="s">
        <v>17</v>
      </c>
      <c r="C48" s="489">
        <f>C$46-C$47</f>
        <v>-1</v>
      </c>
      <c r="D48" s="489">
        <f t="shared" ref="D48:N48" si="5">D$46-D$47</f>
        <v>-1</v>
      </c>
      <c r="E48" s="489">
        <f t="shared" si="5"/>
        <v>-1</v>
      </c>
      <c r="F48" s="489">
        <f t="shared" si="5"/>
        <v>-1</v>
      </c>
      <c r="G48" s="489">
        <f t="shared" si="5"/>
        <v>-1</v>
      </c>
      <c r="H48" s="489">
        <f t="shared" si="5"/>
        <v>-1</v>
      </c>
      <c r="I48" s="489">
        <f t="shared" si="5"/>
        <v>-1</v>
      </c>
      <c r="J48" s="489">
        <f t="shared" si="5"/>
        <v>-1</v>
      </c>
      <c r="K48" s="489">
        <f t="shared" si="5"/>
        <v>-1</v>
      </c>
      <c r="L48" s="489">
        <f t="shared" si="5"/>
        <v>-1</v>
      </c>
      <c r="M48" s="489">
        <f t="shared" si="5"/>
        <v>-1</v>
      </c>
      <c r="N48" s="489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72" t="s">
        <v>372</v>
      </c>
      <c r="R51" s="1689"/>
      <c r="S51" s="1689"/>
      <c r="T51" s="1689"/>
      <c r="U51" s="1689"/>
      <c r="V51" s="1689"/>
    </row>
    <row r="52" spans="2:22" ht="17.25" thickTop="1" thickBot="1" x14ac:dyDescent="0.3">
      <c r="E52" s="1686" t="s">
        <v>372</v>
      </c>
      <c r="F52" s="1687"/>
      <c r="G52" s="1687"/>
      <c r="H52" s="1687"/>
      <c r="I52" s="1687"/>
      <c r="J52" s="1687"/>
      <c r="K52" s="1687"/>
      <c r="L52" s="1687"/>
      <c r="M52" s="1688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4" t="s">
        <v>372</v>
      </c>
      <c r="C55" s="505" t="s">
        <v>0</v>
      </c>
      <c r="D55" s="505" t="s">
        <v>1</v>
      </c>
      <c r="E55" s="505" t="s">
        <v>2</v>
      </c>
      <c r="F55" s="505" t="s">
        <v>3</v>
      </c>
      <c r="G55" s="505" t="s">
        <v>4</v>
      </c>
      <c r="H55" s="505" t="s">
        <v>5</v>
      </c>
      <c r="I55" s="505" t="s">
        <v>6</v>
      </c>
      <c r="J55" s="505" t="s">
        <v>7</v>
      </c>
      <c r="K55" s="505" t="s">
        <v>8</v>
      </c>
      <c r="L55" s="505" t="s">
        <v>9</v>
      </c>
      <c r="M55" s="505" t="s">
        <v>10</v>
      </c>
      <c r="N55" s="506" t="s">
        <v>11</v>
      </c>
    </row>
    <row r="56" spans="2:22" x14ac:dyDescent="0.25">
      <c r="B56" s="510" t="s">
        <v>383</v>
      </c>
      <c r="C56" s="541">
        <f>DATOS!D62</f>
        <v>0</v>
      </c>
      <c r="D56" s="541">
        <f>DATOS!F62</f>
        <v>0</v>
      </c>
      <c r="E56" s="541">
        <f>DATOS!H62</f>
        <v>0</v>
      </c>
      <c r="F56" s="541">
        <f>DATOS!J62</f>
        <v>0</v>
      </c>
      <c r="G56" s="541">
        <f>DATOS!L62</f>
        <v>0</v>
      </c>
      <c r="H56" s="541">
        <f>DATOS!N62</f>
        <v>0</v>
      </c>
      <c r="I56" s="541">
        <f>DATOS!P62</f>
        <v>0</v>
      </c>
      <c r="J56" s="541">
        <f>DATOS!R62</f>
        <v>0</v>
      </c>
      <c r="K56" s="541">
        <f>DATOS!T62</f>
        <v>0</v>
      </c>
      <c r="L56" s="541">
        <f>DATOS!V62</f>
        <v>0</v>
      </c>
      <c r="M56" s="541">
        <f>DATOS!X62</f>
        <v>0</v>
      </c>
      <c r="N56" s="541">
        <f>DATOS!Z62</f>
        <v>0</v>
      </c>
    </row>
    <row r="57" spans="2:22" x14ac:dyDescent="0.25">
      <c r="B57" s="509" t="s">
        <v>385</v>
      </c>
      <c r="C57" s="530">
        <v>250</v>
      </c>
      <c r="D57" s="530">
        <v>250</v>
      </c>
      <c r="E57" s="530">
        <v>250</v>
      </c>
      <c r="F57" s="530">
        <v>250</v>
      </c>
      <c r="G57" s="530">
        <v>250</v>
      </c>
      <c r="H57" s="530">
        <v>250</v>
      </c>
      <c r="I57" s="530">
        <v>250</v>
      </c>
      <c r="J57" s="530">
        <v>250</v>
      </c>
      <c r="K57" s="530">
        <v>250</v>
      </c>
      <c r="L57" s="530">
        <v>250</v>
      </c>
      <c r="M57" s="530">
        <v>250</v>
      </c>
      <c r="N57" s="530">
        <v>250</v>
      </c>
    </row>
    <row r="58" spans="2:22" x14ac:dyDescent="0.25">
      <c r="B58" s="486" t="s">
        <v>17</v>
      </c>
      <c r="C58" s="540">
        <f>C$57-C$56</f>
        <v>250</v>
      </c>
      <c r="D58" s="540">
        <f t="shared" ref="D58:N58" si="6">D$57-D$56</f>
        <v>250</v>
      </c>
      <c r="E58" s="540">
        <f t="shared" si="6"/>
        <v>250</v>
      </c>
      <c r="F58" s="540">
        <f t="shared" si="6"/>
        <v>250</v>
      </c>
      <c r="G58" s="540">
        <f t="shared" si="6"/>
        <v>250</v>
      </c>
      <c r="H58" s="540">
        <f t="shared" si="6"/>
        <v>250</v>
      </c>
      <c r="I58" s="540">
        <f t="shared" si="6"/>
        <v>250</v>
      </c>
      <c r="J58" s="540">
        <f t="shared" si="6"/>
        <v>250</v>
      </c>
      <c r="K58" s="540">
        <f t="shared" si="6"/>
        <v>250</v>
      </c>
      <c r="L58" s="540">
        <f t="shared" si="6"/>
        <v>250</v>
      </c>
      <c r="M58" s="540">
        <f t="shared" si="6"/>
        <v>250</v>
      </c>
      <c r="N58" s="540">
        <f t="shared" si="6"/>
        <v>250</v>
      </c>
    </row>
    <row r="60" spans="2:22" x14ac:dyDescent="0.25">
      <c r="Q60" s="1672" t="s">
        <v>373</v>
      </c>
      <c r="R60" s="1672"/>
      <c r="S60" s="1672"/>
      <c r="T60" s="1672"/>
      <c r="U60" s="1672"/>
      <c r="V60" s="1672"/>
    </row>
    <row r="61" spans="2:22" ht="15.75" thickBot="1" x14ac:dyDescent="0.3"/>
    <row r="62" spans="2:22" ht="17.25" thickTop="1" thickBot="1" x14ac:dyDescent="0.3">
      <c r="E62" s="1686" t="s">
        <v>373</v>
      </c>
      <c r="F62" s="1687"/>
      <c r="G62" s="1687"/>
      <c r="H62" s="1687"/>
      <c r="I62" s="1687"/>
      <c r="J62" s="1687"/>
      <c r="K62" s="1687"/>
      <c r="L62" s="1687"/>
      <c r="M62" s="1688"/>
      <c r="R62" s="1672" t="s">
        <v>406</v>
      </c>
      <c r="S62" s="1672"/>
      <c r="T62" s="1672"/>
      <c r="U62" s="1672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4" t="s">
        <v>373</v>
      </c>
      <c r="C65" s="505" t="s">
        <v>0</v>
      </c>
      <c r="D65" s="505" t="s">
        <v>1</v>
      </c>
      <c r="E65" s="505" t="s">
        <v>2</v>
      </c>
      <c r="F65" s="505" t="s">
        <v>3</v>
      </c>
      <c r="G65" s="505" t="s">
        <v>4</v>
      </c>
      <c r="H65" s="505" t="s">
        <v>5</v>
      </c>
      <c r="I65" s="505" t="s">
        <v>6</v>
      </c>
      <c r="J65" s="505" t="s">
        <v>7</v>
      </c>
      <c r="K65" s="505" t="s">
        <v>8</v>
      </c>
      <c r="L65" s="505" t="s">
        <v>9</v>
      </c>
      <c r="M65" s="505" t="s">
        <v>10</v>
      </c>
      <c r="N65" s="506" t="s">
        <v>11</v>
      </c>
    </row>
    <row r="66" spans="2:23" x14ac:dyDescent="0.25">
      <c r="B66" s="510" t="s">
        <v>384</v>
      </c>
      <c r="C66" s="553">
        <f>DATOS!D$63</f>
        <v>0</v>
      </c>
      <c r="D66" s="488">
        <f>DATOS!F$63</f>
        <v>0</v>
      </c>
      <c r="E66" s="488">
        <f>DATOS!H$63</f>
        <v>0</v>
      </c>
      <c r="F66" s="488">
        <f>DATOS!J$63</f>
        <v>0</v>
      </c>
      <c r="G66" s="488">
        <f>DATOS!L$63</f>
        <v>0</v>
      </c>
      <c r="H66" s="488">
        <f>DATOS!N$63</f>
        <v>0</v>
      </c>
      <c r="I66" s="488">
        <f>DATOS!P$63</f>
        <v>0</v>
      </c>
      <c r="J66" s="488">
        <f>DATOS!R$63</f>
        <v>0</v>
      </c>
      <c r="K66" s="488">
        <f>DATOS!T$63</f>
        <v>0</v>
      </c>
      <c r="L66" s="488">
        <f>DATOS!V$63</f>
        <v>0</v>
      </c>
      <c r="M66" s="488">
        <f>DATOS!X$63</f>
        <v>0</v>
      </c>
      <c r="N66" s="488">
        <f>DATOS!Z$63</f>
        <v>0</v>
      </c>
    </row>
    <row r="67" spans="2:23" x14ac:dyDescent="0.25">
      <c r="B67" s="509" t="s">
        <v>385</v>
      </c>
      <c r="C67" s="490">
        <v>1</v>
      </c>
      <c r="D67" s="490">
        <v>1</v>
      </c>
      <c r="E67" s="490">
        <v>1</v>
      </c>
      <c r="F67" s="490">
        <v>1</v>
      </c>
      <c r="G67" s="490">
        <v>1</v>
      </c>
      <c r="H67" s="490">
        <v>1</v>
      </c>
      <c r="I67" s="490">
        <v>1</v>
      </c>
      <c r="J67" s="490">
        <v>1</v>
      </c>
      <c r="K67" s="490">
        <v>1</v>
      </c>
      <c r="L67" s="490">
        <v>1</v>
      </c>
      <c r="M67" s="490">
        <v>1</v>
      </c>
      <c r="N67" s="490">
        <v>1</v>
      </c>
    </row>
    <row r="68" spans="2:23" x14ac:dyDescent="0.25">
      <c r="B68" s="486" t="s">
        <v>17</v>
      </c>
      <c r="C68" s="489">
        <f t="shared" ref="C68:N68" si="7">C66-C67</f>
        <v>-1</v>
      </c>
      <c r="D68" s="489">
        <f t="shared" si="7"/>
        <v>-1</v>
      </c>
      <c r="E68" s="489">
        <f t="shared" si="7"/>
        <v>-1</v>
      </c>
      <c r="F68" s="489">
        <f t="shared" si="7"/>
        <v>-1</v>
      </c>
      <c r="G68" s="489">
        <f t="shared" si="7"/>
        <v>-1</v>
      </c>
      <c r="H68" s="489">
        <f t="shared" si="7"/>
        <v>-1</v>
      </c>
      <c r="I68" s="489">
        <f t="shared" si="7"/>
        <v>-1</v>
      </c>
      <c r="J68" s="489">
        <f t="shared" si="7"/>
        <v>-1</v>
      </c>
      <c r="K68" s="489">
        <f t="shared" si="7"/>
        <v>-1</v>
      </c>
      <c r="L68" s="489">
        <f t="shared" si="7"/>
        <v>-1</v>
      </c>
      <c r="M68" s="489">
        <f t="shared" si="7"/>
        <v>-1</v>
      </c>
      <c r="N68" s="489">
        <f t="shared" si="7"/>
        <v>-1</v>
      </c>
    </row>
    <row r="70" spans="2:23" x14ac:dyDescent="0.25">
      <c r="Q70" s="1672" t="s">
        <v>374</v>
      </c>
      <c r="R70" s="1672"/>
      <c r="S70" s="1672"/>
      <c r="T70" s="1672"/>
      <c r="U70" s="1672"/>
      <c r="V70" s="1672"/>
      <c r="W70" s="1672"/>
    </row>
    <row r="75" spans="2:23" ht="15.75" thickBot="1" x14ac:dyDescent="0.3"/>
    <row r="76" spans="2:23" ht="17.25" thickTop="1" thickBot="1" x14ac:dyDescent="0.3">
      <c r="E76" s="1686" t="s">
        <v>374</v>
      </c>
      <c r="F76" s="1687"/>
      <c r="G76" s="1687"/>
      <c r="H76" s="1687"/>
      <c r="I76" s="1687"/>
      <c r="J76" s="1687"/>
      <c r="K76" s="1687"/>
      <c r="L76" s="1687"/>
      <c r="M76" s="1688"/>
      <c r="R76" s="1672" t="s">
        <v>374</v>
      </c>
      <c r="S76" s="1689"/>
      <c r="T76" s="1689"/>
      <c r="U76" s="1689"/>
      <c r="V76" s="1689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4" t="s">
        <v>374</v>
      </c>
      <c r="C79" s="505" t="s">
        <v>0</v>
      </c>
      <c r="D79" s="505" t="s">
        <v>1</v>
      </c>
      <c r="E79" s="505" t="s">
        <v>2</v>
      </c>
      <c r="F79" s="505" t="s">
        <v>3</v>
      </c>
      <c r="G79" s="505" t="s">
        <v>4</v>
      </c>
      <c r="H79" s="505" t="s">
        <v>5</v>
      </c>
      <c r="I79" s="505" t="s">
        <v>6</v>
      </c>
      <c r="J79" s="505" t="s">
        <v>7</v>
      </c>
      <c r="K79" s="505" t="s">
        <v>8</v>
      </c>
      <c r="L79" s="505" t="s">
        <v>9</v>
      </c>
      <c r="M79" s="505" t="s">
        <v>10</v>
      </c>
      <c r="N79" s="506" t="s">
        <v>11</v>
      </c>
    </row>
    <row r="80" spans="2:23" x14ac:dyDescent="0.25">
      <c r="B80" s="491" t="s">
        <v>405</v>
      </c>
      <c r="C80" s="541">
        <f>DATOS!D$64</f>
        <v>0</v>
      </c>
      <c r="D80" s="541">
        <f>DATOS!F$64</f>
        <v>0</v>
      </c>
      <c r="E80" s="541">
        <f>DATOS!H$64</f>
        <v>0</v>
      </c>
      <c r="F80" s="541">
        <f>DATOS!J$64</f>
        <v>0</v>
      </c>
      <c r="G80" s="541">
        <f>DATOS!L$64</f>
        <v>0</v>
      </c>
      <c r="H80" s="541">
        <f>DATOS!N$64</f>
        <v>0</v>
      </c>
      <c r="I80" s="541">
        <f>DATOS!P$64</f>
        <v>0</v>
      </c>
      <c r="J80" s="541">
        <f>DATOS!R$64</f>
        <v>0</v>
      </c>
      <c r="K80" s="541">
        <f>DATOS!T$64</f>
        <v>0</v>
      </c>
      <c r="L80" s="541">
        <f>DATOS!V$64</f>
        <v>0</v>
      </c>
      <c r="M80" s="541">
        <f>DATOS!X$64</f>
        <v>0</v>
      </c>
      <c r="N80" s="541">
        <f>DATOS!Z$64</f>
        <v>0</v>
      </c>
    </row>
    <row r="81" spans="2:14" x14ac:dyDescent="0.25">
      <c r="B81" s="510" t="s">
        <v>27</v>
      </c>
      <c r="C81" s="488"/>
      <c r="D81" s="488"/>
      <c r="E81" s="488">
        <f>AVERAGE(C80:E80)</f>
        <v>0</v>
      </c>
      <c r="F81" s="488"/>
      <c r="G81" s="488"/>
      <c r="H81" s="488">
        <f>AVERAGE(F80:H80)</f>
        <v>0</v>
      </c>
      <c r="I81" s="488"/>
      <c r="J81" s="488"/>
      <c r="K81" s="488">
        <f>AVERAGE(I80:K80)</f>
        <v>0</v>
      </c>
      <c r="L81" s="488"/>
      <c r="M81" s="488"/>
      <c r="N81" s="488">
        <f>AVERAGE(L80:N80)</f>
        <v>0</v>
      </c>
    </row>
    <row r="82" spans="2:14" x14ac:dyDescent="0.25">
      <c r="B82" s="509" t="s">
        <v>385</v>
      </c>
      <c r="C82" s="530">
        <v>0</v>
      </c>
      <c r="D82" s="530">
        <v>0</v>
      </c>
      <c r="E82" s="530">
        <v>0</v>
      </c>
      <c r="F82" s="530">
        <v>0</v>
      </c>
      <c r="G82" s="530">
        <v>0</v>
      </c>
      <c r="H82" s="530">
        <v>0</v>
      </c>
      <c r="I82" s="530">
        <v>0</v>
      </c>
      <c r="J82" s="530">
        <v>0</v>
      </c>
      <c r="K82" s="530">
        <v>0</v>
      </c>
      <c r="L82" s="530">
        <v>0</v>
      </c>
      <c r="M82" s="530">
        <v>0</v>
      </c>
      <c r="N82" s="530">
        <v>0</v>
      </c>
    </row>
    <row r="83" spans="2:14" x14ac:dyDescent="0.25">
      <c r="B83" s="486" t="s">
        <v>17</v>
      </c>
      <c r="C83" s="489"/>
      <c r="D83" s="489"/>
      <c r="E83" s="489">
        <f>E82-E81</f>
        <v>0</v>
      </c>
      <c r="F83" s="489"/>
      <c r="G83" s="489"/>
      <c r="H83" s="489">
        <f>H82-H81</f>
        <v>0</v>
      </c>
      <c r="I83" s="489"/>
      <c r="J83" s="489"/>
      <c r="K83" s="489">
        <f>K82-K81</f>
        <v>0</v>
      </c>
      <c r="L83" s="489"/>
      <c r="M83" s="489"/>
      <c r="N83" s="489">
        <f>N82-N81</f>
        <v>0</v>
      </c>
    </row>
  </sheetData>
  <mergeCells count="24">
    <mergeCell ref="R21:S21"/>
    <mergeCell ref="R1:U1"/>
    <mergeCell ref="E4:I4"/>
    <mergeCell ref="Q13:V13"/>
    <mergeCell ref="E14:K14"/>
    <mergeCell ref="Q18:V18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Q60:V60"/>
    <mergeCell ref="E62:M62"/>
    <mergeCell ref="R62:U62"/>
    <mergeCell ref="Q70:W70"/>
    <mergeCell ref="E76:M76"/>
    <mergeCell ref="R76:V7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75"/>
  <sheetViews>
    <sheetView tabSelected="1" topLeftCell="A148" zoomScale="70" zoomScaleNormal="70" workbookViewId="0">
      <pane xSplit="2" topLeftCell="C1" activePane="topRight" state="frozen"/>
      <selection activeCell="F21" sqref="F21:I21"/>
      <selection pane="topRight" activeCell="I34" sqref="I34"/>
    </sheetView>
  </sheetViews>
  <sheetFormatPr baseColWidth="10" defaultRowHeight="15" x14ac:dyDescent="0.25"/>
  <cols>
    <col min="2" max="2" width="42.710937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663" t="s">
        <v>64</v>
      </c>
      <c r="R1" s="1663"/>
      <c r="S1" s="1663"/>
      <c r="T1" s="1663"/>
    </row>
    <row r="3" spans="2:20" ht="15.75" thickBot="1" x14ac:dyDescent="0.3"/>
    <row r="4" spans="2:20" ht="27.75" thickTop="1" thickBot="1" x14ac:dyDescent="0.3">
      <c r="E4" s="1664" t="s">
        <v>64</v>
      </c>
      <c r="F4" s="1665"/>
      <c r="G4" s="1665"/>
      <c r="H4" s="1665"/>
      <c r="I4" s="1666"/>
    </row>
    <row r="5" spans="2:20" ht="15.75" thickTop="1" x14ac:dyDescent="0.25"/>
    <row r="6" spans="2:20" ht="15.75" thickBot="1" x14ac:dyDescent="0.3">
      <c r="B6" s="5" t="s">
        <v>1003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6135.29</v>
      </c>
      <c r="D7" s="88">
        <v>7228.71</v>
      </c>
      <c r="E7" s="88">
        <v>3409.6</v>
      </c>
      <c r="F7" s="88">
        <v>2664.6</v>
      </c>
      <c r="G7" s="88">
        <v>5732.46</v>
      </c>
      <c r="H7" s="88">
        <v>2851.48</v>
      </c>
      <c r="I7" s="88"/>
      <c r="J7" s="88"/>
      <c r="K7" s="88"/>
      <c r="L7" s="88"/>
      <c r="M7" s="88"/>
      <c r="N7" s="88"/>
    </row>
    <row r="8" spans="2:20" x14ac:dyDescent="0.25">
      <c r="B8" s="1" t="s">
        <v>20</v>
      </c>
      <c r="C8" s="55">
        <v>9000</v>
      </c>
      <c r="D8" s="55">
        <v>9000</v>
      </c>
      <c r="E8" s="55">
        <v>9000</v>
      </c>
      <c r="F8" s="55">
        <v>9000</v>
      </c>
      <c r="G8" s="55">
        <v>9000</v>
      </c>
      <c r="H8" s="55">
        <v>9000</v>
      </c>
      <c r="I8" s="55">
        <v>9000</v>
      </c>
      <c r="J8" s="55">
        <v>9000</v>
      </c>
      <c r="K8" s="55">
        <v>9000</v>
      </c>
      <c r="L8" s="55">
        <v>9000</v>
      </c>
      <c r="M8" s="55">
        <v>9000</v>
      </c>
      <c r="N8" s="55">
        <v>9000</v>
      </c>
    </row>
    <row r="9" spans="2:20" x14ac:dyDescent="0.25">
      <c r="B9" s="8" t="s">
        <v>17</v>
      </c>
      <c r="C9" s="56">
        <f>C8-C7</f>
        <v>2864.71</v>
      </c>
      <c r="D9" s="56">
        <f t="shared" ref="D9:N9" si="0">D8-D7</f>
        <v>1771.29</v>
      </c>
      <c r="E9" s="56">
        <f t="shared" si="0"/>
        <v>5590.4</v>
      </c>
      <c r="F9" s="56">
        <f t="shared" si="0"/>
        <v>6335.4</v>
      </c>
      <c r="G9" s="56">
        <f t="shared" si="0"/>
        <v>3267.54</v>
      </c>
      <c r="H9" s="56">
        <f t="shared" si="0"/>
        <v>6148.52</v>
      </c>
      <c r="I9" s="56">
        <f t="shared" si="0"/>
        <v>9000</v>
      </c>
      <c r="J9" s="56">
        <f t="shared" si="0"/>
        <v>9000</v>
      </c>
      <c r="K9" s="56">
        <f t="shared" si="0"/>
        <v>9000</v>
      </c>
      <c r="L9" s="56">
        <f t="shared" si="0"/>
        <v>9000</v>
      </c>
      <c r="M9" s="56">
        <f t="shared" si="0"/>
        <v>9000</v>
      </c>
      <c r="N9" s="56">
        <f t="shared" si="0"/>
        <v>9000</v>
      </c>
      <c r="Q9" s="1663" t="s">
        <v>65</v>
      </c>
      <c r="R9" s="1663"/>
      <c r="S9" s="1663"/>
      <c r="T9" s="1663"/>
    </row>
    <row r="10" spans="2:20" ht="15.75" thickBot="1" x14ac:dyDescent="0.3"/>
    <row r="11" spans="2:20" ht="27.75" thickTop="1" thickBot="1" x14ac:dyDescent="0.45">
      <c r="E11" s="1667" t="s">
        <v>65</v>
      </c>
      <c r="F11" s="1668"/>
      <c r="G11" s="1668"/>
      <c r="H11" s="1668"/>
      <c r="I11" s="1669"/>
    </row>
    <row r="12" spans="2:20" ht="15.75" thickTop="1" x14ac:dyDescent="0.25"/>
    <row r="13" spans="2:20" ht="15.75" thickBot="1" x14ac:dyDescent="0.3">
      <c r="B13" s="20" t="s">
        <v>1004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2">
        <v>0</v>
      </c>
      <c r="D14" s="542">
        <v>0</v>
      </c>
      <c r="E14" s="542">
        <v>0</v>
      </c>
      <c r="F14" s="542">
        <v>0</v>
      </c>
      <c r="G14" s="542">
        <f>DATOS!K$47</f>
        <v>0</v>
      </c>
      <c r="H14" s="542">
        <v>0</v>
      </c>
      <c r="I14" s="542"/>
      <c r="J14" s="542"/>
      <c r="K14" s="542"/>
      <c r="L14" s="542"/>
      <c r="M14" s="542"/>
      <c r="N14" s="542"/>
      <c r="R14" s="1663" t="s">
        <v>30</v>
      </c>
      <c r="S14" s="1663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663" t="s">
        <v>1088</v>
      </c>
      <c r="R17" s="1663"/>
      <c r="S17" s="1663"/>
      <c r="T17" s="1663"/>
    </row>
    <row r="18" spans="2:20" ht="27.75" thickTop="1" thickBot="1" x14ac:dyDescent="0.45">
      <c r="E18" s="1667" t="s">
        <v>967</v>
      </c>
      <c r="F18" s="1668"/>
      <c r="G18" s="1668"/>
      <c r="H18" s="1668"/>
      <c r="I18" s="1669"/>
    </row>
    <row r="19" spans="2:20" ht="15.75" thickTop="1" x14ac:dyDescent="0.25"/>
    <row r="20" spans="2:20" ht="30.75" customHeight="1" thickBot="1" x14ac:dyDescent="0.3">
      <c r="B20" s="1440" t="s">
        <v>1014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v>4390.12</v>
      </c>
      <c r="D21" s="15">
        <v>3967.06</v>
      </c>
      <c r="E21" s="15">
        <v>3163.64</v>
      </c>
      <c r="F21" s="15">
        <v>5929.39</v>
      </c>
      <c r="G21" s="15">
        <v>6032.82</v>
      </c>
      <c r="H21" s="15">
        <v>2070.36</v>
      </c>
      <c r="I21" s="15"/>
      <c r="J21" s="15"/>
      <c r="K21" s="15"/>
      <c r="L21" s="15"/>
      <c r="M21" s="15"/>
      <c r="N21" s="15"/>
    </row>
    <row r="22" spans="2:20" x14ac:dyDescent="0.25">
      <c r="B22" s="71" t="s">
        <v>63</v>
      </c>
      <c r="C22" s="376">
        <f>DATOS!C$3</f>
        <v>234345.91</v>
      </c>
      <c r="D22" s="376">
        <f>DATOS!E$3</f>
        <v>240110.61</v>
      </c>
      <c r="E22" s="376">
        <f>DATOS!G$3</f>
        <v>250770.34</v>
      </c>
      <c r="F22" s="376">
        <f>DATOS!I$3</f>
        <v>259144.18</v>
      </c>
      <c r="G22" s="376">
        <f>DATOS!K$3</f>
        <v>265371.82</v>
      </c>
      <c r="H22" s="376">
        <f>DATOS!M$3</f>
        <v>250186</v>
      </c>
      <c r="I22" s="376">
        <f>DATOS!O$3</f>
        <v>0</v>
      </c>
      <c r="J22" s="376">
        <f>DATOS!Q$3</f>
        <v>0</v>
      </c>
      <c r="K22" s="376">
        <f>DATOS!S$3</f>
        <v>0</v>
      </c>
      <c r="L22" s="376">
        <f>DATOS!U$3</f>
        <v>0</v>
      </c>
      <c r="M22" s="376">
        <f>DATOS!W$3</f>
        <v>0</v>
      </c>
      <c r="N22" s="376">
        <f>DATOS!Y$3</f>
        <v>0</v>
      </c>
    </row>
    <row r="23" spans="2:20" x14ac:dyDescent="0.25">
      <c r="B23" s="1" t="s">
        <v>72</v>
      </c>
      <c r="C23" s="365">
        <f>(C21/C22)</f>
        <v>1.8733503819204696E-2</v>
      </c>
      <c r="D23" s="365">
        <f t="shared" ref="D23:N23" si="2">(D21/D22)</f>
        <v>1.652180218108646E-2</v>
      </c>
      <c r="E23" s="365">
        <f t="shared" si="2"/>
        <v>1.261568652815959E-2</v>
      </c>
      <c r="F23" s="365">
        <f t="shared" si="2"/>
        <v>2.2880660487918349E-2</v>
      </c>
      <c r="G23" s="365">
        <f t="shared" si="2"/>
        <v>2.2733461299696403E-2</v>
      </c>
      <c r="H23" s="365">
        <f t="shared" si="2"/>
        <v>8.2752831893071564E-3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0" ht="18.75" x14ac:dyDescent="0.3">
      <c r="B24" s="77" t="s">
        <v>27</v>
      </c>
      <c r="C24" s="1453">
        <f>C21/C22</f>
        <v>1.8733503819204696E-2</v>
      </c>
      <c r="D24" s="1453">
        <f t="shared" ref="D24:N24" si="3">D21/D22</f>
        <v>1.652180218108646E-2</v>
      </c>
      <c r="E24" s="1453">
        <f t="shared" si="3"/>
        <v>1.261568652815959E-2</v>
      </c>
      <c r="F24" s="1453">
        <f t="shared" si="3"/>
        <v>2.2880660487918349E-2</v>
      </c>
      <c r="G24" s="1453">
        <f t="shared" si="3"/>
        <v>2.2733461299696403E-2</v>
      </c>
      <c r="H24" s="1453">
        <f t="shared" si="3"/>
        <v>8.2752831893071564E-3</v>
      </c>
      <c r="I24" s="1453" t="e">
        <f t="shared" si="3"/>
        <v>#DIV/0!</v>
      </c>
      <c r="J24" s="1453" t="e">
        <f t="shared" si="3"/>
        <v>#DIV/0!</v>
      </c>
      <c r="K24" s="1453" t="e">
        <f t="shared" si="3"/>
        <v>#DIV/0!</v>
      </c>
      <c r="L24" s="1453" t="e">
        <f t="shared" si="3"/>
        <v>#DIV/0!</v>
      </c>
      <c r="M24" s="1453" t="e">
        <f t="shared" si="3"/>
        <v>#DIV/0!</v>
      </c>
      <c r="N24" s="1453" t="e">
        <f t="shared" si="3"/>
        <v>#DIV/0!</v>
      </c>
    </row>
    <row r="25" spans="2:20" x14ac:dyDescent="0.25">
      <c r="B25" s="1" t="s">
        <v>20</v>
      </c>
      <c r="C25" s="685">
        <v>0.02</v>
      </c>
      <c r="D25" s="685">
        <v>0.02</v>
      </c>
      <c r="E25" s="685">
        <v>0.02</v>
      </c>
      <c r="F25" s="685">
        <v>0.02</v>
      </c>
      <c r="G25" s="685">
        <v>0.02</v>
      </c>
      <c r="H25" s="685">
        <v>0.02</v>
      </c>
      <c r="I25" s="685">
        <v>0.02</v>
      </c>
      <c r="J25" s="685">
        <v>0.02</v>
      </c>
      <c r="K25" s="685">
        <v>0.02</v>
      </c>
      <c r="L25" s="685">
        <v>0.02</v>
      </c>
      <c r="M25" s="685">
        <v>0.02</v>
      </c>
      <c r="N25" s="685">
        <v>0.02</v>
      </c>
    </row>
    <row r="26" spans="2:20" x14ac:dyDescent="0.25">
      <c r="B26" s="1" t="s">
        <v>17</v>
      </c>
      <c r="C26" s="368">
        <f>C25-C24</f>
        <v>1.2664961807953047E-3</v>
      </c>
      <c r="D26" s="368">
        <f t="shared" ref="D26" si="4">D25-D24</f>
        <v>3.47819781891354E-3</v>
      </c>
      <c r="E26" s="368">
        <f>E25-E24</f>
        <v>7.3843134718404105E-3</v>
      </c>
      <c r="F26" s="368">
        <f t="shared" ref="F26" si="5">F25-F24</f>
        <v>-2.8806604879183483E-3</v>
      </c>
      <c r="G26" s="368">
        <f t="shared" ref="G26:H26" si="6">G25-G24</f>
        <v>-2.7334612996964026E-3</v>
      </c>
      <c r="H26" s="368">
        <f t="shared" si="6"/>
        <v>1.1724716810692844E-2</v>
      </c>
      <c r="I26" s="368" t="e">
        <f t="shared" ref="I26" si="7">I25-I24</f>
        <v>#DIV/0!</v>
      </c>
      <c r="J26" s="368" t="e">
        <f t="shared" ref="J26:K26" si="8">J25-J24</f>
        <v>#DIV/0!</v>
      </c>
      <c r="K26" s="368" t="e">
        <f t="shared" si="8"/>
        <v>#DIV/0!</v>
      </c>
      <c r="L26" s="368" t="e">
        <f t="shared" ref="L26" si="9">L25-L24</f>
        <v>#DIV/0!</v>
      </c>
      <c r="M26" s="368" t="e">
        <f t="shared" ref="M26:N26" si="10">M25-M24</f>
        <v>#DIV/0!</v>
      </c>
      <c r="N26" s="368" t="e">
        <f t="shared" si="10"/>
        <v>#DIV/0!</v>
      </c>
    </row>
    <row r="27" spans="2:20" ht="15.75" thickBot="1" x14ac:dyDescent="0.3">
      <c r="Q27" s="1663"/>
      <c r="R27" s="1663"/>
      <c r="S27" s="1663"/>
      <c r="T27" s="1663"/>
    </row>
    <row r="28" spans="2:20" ht="27.75" thickTop="1" thickBot="1" x14ac:dyDescent="0.45">
      <c r="E28" s="1667" t="s">
        <v>968</v>
      </c>
      <c r="F28" s="1668"/>
      <c r="G28" s="1668"/>
      <c r="H28" s="1668"/>
      <c r="I28" s="1669"/>
    </row>
    <row r="29" spans="2:20" ht="15.75" thickTop="1" x14ac:dyDescent="0.25"/>
    <row r="30" spans="2:20" ht="28.5" customHeight="1" thickBot="1" x14ac:dyDescent="0.3">
      <c r="B30" s="1440" t="s">
        <v>1013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</row>
    <row r="31" spans="2:20" x14ac:dyDescent="0.25">
      <c r="B31" s="11" t="s">
        <v>67</v>
      </c>
      <c r="C31" s="15">
        <v>0</v>
      </c>
      <c r="D31" s="15">
        <v>0</v>
      </c>
      <c r="E31" s="15">
        <v>0</v>
      </c>
      <c r="F31" s="15">
        <v>0</v>
      </c>
      <c r="G31" s="15">
        <f>DATOS!K$49</f>
        <v>0</v>
      </c>
      <c r="H31" s="15">
        <v>0</v>
      </c>
      <c r="I31" s="15">
        <v>0</v>
      </c>
      <c r="J31" s="15">
        <v>0</v>
      </c>
      <c r="K31" s="15"/>
      <c r="L31" s="15">
        <v>0</v>
      </c>
      <c r="M31" s="15"/>
      <c r="N31" s="15"/>
    </row>
    <row r="32" spans="2:20" x14ac:dyDescent="0.25">
      <c r="B32" s="71" t="s">
        <v>63</v>
      </c>
      <c r="C32" s="376">
        <f>DATOS!C$3</f>
        <v>234345.91</v>
      </c>
      <c r="D32" s="376">
        <f>DATOS!E$3</f>
        <v>240110.61</v>
      </c>
      <c r="E32" s="376">
        <f>DATOS!G$3</f>
        <v>250770.34</v>
      </c>
      <c r="F32" s="376">
        <f>DATOS!I$3</f>
        <v>259144.18</v>
      </c>
      <c r="G32" s="376">
        <f>DATOS!K$3</f>
        <v>265371.82</v>
      </c>
      <c r="H32" s="376">
        <f>DATOS!M$3</f>
        <v>250186</v>
      </c>
      <c r="I32" s="376">
        <f>DATOS!O$3</f>
        <v>0</v>
      </c>
      <c r="J32" s="376">
        <f>DATOS!Q$3</f>
        <v>0</v>
      </c>
      <c r="K32" s="376">
        <f>DATOS!S$3</f>
        <v>0</v>
      </c>
      <c r="L32" s="376">
        <f>DATOS!U$3</f>
        <v>0</v>
      </c>
      <c r="M32" s="376">
        <f>DATOS!W$3</f>
        <v>0</v>
      </c>
      <c r="N32" s="376">
        <f>DATOS!Y$3</f>
        <v>0</v>
      </c>
    </row>
    <row r="33" spans="2:22" x14ac:dyDescent="0.25">
      <c r="B33" s="1" t="s">
        <v>72</v>
      </c>
      <c r="C33" s="365">
        <f t="shared" ref="C33:N33" si="11">C31/C32</f>
        <v>0</v>
      </c>
      <c r="D33" s="365">
        <f t="shared" si="11"/>
        <v>0</v>
      </c>
      <c r="E33" s="365">
        <f t="shared" si="11"/>
        <v>0</v>
      </c>
      <c r="F33" s="365">
        <f t="shared" si="11"/>
        <v>0</v>
      </c>
      <c r="G33" s="365">
        <f t="shared" si="11"/>
        <v>0</v>
      </c>
      <c r="H33" s="365">
        <f t="shared" si="11"/>
        <v>0</v>
      </c>
      <c r="I33" s="365" t="e">
        <f t="shared" si="11"/>
        <v>#DIV/0!</v>
      </c>
      <c r="J33" s="365" t="e">
        <f t="shared" si="11"/>
        <v>#DIV/0!</v>
      </c>
      <c r="K33" s="365" t="e">
        <f t="shared" si="11"/>
        <v>#DIV/0!</v>
      </c>
      <c r="L33" s="365" t="e">
        <f t="shared" si="11"/>
        <v>#DIV/0!</v>
      </c>
      <c r="M33" s="365" t="e">
        <f t="shared" si="11"/>
        <v>#DIV/0!</v>
      </c>
      <c r="N33" s="365" t="e">
        <f t="shared" si="11"/>
        <v>#DIV/0!</v>
      </c>
    </row>
    <row r="34" spans="2:22" ht="18.75" x14ac:dyDescent="0.3">
      <c r="B34" s="77" t="s">
        <v>27</v>
      </c>
      <c r="C34" s="1453">
        <f>C31/C32</f>
        <v>0</v>
      </c>
      <c r="D34" s="1453">
        <f t="shared" ref="D34:N34" si="12">D31/D32</f>
        <v>0</v>
      </c>
      <c r="E34" s="1453">
        <f t="shared" si="12"/>
        <v>0</v>
      </c>
      <c r="F34" s="1453">
        <f t="shared" si="12"/>
        <v>0</v>
      </c>
      <c r="G34" s="1453">
        <f t="shared" si="12"/>
        <v>0</v>
      </c>
      <c r="H34" s="1453">
        <f t="shared" si="12"/>
        <v>0</v>
      </c>
      <c r="I34" s="1453" t="e">
        <f t="shared" si="12"/>
        <v>#DIV/0!</v>
      </c>
      <c r="J34" s="1453" t="e">
        <f t="shared" si="12"/>
        <v>#DIV/0!</v>
      </c>
      <c r="K34" s="1453" t="e">
        <f t="shared" si="12"/>
        <v>#DIV/0!</v>
      </c>
      <c r="L34" s="1453" t="e">
        <f t="shared" si="12"/>
        <v>#DIV/0!</v>
      </c>
      <c r="M34" s="1453" t="e">
        <f t="shared" si="12"/>
        <v>#DIV/0!</v>
      </c>
      <c r="N34" s="1453" t="e">
        <f t="shared" si="12"/>
        <v>#DIV/0!</v>
      </c>
    </row>
    <row r="35" spans="2:22" x14ac:dyDescent="0.25">
      <c r="B35" s="1" t="s">
        <v>20</v>
      </c>
      <c r="C35" s="368">
        <v>2.5000000000000001E-3</v>
      </c>
      <c r="D35" s="368">
        <v>2.5000000000000001E-3</v>
      </c>
      <c r="E35" s="368">
        <v>2.5000000000000001E-3</v>
      </c>
      <c r="F35" s="368">
        <v>2.5000000000000001E-3</v>
      </c>
      <c r="G35" s="368">
        <v>2.5000000000000001E-3</v>
      </c>
      <c r="H35" s="368">
        <v>2.5000000000000001E-3</v>
      </c>
      <c r="I35" s="368">
        <v>2.5000000000000001E-3</v>
      </c>
      <c r="J35" s="368">
        <v>2.5000000000000001E-3</v>
      </c>
      <c r="K35" s="368">
        <v>2.5000000000000001E-3</v>
      </c>
      <c r="L35" s="368">
        <v>2.5000000000000001E-3</v>
      </c>
      <c r="M35" s="368">
        <v>2.5000000000000001E-3</v>
      </c>
      <c r="N35" s="368">
        <v>2.5000000000000001E-3</v>
      </c>
    </row>
    <row r="36" spans="2:22" x14ac:dyDescent="0.25">
      <c r="B36" s="1" t="s">
        <v>17</v>
      </c>
      <c r="C36" s="368">
        <f t="shared" ref="C36:D36" si="13">C35-C34</f>
        <v>2.5000000000000001E-3</v>
      </c>
      <c r="D36" s="368">
        <f t="shared" si="13"/>
        <v>2.5000000000000001E-3</v>
      </c>
      <c r="E36" s="368">
        <f>E35-E34</f>
        <v>2.5000000000000001E-3</v>
      </c>
      <c r="F36" s="368">
        <f t="shared" ref="F36" si="14">F35-F34</f>
        <v>2.5000000000000001E-3</v>
      </c>
      <c r="G36" s="368">
        <f t="shared" ref="G36:H36" si="15">G35-G34</f>
        <v>2.5000000000000001E-3</v>
      </c>
      <c r="H36" s="368">
        <f t="shared" si="15"/>
        <v>2.5000000000000001E-3</v>
      </c>
      <c r="I36" s="368" t="e">
        <f t="shared" ref="I36" si="16">I35-I34</f>
        <v>#DIV/0!</v>
      </c>
      <c r="J36" s="368" t="e">
        <f t="shared" ref="J36:K36" si="17">J35-J34</f>
        <v>#DIV/0!</v>
      </c>
      <c r="K36" s="368" t="e">
        <f t="shared" si="17"/>
        <v>#DIV/0!</v>
      </c>
      <c r="L36" s="368" t="e">
        <f t="shared" ref="L36" si="18">L35-L34</f>
        <v>#DIV/0!</v>
      </c>
      <c r="M36" s="368" t="e">
        <f t="shared" ref="M36:N36" si="19">M35-M34</f>
        <v>#DIV/0!</v>
      </c>
      <c r="N36" s="368" t="e">
        <f t="shared" si="19"/>
        <v>#DIV/0!</v>
      </c>
    </row>
    <row r="37" spans="2:22" ht="15.75" thickBot="1" x14ac:dyDescent="0.3">
      <c r="B37" s="45"/>
      <c r="C37" s="1429"/>
      <c r="D37" s="1429"/>
      <c r="E37" s="516"/>
      <c r="F37" s="1429"/>
      <c r="G37" s="1429"/>
      <c r="H37" s="516"/>
      <c r="I37" s="1429"/>
      <c r="J37" s="1429"/>
      <c r="K37" s="516"/>
      <c r="L37" s="1429"/>
      <c r="M37" s="1429"/>
      <c r="N37" s="516"/>
    </row>
    <row r="38" spans="2:22" ht="26.25" customHeight="1" thickTop="1" thickBot="1" x14ac:dyDescent="0.45">
      <c r="B38" s="1667" t="s">
        <v>68</v>
      </c>
      <c r="C38" s="1691"/>
      <c r="D38" s="1691"/>
      <c r="E38" s="1691"/>
      <c r="F38" s="1691"/>
      <c r="G38" s="1691"/>
      <c r="H38" s="1691"/>
      <c r="I38" s="1691"/>
      <c r="J38" s="1691"/>
      <c r="K38" s="1691"/>
      <c r="L38" s="1691"/>
      <c r="M38" s="1691"/>
      <c r="N38" s="1692"/>
      <c r="P38" s="1676" t="s">
        <v>68</v>
      </c>
      <c r="Q38" s="1676"/>
      <c r="R38" s="1676"/>
      <c r="S38" s="1676"/>
      <c r="T38" s="1676"/>
      <c r="U38" s="1676"/>
      <c r="V38" s="1677"/>
    </row>
    <row r="39" spans="2:22" ht="15.75" thickTop="1" x14ac:dyDescent="0.25"/>
    <row r="40" spans="2:22" ht="30" customHeight="1" thickBot="1" x14ac:dyDescent="0.3">
      <c r="B40" s="522" t="s">
        <v>1005</v>
      </c>
      <c r="C40" s="503" t="s">
        <v>0</v>
      </c>
      <c r="D40" s="503" t="s">
        <v>1</v>
      </c>
      <c r="E40" s="503" t="s">
        <v>2</v>
      </c>
      <c r="F40" s="503" t="s">
        <v>3</v>
      </c>
      <c r="G40" s="503" t="s">
        <v>4</v>
      </c>
      <c r="H40" s="503" t="s">
        <v>5</v>
      </c>
      <c r="I40" s="503" t="s">
        <v>6</v>
      </c>
      <c r="J40" s="503" t="s">
        <v>7</v>
      </c>
      <c r="K40" s="503" t="s">
        <v>8</v>
      </c>
      <c r="L40" s="503" t="s">
        <v>9</v>
      </c>
      <c r="M40" s="503" t="s">
        <v>10</v>
      </c>
      <c r="N40" s="504" t="s">
        <v>11</v>
      </c>
    </row>
    <row r="41" spans="2:22" x14ac:dyDescent="0.25">
      <c r="B41" s="11" t="s">
        <v>69</v>
      </c>
      <c r="C41" s="15">
        <f>DATOS!C$50</f>
        <v>0</v>
      </c>
      <c r="D41" s="15">
        <f>DATOS!E$50</f>
        <v>0</v>
      </c>
      <c r="E41" s="15">
        <f>DATOS!G$50</f>
        <v>0</v>
      </c>
      <c r="F41" s="15">
        <f>DATOS!I$50</f>
        <v>0</v>
      </c>
      <c r="G41" s="15">
        <f>DATOS!K$50</f>
        <v>0</v>
      </c>
      <c r="H41" s="15">
        <f>DATOS!M$50</f>
        <v>0</v>
      </c>
      <c r="I41" s="15">
        <f>DATOS!O$50</f>
        <v>0</v>
      </c>
      <c r="J41" s="15">
        <f>DATOS!Q$50</f>
        <v>0</v>
      </c>
      <c r="K41" s="15">
        <f>DATOS!S$50</f>
        <v>0</v>
      </c>
      <c r="L41" s="15">
        <f>DATOS!U$50</f>
        <v>0</v>
      </c>
      <c r="M41" s="15">
        <f>DATOS!W$50</f>
        <v>0</v>
      </c>
      <c r="N41" s="15">
        <f>DATOS!Y$50</f>
        <v>0</v>
      </c>
    </row>
    <row r="42" spans="2:22" ht="18.75" x14ac:dyDescent="0.3">
      <c r="B42" s="77" t="s">
        <v>27</v>
      </c>
      <c r="C42" s="82"/>
      <c r="D42" s="82"/>
      <c r="E42" s="82"/>
      <c r="F42" s="82"/>
      <c r="G42" s="82"/>
      <c r="H42" s="82">
        <f>C41+D41+E41+F41+G41+H41</f>
        <v>0</v>
      </c>
      <c r="I42" s="82"/>
      <c r="J42" s="82"/>
      <c r="K42" s="82"/>
      <c r="L42" s="82"/>
      <c r="M42" s="82"/>
      <c r="N42" s="82">
        <f>I41+J41+K41+L41+M41+N41</f>
        <v>0</v>
      </c>
    </row>
    <row r="43" spans="2:22" x14ac:dyDescent="0.25">
      <c r="B43" s="1" t="s">
        <v>20</v>
      </c>
      <c r="C43" s="18"/>
      <c r="D43" s="18"/>
      <c r="E43" s="18"/>
      <c r="F43" s="18"/>
      <c r="G43" s="18"/>
      <c r="H43" s="18">
        <v>1</v>
      </c>
      <c r="I43" s="18"/>
      <c r="J43" s="18"/>
      <c r="K43" s="18"/>
      <c r="L43" s="18"/>
      <c r="M43" s="18"/>
      <c r="N43" s="18">
        <v>1</v>
      </c>
    </row>
    <row r="44" spans="2:22" x14ac:dyDescent="0.25">
      <c r="B44" s="8" t="s">
        <v>17</v>
      </c>
      <c r="C44" s="19"/>
      <c r="D44" s="19"/>
      <c r="E44" s="19"/>
      <c r="F44" s="19"/>
      <c r="G44" s="23"/>
      <c r="H44" s="19">
        <f>H43-H42</f>
        <v>1</v>
      </c>
      <c r="I44" s="23"/>
      <c r="J44" s="19"/>
      <c r="K44" s="57"/>
      <c r="L44" s="19"/>
      <c r="M44" s="19"/>
      <c r="N44" s="19">
        <f>N43-N42</f>
        <v>1</v>
      </c>
    </row>
    <row r="45" spans="2:22" ht="15.75" thickBot="1" x14ac:dyDescent="0.3"/>
    <row r="46" spans="2:22" ht="27.75" thickTop="1" thickBot="1" x14ac:dyDescent="0.45">
      <c r="C46" s="1667" t="s">
        <v>989</v>
      </c>
      <c r="D46" s="1668"/>
      <c r="E46" s="1668"/>
      <c r="F46" s="1668"/>
      <c r="G46" s="1668"/>
      <c r="H46" s="1668"/>
      <c r="I46" s="1668"/>
      <c r="J46" s="1668"/>
      <c r="K46" s="1669"/>
      <c r="R46" s="1663" t="s">
        <v>28</v>
      </c>
      <c r="S46" s="1674"/>
    </row>
    <row r="47" spans="2:22" ht="15.75" thickTop="1" x14ac:dyDescent="0.25"/>
    <row r="48" spans="2:22" ht="30.75" customHeight="1" x14ac:dyDescent="0.25">
      <c r="B48" s="521" t="s">
        <v>1006</v>
      </c>
      <c r="C48" s="519" t="s">
        <v>0</v>
      </c>
      <c r="D48" s="519" t="s">
        <v>1</v>
      </c>
      <c r="E48" s="519" t="s">
        <v>2</v>
      </c>
      <c r="F48" s="519" t="s">
        <v>3</v>
      </c>
      <c r="G48" s="519" t="s">
        <v>4</v>
      </c>
      <c r="H48" s="519" t="s">
        <v>5</v>
      </c>
      <c r="I48" s="519" t="s">
        <v>6</v>
      </c>
      <c r="J48" s="519" t="s">
        <v>7</v>
      </c>
      <c r="K48" s="519" t="s">
        <v>8</v>
      </c>
      <c r="L48" s="519" t="s">
        <v>9</v>
      </c>
      <c r="M48" s="519" t="s">
        <v>10</v>
      </c>
      <c r="N48" s="520" t="s">
        <v>11</v>
      </c>
      <c r="P48" s="1663" t="s">
        <v>991</v>
      </c>
      <c r="Q48" s="1663"/>
      <c r="R48" s="1663"/>
      <c r="S48" s="1663"/>
      <c r="T48" s="1663"/>
      <c r="U48" s="1663"/>
      <c r="V48" s="1663"/>
    </row>
    <row r="49" spans="2:22" x14ac:dyDescent="0.25">
      <c r="B49" s="12" t="s">
        <v>79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/>
      <c r="I49" s="68"/>
      <c r="J49" s="68"/>
      <c r="K49" s="68"/>
      <c r="L49" s="68"/>
      <c r="M49" s="68"/>
      <c r="N49" s="68"/>
      <c r="P49" s="63"/>
      <c r="Q49" s="63"/>
      <c r="R49" s="63"/>
      <c r="S49" s="63"/>
      <c r="T49" s="63"/>
      <c r="U49" s="63"/>
      <c r="V49" s="63"/>
    </row>
    <row r="50" spans="2:22" x14ac:dyDescent="0.25">
      <c r="B50" s="1" t="s">
        <v>80</v>
      </c>
      <c r="C50" s="68">
        <v>128</v>
      </c>
      <c r="D50" s="68">
        <v>128</v>
      </c>
      <c r="E50" s="68">
        <v>128</v>
      </c>
      <c r="F50" s="68">
        <v>128</v>
      </c>
      <c r="G50" s="68">
        <v>128</v>
      </c>
      <c r="H50" s="68"/>
      <c r="I50" s="68"/>
      <c r="J50" s="68"/>
      <c r="K50" s="68"/>
      <c r="L50" s="68"/>
      <c r="M50" s="68"/>
      <c r="N50" s="68"/>
      <c r="P50" s="63"/>
      <c r="Q50" s="63"/>
      <c r="R50" s="63"/>
      <c r="S50" s="63"/>
      <c r="T50" s="63"/>
      <c r="U50" s="63"/>
      <c r="V50" s="63"/>
    </row>
    <row r="51" spans="2:22" x14ac:dyDescent="0.25">
      <c r="B51" s="1" t="s">
        <v>73</v>
      </c>
      <c r="C51" s="33">
        <f>C49/C50</f>
        <v>0</v>
      </c>
      <c r="D51" s="33">
        <f t="shared" ref="D51:G51" si="20">D49/D50</f>
        <v>0</v>
      </c>
      <c r="E51" s="33">
        <f t="shared" si="20"/>
        <v>0</v>
      </c>
      <c r="F51" s="33">
        <f t="shared" si="20"/>
        <v>0</v>
      </c>
      <c r="G51" s="33">
        <f t="shared" si="20"/>
        <v>0</v>
      </c>
      <c r="H51" s="33"/>
      <c r="I51" s="33"/>
      <c r="J51" s="33"/>
      <c r="K51" s="33"/>
      <c r="L51" s="33"/>
      <c r="M51" s="33"/>
      <c r="N51" s="33"/>
    </row>
    <row r="52" spans="2:22" ht="18.75" x14ac:dyDescent="0.3">
      <c r="B52" s="77" t="s">
        <v>27</v>
      </c>
      <c r="C52" s="87">
        <f>C51</f>
        <v>0</v>
      </c>
      <c r="D52" s="87">
        <f t="shared" ref="D52:H52" si="21">D51</f>
        <v>0</v>
      </c>
      <c r="E52" s="87">
        <f t="shared" si="21"/>
        <v>0</v>
      </c>
      <c r="F52" s="87">
        <f t="shared" si="21"/>
        <v>0</v>
      </c>
      <c r="G52" s="87">
        <f t="shared" si="21"/>
        <v>0</v>
      </c>
      <c r="H52" s="87">
        <f t="shared" si="21"/>
        <v>0</v>
      </c>
      <c r="I52" s="87"/>
      <c r="J52" s="87"/>
      <c r="K52" s="87"/>
      <c r="L52" s="87"/>
      <c r="M52" s="87"/>
      <c r="N52" s="87"/>
    </row>
    <row r="53" spans="2:22" x14ac:dyDescent="0.25">
      <c r="B53" s="1" t="s">
        <v>20</v>
      </c>
      <c r="C53" s="18">
        <v>1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T53" s="25"/>
    </row>
    <row r="54" spans="2:22" x14ac:dyDescent="0.25">
      <c r="B54" s="1" t="s">
        <v>17</v>
      </c>
      <c r="C54" s="36">
        <f t="shared" ref="C54:G54" si="22">C53-C52</f>
        <v>1</v>
      </c>
      <c r="D54" s="36">
        <f t="shared" si="22"/>
        <v>1</v>
      </c>
      <c r="E54" s="36">
        <f t="shared" si="22"/>
        <v>1</v>
      </c>
      <c r="F54" s="36">
        <f t="shared" si="22"/>
        <v>1</v>
      </c>
      <c r="G54" s="36">
        <f t="shared" si="22"/>
        <v>1</v>
      </c>
      <c r="H54" s="36">
        <f>H53-H52</f>
        <v>1</v>
      </c>
      <c r="I54" s="36">
        <f t="shared" ref="I54:N54" si="23">I53-I52</f>
        <v>1</v>
      </c>
      <c r="J54" s="36">
        <f t="shared" si="23"/>
        <v>1</v>
      </c>
      <c r="K54" s="36">
        <f t="shared" si="23"/>
        <v>1</v>
      </c>
      <c r="L54" s="36">
        <f t="shared" si="23"/>
        <v>1</v>
      </c>
      <c r="M54" s="36">
        <f t="shared" si="23"/>
        <v>1</v>
      </c>
      <c r="N54" s="36">
        <f t="shared" si="23"/>
        <v>1</v>
      </c>
    </row>
    <row r="55" spans="2:22" ht="15.75" thickBot="1" x14ac:dyDescent="0.3"/>
    <row r="56" spans="2:22" ht="27.75" customHeight="1" thickTop="1" thickBot="1" x14ac:dyDescent="0.45">
      <c r="C56" s="38"/>
      <c r="D56" s="38"/>
      <c r="E56" s="1667" t="s">
        <v>990</v>
      </c>
      <c r="F56" s="1668"/>
      <c r="G56" s="1668"/>
      <c r="H56" s="1668"/>
      <c r="I56" s="1668"/>
      <c r="J56" s="1669"/>
      <c r="K56" s="38"/>
      <c r="L56" s="50"/>
      <c r="M56" s="50"/>
      <c r="Q56" s="1663" t="s">
        <v>31</v>
      </c>
      <c r="R56" s="1663"/>
      <c r="S56" s="1663"/>
      <c r="T56" s="1663"/>
    </row>
    <row r="57" spans="2:22" ht="15.75" thickTop="1" x14ac:dyDescent="0.25"/>
    <row r="58" spans="2:22" ht="15.75" thickBot="1" x14ac:dyDescent="0.3">
      <c r="B58" s="523" t="s">
        <v>1007</v>
      </c>
      <c r="C58" s="21" t="s">
        <v>0</v>
      </c>
      <c r="D58" s="21" t="s">
        <v>1</v>
      </c>
      <c r="E58" s="21" t="s">
        <v>2</v>
      </c>
      <c r="F58" s="21" t="s">
        <v>3</v>
      </c>
      <c r="G58" s="21" t="s">
        <v>4</v>
      </c>
      <c r="H58" s="21" t="s">
        <v>5</v>
      </c>
      <c r="I58" s="21" t="s">
        <v>6</v>
      </c>
      <c r="J58" s="21" t="s">
        <v>7</v>
      </c>
      <c r="K58" s="21" t="s">
        <v>8</v>
      </c>
      <c r="L58" s="21" t="s">
        <v>9</v>
      </c>
      <c r="M58" s="21" t="s">
        <v>10</v>
      </c>
      <c r="N58" s="22" t="s">
        <v>11</v>
      </c>
      <c r="Q58" s="1663" t="s">
        <v>71</v>
      </c>
      <c r="R58" s="1663"/>
      <c r="S58" s="1663"/>
      <c r="T58" s="1663"/>
      <c r="U58" s="1663"/>
    </row>
    <row r="59" spans="2:22" ht="18.75" x14ac:dyDescent="0.3">
      <c r="B59" s="77" t="s">
        <v>27</v>
      </c>
      <c r="C59" s="83"/>
      <c r="D59" s="83"/>
      <c r="E59" s="83">
        <v>4</v>
      </c>
      <c r="F59" s="83"/>
      <c r="G59" s="83"/>
      <c r="H59" s="83"/>
      <c r="I59" s="83"/>
      <c r="J59" s="83"/>
      <c r="K59" s="83"/>
      <c r="L59" s="83"/>
      <c r="M59" s="83"/>
      <c r="N59" s="83"/>
    </row>
    <row r="60" spans="2:22" x14ac:dyDescent="0.25">
      <c r="B60" s="1" t="s">
        <v>20</v>
      </c>
      <c r="C60" s="13">
        <v>2</v>
      </c>
      <c r="D60" s="13">
        <v>2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</row>
    <row r="61" spans="2:22" x14ac:dyDescent="0.25">
      <c r="B61" s="8" t="s">
        <v>17</v>
      </c>
      <c r="C61" s="26">
        <f>C60-C59</f>
        <v>2</v>
      </c>
      <c r="D61" s="26">
        <f t="shared" ref="D61:N61" si="24">D60-D59</f>
        <v>2</v>
      </c>
      <c r="E61" s="26">
        <f t="shared" si="24"/>
        <v>-2</v>
      </c>
      <c r="F61" s="26">
        <f t="shared" si="24"/>
        <v>2</v>
      </c>
      <c r="G61" s="26">
        <f t="shared" si="24"/>
        <v>2</v>
      </c>
      <c r="H61" s="26">
        <f t="shared" si="24"/>
        <v>2</v>
      </c>
      <c r="I61" s="26">
        <f t="shared" si="24"/>
        <v>2</v>
      </c>
      <c r="J61" s="26">
        <f t="shared" si="24"/>
        <v>2</v>
      </c>
      <c r="K61" s="26">
        <f t="shared" si="24"/>
        <v>2</v>
      </c>
      <c r="L61" s="26">
        <f t="shared" si="24"/>
        <v>2</v>
      </c>
      <c r="M61" s="26">
        <f t="shared" si="24"/>
        <v>2</v>
      </c>
      <c r="N61" s="26">
        <f t="shared" si="24"/>
        <v>2</v>
      </c>
    </row>
    <row r="63" spans="2:22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2:22" x14ac:dyDescent="0.25">
      <c r="Q64" s="1663"/>
      <c r="R64" s="1663"/>
      <c r="S64" s="1663"/>
      <c r="T64" s="1663"/>
    </row>
    <row r="65" spans="2:22" x14ac:dyDescent="0.2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2:22" ht="15.75" thickBot="1" x14ac:dyDescent="0.3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Q66" s="1672" t="s">
        <v>386</v>
      </c>
      <c r="R66" s="1672"/>
      <c r="S66" s="1672"/>
      <c r="T66" s="1672"/>
      <c r="U66" s="1672"/>
    </row>
    <row r="67" spans="2:22" ht="27.75" customHeight="1" thickTop="1" thickBot="1" x14ac:dyDescent="0.45">
      <c r="C67" s="38"/>
      <c r="D67" s="38"/>
      <c r="E67" s="1667" t="s">
        <v>366</v>
      </c>
      <c r="F67" s="1668"/>
      <c r="G67" s="1668"/>
      <c r="H67" s="1668"/>
      <c r="I67" s="1668"/>
      <c r="J67" s="1668"/>
      <c r="K67" s="1668"/>
      <c r="L67" s="1669"/>
      <c r="M67" s="50"/>
    </row>
    <row r="68" spans="2:22" ht="16.5" thickTop="1" thickBot="1" x14ac:dyDescent="0.3"/>
    <row r="69" spans="2:22" ht="28.5" customHeight="1" thickTop="1" thickBot="1" x14ac:dyDescent="0.3">
      <c r="B69" s="518" t="s">
        <v>1008</v>
      </c>
      <c r="C69" s="1208" t="s">
        <v>49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2:22" ht="18.75" x14ac:dyDescent="0.3">
      <c r="B70" s="77" t="s">
        <v>27</v>
      </c>
      <c r="C70" s="373">
        <v>1</v>
      </c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3"/>
    </row>
    <row r="71" spans="2:22" x14ac:dyDescent="0.25">
      <c r="B71" s="1" t="s">
        <v>20</v>
      </c>
      <c r="C71" s="511">
        <v>1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8" t="s">
        <v>17</v>
      </c>
      <c r="C72" s="512">
        <f>C70-C71</f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45"/>
      <c r="C73" s="516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Q73" s="1663"/>
      <c r="R73" s="1663"/>
      <c r="S73" s="1663"/>
      <c r="T73" s="1663"/>
    </row>
    <row r="74" spans="2:22" x14ac:dyDescent="0.25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2:22" x14ac:dyDescent="0.25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2:22" x14ac:dyDescent="0.25">
      <c r="B76" s="4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Q76" s="1672" t="s">
        <v>389</v>
      </c>
      <c r="R76" s="1672"/>
      <c r="S76" s="1672"/>
      <c r="T76" s="1672"/>
      <c r="U76" s="1672"/>
      <c r="V76" s="1672"/>
    </row>
    <row r="77" spans="2:22" ht="15.75" thickBot="1" x14ac:dyDescent="0.3">
      <c r="B77" s="45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2:22" ht="27.75" thickTop="1" thickBot="1" x14ac:dyDescent="0.45">
      <c r="C78" s="38"/>
      <c r="D78" s="38"/>
      <c r="E78" s="1667" t="s">
        <v>387</v>
      </c>
      <c r="F78" s="1668"/>
      <c r="G78" s="1668"/>
      <c r="H78" s="1668"/>
      <c r="I78" s="1668"/>
      <c r="J78" s="1668"/>
      <c r="K78" s="1668"/>
      <c r="L78" s="1669"/>
      <c r="M78" s="50"/>
    </row>
    <row r="79" spans="2:22" ht="15.75" thickTop="1" x14ac:dyDescent="0.25"/>
    <row r="80" spans="2:22" ht="15.75" thickBot="1" x14ac:dyDescent="0.3">
      <c r="B80" s="518" t="s">
        <v>1009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6" spans="2:22" x14ac:dyDescent="0.25">
      <c r="Q86" s="1672" t="s">
        <v>388</v>
      </c>
      <c r="R86" s="1672"/>
      <c r="S86" s="1672"/>
      <c r="T86" s="1672"/>
      <c r="U86" s="1672"/>
      <c r="V86" s="1672"/>
    </row>
    <row r="87" spans="2:22" ht="15.75" thickBot="1" x14ac:dyDescent="0.3"/>
    <row r="88" spans="2:22" ht="27.75" thickTop="1" thickBot="1" x14ac:dyDescent="0.45">
      <c r="C88" s="38"/>
      <c r="D88" s="38"/>
      <c r="E88" s="1667" t="s">
        <v>986</v>
      </c>
      <c r="F88" s="1668"/>
      <c r="G88" s="1668"/>
      <c r="H88" s="1668"/>
      <c r="I88" s="1668"/>
      <c r="J88" s="1668"/>
      <c r="K88" s="1668"/>
      <c r="L88" s="1669"/>
      <c r="M88" s="50"/>
    </row>
    <row r="89" spans="2:22" ht="15.75" thickTop="1" x14ac:dyDescent="0.25"/>
    <row r="90" spans="2:22" ht="33" customHeight="1" thickBot="1" x14ac:dyDescent="0.3">
      <c r="B90" s="518" t="s">
        <v>1010</v>
      </c>
      <c r="C90" s="515" t="s">
        <v>49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2:22" ht="18.75" x14ac:dyDescent="0.3">
      <c r="B91" s="77" t="s">
        <v>27</v>
      </c>
      <c r="C91" s="373">
        <v>1</v>
      </c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13"/>
    </row>
    <row r="92" spans="2:22" x14ac:dyDescent="0.25">
      <c r="B92" s="1" t="s">
        <v>20</v>
      </c>
      <c r="C92" s="511">
        <v>1</v>
      </c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</row>
    <row r="93" spans="2:22" x14ac:dyDescent="0.25">
      <c r="B93" s="8" t="s">
        <v>17</v>
      </c>
      <c r="C93" s="512">
        <f>C92-C91</f>
        <v>0</v>
      </c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</row>
    <row r="97" spans="2:22" x14ac:dyDescent="0.25">
      <c r="P97" s="1672" t="s">
        <v>392</v>
      </c>
      <c r="Q97" s="1672"/>
      <c r="R97" s="1672"/>
      <c r="S97" s="1672"/>
      <c r="T97" s="1672"/>
      <c r="U97" s="1672"/>
      <c r="V97" s="1672"/>
    </row>
    <row r="98" spans="2:22" ht="27.75" customHeight="1" x14ac:dyDescent="0.4">
      <c r="B98" s="1690" t="s">
        <v>992</v>
      </c>
      <c r="C98" s="1690"/>
      <c r="D98" s="1690"/>
      <c r="E98" s="1690"/>
      <c r="F98" s="1690"/>
      <c r="G98" s="1690"/>
      <c r="H98" s="1690"/>
      <c r="I98" s="1690"/>
      <c r="J98" s="1690"/>
      <c r="K98" s="1690"/>
      <c r="L98" s="1690"/>
      <c r="M98" s="1690"/>
      <c r="N98" s="1690"/>
    </row>
    <row r="100" spans="2:22" ht="47.25" customHeight="1" thickBot="1" x14ac:dyDescent="0.3">
      <c r="B100" s="522" t="s">
        <v>391</v>
      </c>
      <c r="C100" s="503" t="s">
        <v>0</v>
      </c>
      <c r="D100" s="503" t="s">
        <v>1</v>
      </c>
      <c r="E100" s="503" t="s">
        <v>2</v>
      </c>
      <c r="F100" s="503" t="s">
        <v>3</v>
      </c>
      <c r="G100" s="503" t="s">
        <v>4</v>
      </c>
      <c r="H100" s="503" t="s">
        <v>5</v>
      </c>
      <c r="I100" s="503" t="s">
        <v>6</v>
      </c>
      <c r="J100" s="503" t="s">
        <v>7</v>
      </c>
      <c r="K100" s="503" t="s">
        <v>8</v>
      </c>
      <c r="L100" s="503" t="s">
        <v>9</v>
      </c>
      <c r="M100" s="503" t="s">
        <v>10</v>
      </c>
      <c r="N100" s="504" t="s">
        <v>11</v>
      </c>
    </row>
    <row r="101" spans="2:22" ht="18" customHeight="1" x14ac:dyDescent="0.25">
      <c r="B101" s="529" t="s">
        <v>397</v>
      </c>
      <c r="C101" s="1433">
        <v>1.37</v>
      </c>
      <c r="D101" s="528">
        <v>0</v>
      </c>
      <c r="E101" s="528">
        <v>1</v>
      </c>
      <c r="F101" s="528">
        <v>2</v>
      </c>
      <c r="G101" s="528">
        <v>0.5</v>
      </c>
      <c r="H101" s="528"/>
      <c r="I101" s="528"/>
      <c r="J101" s="528"/>
      <c r="K101" s="528"/>
      <c r="L101" s="528"/>
      <c r="M101" s="528"/>
      <c r="N101" s="528"/>
    </row>
    <row r="102" spans="2:22" ht="18.75" x14ac:dyDescent="0.3">
      <c r="B102" s="77" t="s">
        <v>27</v>
      </c>
      <c r="C102" s="81">
        <f>C101</f>
        <v>1.37</v>
      </c>
      <c r="D102" s="81">
        <f t="shared" ref="D102:N102" si="25">D101</f>
        <v>0</v>
      </c>
      <c r="E102" s="81">
        <f t="shared" si="25"/>
        <v>1</v>
      </c>
      <c r="F102" s="81">
        <f t="shared" si="25"/>
        <v>2</v>
      </c>
      <c r="G102" s="81">
        <f t="shared" si="25"/>
        <v>0.5</v>
      </c>
      <c r="H102" s="81">
        <f t="shared" si="25"/>
        <v>0</v>
      </c>
      <c r="I102" s="81">
        <f t="shared" si="25"/>
        <v>0</v>
      </c>
      <c r="J102" s="81">
        <f t="shared" si="25"/>
        <v>0</v>
      </c>
      <c r="K102" s="81">
        <f t="shared" si="25"/>
        <v>0</v>
      </c>
      <c r="L102" s="81">
        <f t="shared" si="25"/>
        <v>0</v>
      </c>
      <c r="M102" s="81">
        <f t="shared" si="25"/>
        <v>0</v>
      </c>
      <c r="N102" s="81">
        <f t="shared" si="25"/>
        <v>0</v>
      </c>
    </row>
    <row r="103" spans="2:22" x14ac:dyDescent="0.25">
      <c r="B103" s="1" t="s">
        <v>20</v>
      </c>
      <c r="C103" s="13">
        <v>2</v>
      </c>
      <c r="D103" s="13">
        <v>2</v>
      </c>
      <c r="E103" s="13">
        <v>2</v>
      </c>
      <c r="F103" s="13">
        <v>2</v>
      </c>
      <c r="G103" s="13">
        <v>2</v>
      </c>
      <c r="H103" s="13">
        <v>2</v>
      </c>
      <c r="I103" s="13">
        <v>2</v>
      </c>
      <c r="J103" s="13">
        <v>2</v>
      </c>
      <c r="K103" s="13">
        <v>2</v>
      </c>
      <c r="L103" s="13">
        <v>2</v>
      </c>
      <c r="M103" s="13">
        <v>2</v>
      </c>
      <c r="N103" s="13">
        <v>2</v>
      </c>
    </row>
    <row r="104" spans="2:22" x14ac:dyDescent="0.25">
      <c r="B104" s="8" t="s">
        <v>17</v>
      </c>
      <c r="C104" s="26">
        <f>C103-C102</f>
        <v>0.62999999999999989</v>
      </c>
      <c r="D104" s="26">
        <f>D103-D102</f>
        <v>2</v>
      </c>
      <c r="E104" s="26">
        <f>E$103-E$102</f>
        <v>1</v>
      </c>
      <c r="F104" s="26">
        <f>F103-F102</f>
        <v>0</v>
      </c>
      <c r="G104" s="26">
        <f>G103-G102</f>
        <v>1.5</v>
      </c>
      <c r="H104" s="19">
        <f>H$103-H$102</f>
        <v>2</v>
      </c>
      <c r="I104" s="26"/>
      <c r="J104" s="26"/>
      <c r="K104" s="26">
        <f>K$103-K$102</f>
        <v>2</v>
      </c>
      <c r="L104" s="26"/>
      <c r="M104" s="26"/>
      <c r="N104" s="26">
        <f>N$103-N$102</f>
        <v>2</v>
      </c>
    </row>
    <row r="108" spans="2:22" ht="15.75" thickBot="1" x14ac:dyDescent="0.3"/>
    <row r="109" spans="2:22" ht="27.75" thickTop="1" thickBot="1" x14ac:dyDescent="0.45">
      <c r="C109" s="38"/>
      <c r="D109" s="38"/>
      <c r="E109" s="1667" t="s">
        <v>984</v>
      </c>
      <c r="F109" s="1668"/>
      <c r="G109" s="1668"/>
      <c r="H109" s="1668"/>
      <c r="I109" s="1668"/>
      <c r="J109" s="1669"/>
      <c r="K109" s="38"/>
      <c r="L109" s="50"/>
      <c r="M109" s="50"/>
    </row>
    <row r="110" spans="2:22" ht="15.75" thickTop="1" x14ac:dyDescent="0.25"/>
    <row r="111" spans="2:22" ht="15.75" thickBot="1" x14ac:dyDescent="0.3">
      <c r="B111" s="523" t="s">
        <v>1011</v>
      </c>
      <c r="C111" s="21" t="s">
        <v>0</v>
      </c>
      <c r="D111" s="21" t="s">
        <v>1</v>
      </c>
      <c r="E111" s="21" t="s">
        <v>2</v>
      </c>
      <c r="F111" s="21" t="s">
        <v>3</v>
      </c>
      <c r="G111" s="21" t="s">
        <v>4</v>
      </c>
      <c r="H111" s="21" t="s">
        <v>5</v>
      </c>
      <c r="I111" s="21" t="s">
        <v>6</v>
      </c>
      <c r="J111" s="21" t="s">
        <v>7</v>
      </c>
      <c r="K111" s="21" t="s">
        <v>8</v>
      </c>
      <c r="L111" s="21" t="s">
        <v>9</v>
      </c>
      <c r="M111" s="21" t="s">
        <v>10</v>
      </c>
      <c r="N111" s="22" t="s">
        <v>11</v>
      </c>
    </row>
    <row r="112" spans="2:22" ht="18.75" x14ac:dyDescent="0.3">
      <c r="B112" s="77" t="s">
        <v>27</v>
      </c>
      <c r="C112" s="83">
        <v>100</v>
      </c>
      <c r="D112" s="83">
        <v>100</v>
      </c>
      <c r="E112" s="83">
        <v>100</v>
      </c>
      <c r="F112" s="83">
        <v>100</v>
      </c>
      <c r="G112" s="83">
        <v>100</v>
      </c>
      <c r="H112" s="83">
        <v>100</v>
      </c>
      <c r="I112" s="83">
        <v>100</v>
      </c>
      <c r="J112" s="83">
        <v>100</v>
      </c>
      <c r="K112" s="83">
        <v>100</v>
      </c>
      <c r="L112" s="83">
        <v>100</v>
      </c>
      <c r="M112" s="83">
        <v>100</v>
      </c>
      <c r="N112" s="83">
        <v>100</v>
      </c>
    </row>
    <row r="113" spans="2:14" x14ac:dyDescent="0.25">
      <c r="B113" s="1" t="s">
        <v>20</v>
      </c>
      <c r="C113" s="13">
        <v>100</v>
      </c>
      <c r="D113" s="13">
        <v>100</v>
      </c>
      <c r="E113" s="13">
        <v>100</v>
      </c>
      <c r="F113" s="13">
        <v>100</v>
      </c>
      <c r="G113" s="13">
        <v>100</v>
      </c>
      <c r="H113" s="13">
        <v>100</v>
      </c>
      <c r="I113" s="13">
        <v>100</v>
      </c>
      <c r="J113" s="13">
        <v>100</v>
      </c>
      <c r="K113" s="13">
        <v>100</v>
      </c>
      <c r="L113" s="13">
        <v>100</v>
      </c>
      <c r="M113" s="13">
        <v>100</v>
      </c>
      <c r="N113" s="13">
        <v>100</v>
      </c>
    </row>
    <row r="114" spans="2:14" x14ac:dyDescent="0.25">
      <c r="B114" s="8" t="s">
        <v>17</v>
      </c>
      <c r="C114" s="26">
        <f>C113-C112</f>
        <v>0</v>
      </c>
      <c r="D114" s="26">
        <f t="shared" ref="D114:N114" si="26">D113-D112</f>
        <v>0</v>
      </c>
      <c r="E114" s="26">
        <f t="shared" si="26"/>
        <v>0</v>
      </c>
      <c r="F114" s="26">
        <f t="shared" si="26"/>
        <v>0</v>
      </c>
      <c r="G114" s="26">
        <f t="shared" si="26"/>
        <v>0</v>
      </c>
      <c r="H114" s="26">
        <f t="shared" si="26"/>
        <v>0</v>
      </c>
      <c r="I114" s="26">
        <f t="shared" si="26"/>
        <v>0</v>
      </c>
      <c r="J114" s="26">
        <f t="shared" si="26"/>
        <v>0</v>
      </c>
      <c r="K114" s="26">
        <f t="shared" si="26"/>
        <v>0</v>
      </c>
      <c r="L114" s="26">
        <f t="shared" si="26"/>
        <v>0</v>
      </c>
      <c r="M114" s="26">
        <f t="shared" si="26"/>
        <v>0</v>
      </c>
      <c r="N114" s="26">
        <f t="shared" si="26"/>
        <v>0</v>
      </c>
    </row>
    <row r="118" spans="2:14" ht="15.75" thickBot="1" x14ac:dyDescent="0.3"/>
    <row r="119" spans="2:14" ht="27.75" thickTop="1" thickBot="1" x14ac:dyDescent="0.45">
      <c r="C119" s="38"/>
      <c r="D119" s="38"/>
      <c r="E119" s="1667" t="s">
        <v>985</v>
      </c>
      <c r="F119" s="1668"/>
      <c r="G119" s="1668"/>
      <c r="H119" s="1668"/>
      <c r="I119" s="1668"/>
      <c r="J119" s="1669"/>
      <c r="K119" s="38"/>
      <c r="L119" s="50"/>
      <c r="M119" s="50"/>
    </row>
    <row r="120" spans="2:14" ht="15.75" thickTop="1" x14ac:dyDescent="0.25"/>
    <row r="121" spans="2:14" ht="15.75" thickBot="1" x14ac:dyDescent="0.3">
      <c r="B121" s="523" t="s">
        <v>1012</v>
      </c>
      <c r="C121" s="21" t="s">
        <v>0</v>
      </c>
      <c r="D121" s="21" t="s">
        <v>1</v>
      </c>
      <c r="E121" s="21" t="s">
        <v>2</v>
      </c>
      <c r="F121" s="21" t="s">
        <v>3</v>
      </c>
      <c r="G121" s="21" t="s">
        <v>4</v>
      </c>
      <c r="H121" s="21" t="s">
        <v>5</v>
      </c>
      <c r="I121" s="21" t="s">
        <v>6</v>
      </c>
      <c r="J121" s="21" t="s">
        <v>7</v>
      </c>
      <c r="K121" s="21" t="s">
        <v>8</v>
      </c>
      <c r="L121" s="21" t="s">
        <v>9</v>
      </c>
      <c r="M121" s="21" t="s">
        <v>10</v>
      </c>
      <c r="N121" s="22" t="s">
        <v>11</v>
      </c>
    </row>
    <row r="122" spans="2:14" ht="18.75" x14ac:dyDescent="0.3">
      <c r="B122" s="77" t="s">
        <v>27</v>
      </c>
      <c r="C122" s="83">
        <v>100</v>
      </c>
      <c r="D122" s="83">
        <v>100</v>
      </c>
      <c r="E122" s="83">
        <v>100</v>
      </c>
      <c r="F122" s="83">
        <v>100</v>
      </c>
      <c r="G122" s="83">
        <v>100</v>
      </c>
      <c r="H122" s="83">
        <v>100</v>
      </c>
      <c r="I122" s="83">
        <v>100</v>
      </c>
      <c r="J122" s="83">
        <v>100</v>
      </c>
      <c r="K122" s="83">
        <v>100</v>
      </c>
      <c r="L122" s="83">
        <v>100</v>
      </c>
      <c r="M122" s="83">
        <v>100</v>
      </c>
      <c r="N122" s="83">
        <v>100</v>
      </c>
    </row>
    <row r="123" spans="2:14" x14ac:dyDescent="0.25">
      <c r="B123" s="1" t="s">
        <v>20</v>
      </c>
      <c r="C123" s="13">
        <v>100</v>
      </c>
      <c r="D123" s="13">
        <v>100</v>
      </c>
      <c r="E123" s="13">
        <v>100</v>
      </c>
      <c r="F123" s="13">
        <v>100</v>
      </c>
      <c r="G123" s="13">
        <v>100</v>
      </c>
      <c r="H123" s="13">
        <v>100</v>
      </c>
      <c r="I123" s="13">
        <v>100</v>
      </c>
      <c r="J123" s="13">
        <v>100</v>
      </c>
      <c r="K123" s="13">
        <v>100</v>
      </c>
      <c r="L123" s="13">
        <v>100</v>
      </c>
      <c r="M123" s="13">
        <v>100</v>
      </c>
      <c r="N123" s="13">
        <v>100</v>
      </c>
    </row>
    <row r="124" spans="2:14" x14ac:dyDescent="0.25">
      <c r="B124" s="8" t="s">
        <v>17</v>
      </c>
      <c r="C124" s="26">
        <f>C123-C122</f>
        <v>0</v>
      </c>
      <c r="D124" s="26">
        <f t="shared" ref="D124:N124" si="27">D123-D122</f>
        <v>0</v>
      </c>
      <c r="E124" s="26">
        <f t="shared" si="27"/>
        <v>0</v>
      </c>
      <c r="F124" s="26">
        <f t="shared" si="27"/>
        <v>0</v>
      </c>
      <c r="G124" s="26">
        <f t="shared" si="27"/>
        <v>0</v>
      </c>
      <c r="H124" s="26">
        <f t="shared" si="27"/>
        <v>0</v>
      </c>
      <c r="I124" s="26">
        <f t="shared" si="27"/>
        <v>0</v>
      </c>
      <c r="J124" s="26">
        <f t="shared" si="27"/>
        <v>0</v>
      </c>
      <c r="K124" s="26">
        <f t="shared" si="27"/>
        <v>0</v>
      </c>
      <c r="L124" s="26">
        <f t="shared" si="27"/>
        <v>0</v>
      </c>
      <c r="M124" s="26">
        <f t="shared" si="27"/>
        <v>0</v>
      </c>
      <c r="N124" s="26">
        <f t="shared" si="27"/>
        <v>0</v>
      </c>
    </row>
    <row r="131" spans="2:12" ht="15.75" thickBot="1" x14ac:dyDescent="0.3"/>
    <row r="132" spans="2:12" ht="27.75" thickTop="1" thickBot="1" x14ac:dyDescent="0.45">
      <c r="C132" s="38"/>
      <c r="D132" s="38"/>
      <c r="E132" s="1667" t="s">
        <v>987</v>
      </c>
      <c r="F132" s="1668"/>
      <c r="G132" s="1668"/>
      <c r="H132" s="1668"/>
      <c r="I132" s="1668"/>
      <c r="J132" s="1668"/>
      <c r="K132" s="1668"/>
      <c r="L132" s="1669"/>
    </row>
    <row r="133" spans="2:12" ht="15.75" thickTop="1" x14ac:dyDescent="0.25"/>
    <row r="134" spans="2:12" ht="24" customHeight="1" thickBot="1" x14ac:dyDescent="0.3">
      <c r="B134" s="518" t="s">
        <v>987</v>
      </c>
      <c r="C134" s="515" t="s">
        <v>49</v>
      </c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2:12" ht="18.75" x14ac:dyDescent="0.3">
      <c r="B135" s="77" t="s">
        <v>27</v>
      </c>
      <c r="C135" s="373">
        <v>0</v>
      </c>
      <c r="D135" s="513"/>
      <c r="E135" s="513"/>
      <c r="F135" s="513"/>
      <c r="G135" s="513"/>
      <c r="H135" s="513"/>
      <c r="I135" s="513"/>
      <c r="J135" s="513"/>
      <c r="K135" s="513"/>
      <c r="L135" s="513"/>
    </row>
    <row r="136" spans="2:12" x14ac:dyDescent="0.25">
      <c r="B136" s="1" t="s">
        <v>20</v>
      </c>
      <c r="C136" s="511">
        <v>0</v>
      </c>
      <c r="D136" s="514"/>
      <c r="E136" s="514"/>
      <c r="F136" s="514"/>
      <c r="G136" s="514"/>
      <c r="H136" s="514"/>
      <c r="I136" s="514"/>
      <c r="J136" s="514"/>
      <c r="K136" s="514"/>
      <c r="L136" s="514"/>
    </row>
    <row r="137" spans="2:12" x14ac:dyDescent="0.25">
      <c r="B137" s="8" t="s">
        <v>17</v>
      </c>
      <c r="C137" s="512">
        <f>C136-C135</f>
        <v>0</v>
      </c>
      <c r="D137" s="514"/>
      <c r="E137" s="514"/>
      <c r="F137" s="514"/>
      <c r="G137" s="514"/>
      <c r="H137" s="514"/>
      <c r="I137" s="514"/>
      <c r="J137" s="514"/>
      <c r="K137" s="514"/>
      <c r="L137" s="514"/>
    </row>
    <row r="143" spans="2:12" ht="15.75" thickBot="1" x14ac:dyDescent="0.3"/>
    <row r="144" spans="2:12" ht="27.75" thickTop="1" thickBot="1" x14ac:dyDescent="0.45">
      <c r="C144" s="38"/>
      <c r="D144" s="38"/>
      <c r="E144" s="1667" t="s">
        <v>988</v>
      </c>
      <c r="F144" s="1668"/>
      <c r="G144" s="1668"/>
      <c r="H144" s="1668"/>
      <c r="I144" s="1668"/>
      <c r="J144" s="1668"/>
      <c r="K144" s="1668"/>
      <c r="L144" s="1669"/>
    </row>
    <row r="145" spans="2:14" ht="15.75" thickTop="1" x14ac:dyDescent="0.25"/>
    <row r="146" spans="2:14" ht="15.75" thickBot="1" x14ac:dyDescent="0.3">
      <c r="B146" s="518" t="s">
        <v>988</v>
      </c>
      <c r="C146" s="515" t="s">
        <v>49</v>
      </c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2:14" ht="18.75" x14ac:dyDescent="0.3">
      <c r="B147" s="77" t="s">
        <v>27</v>
      </c>
      <c r="C147" s="373">
        <v>1</v>
      </c>
      <c r="D147" s="513"/>
      <c r="E147" s="513"/>
      <c r="F147" s="513"/>
      <c r="G147" s="513"/>
      <c r="H147" s="513"/>
      <c r="I147" s="513"/>
      <c r="J147" s="513"/>
      <c r="K147" s="513"/>
      <c r="L147" s="513"/>
    </row>
    <row r="148" spans="2:14" x14ac:dyDescent="0.25">
      <c r="B148" s="1" t="s">
        <v>20</v>
      </c>
      <c r="C148" s="511">
        <v>1</v>
      </c>
      <c r="D148" s="514"/>
      <c r="E148" s="514"/>
      <c r="F148" s="514"/>
      <c r="G148" s="514"/>
      <c r="H148" s="514"/>
      <c r="I148" s="514"/>
      <c r="J148" s="514"/>
      <c r="K148" s="514"/>
      <c r="L148" s="514"/>
    </row>
    <row r="149" spans="2:14" x14ac:dyDescent="0.25">
      <c r="B149" s="8" t="s">
        <v>17</v>
      </c>
      <c r="C149" s="512">
        <f>C148-C147</f>
        <v>0</v>
      </c>
      <c r="D149" s="514"/>
      <c r="E149" s="514"/>
      <c r="F149" s="514"/>
      <c r="G149" s="514"/>
      <c r="H149" s="514"/>
      <c r="I149" s="514"/>
      <c r="J149" s="514"/>
      <c r="K149" s="514"/>
      <c r="L149" s="514"/>
    </row>
    <row r="155" spans="2:14" ht="26.25" x14ac:dyDescent="0.4">
      <c r="B155" s="1690" t="s">
        <v>993</v>
      </c>
      <c r="C155" s="1690"/>
      <c r="D155" s="1690"/>
      <c r="E155" s="1690"/>
      <c r="F155" s="1690"/>
      <c r="G155" s="1690"/>
      <c r="H155" s="1690"/>
      <c r="I155" s="1690"/>
      <c r="J155" s="1690"/>
      <c r="K155" s="1690"/>
      <c r="L155" s="1690"/>
      <c r="M155" s="1690"/>
      <c r="N155" s="1690"/>
    </row>
    <row r="157" spans="2:14" ht="24" customHeight="1" thickBot="1" x14ac:dyDescent="0.3">
      <c r="B157" s="521" t="s">
        <v>993</v>
      </c>
      <c r="C157" s="503" t="s">
        <v>0</v>
      </c>
      <c r="D157" s="503" t="s">
        <v>1</v>
      </c>
      <c r="E157" s="503" t="s">
        <v>2</v>
      </c>
      <c r="F157" s="503" t="s">
        <v>3</v>
      </c>
      <c r="G157" s="503" t="s">
        <v>4</v>
      </c>
      <c r="H157" s="503" t="s">
        <v>5</v>
      </c>
      <c r="I157" s="503" t="s">
        <v>6</v>
      </c>
      <c r="J157" s="503" t="s">
        <v>7</v>
      </c>
      <c r="K157" s="503" t="s">
        <v>8</v>
      </c>
      <c r="L157" s="503" t="s">
        <v>9</v>
      </c>
      <c r="M157" s="503" t="s">
        <v>10</v>
      </c>
      <c r="N157" s="504" t="s">
        <v>11</v>
      </c>
    </row>
    <row r="158" spans="2:14" x14ac:dyDescent="0.25">
      <c r="B158" s="1435" t="s">
        <v>994</v>
      </c>
      <c r="C158" s="1433">
        <v>92</v>
      </c>
      <c r="D158" s="528">
        <v>98</v>
      </c>
      <c r="E158" s="528">
        <v>108</v>
      </c>
      <c r="F158" s="528">
        <v>115</v>
      </c>
      <c r="G158" s="528">
        <v>59</v>
      </c>
      <c r="H158" s="528"/>
      <c r="I158" s="528"/>
      <c r="J158" s="528"/>
      <c r="K158" s="528"/>
      <c r="L158" s="528"/>
      <c r="M158" s="528"/>
      <c r="N158" s="528"/>
    </row>
    <row r="159" spans="2:14" x14ac:dyDescent="0.25">
      <c r="B159" s="1435" t="s">
        <v>995</v>
      </c>
      <c r="C159" s="1434">
        <v>75</v>
      </c>
      <c r="D159" s="528">
        <v>76</v>
      </c>
      <c r="E159" s="528">
        <v>69</v>
      </c>
      <c r="F159" s="528">
        <v>80</v>
      </c>
      <c r="G159" s="528">
        <v>51</v>
      </c>
      <c r="H159" s="528"/>
      <c r="I159" s="528"/>
      <c r="J159" s="528"/>
      <c r="K159" s="528"/>
      <c r="L159" s="528"/>
      <c r="M159" s="528"/>
      <c r="N159" s="528"/>
    </row>
    <row r="160" spans="2:14" ht="18.75" x14ac:dyDescent="0.3">
      <c r="B160" s="77" t="s">
        <v>27</v>
      </c>
      <c r="C160" s="79">
        <f>(C159/C158)</f>
        <v>0.81521739130434778</v>
      </c>
      <c r="D160" s="79">
        <f t="shared" ref="D160:N160" si="28">(D159/D158)</f>
        <v>0.77551020408163263</v>
      </c>
      <c r="E160" s="79">
        <f t="shared" si="28"/>
        <v>0.63888888888888884</v>
      </c>
      <c r="F160" s="79">
        <f t="shared" si="28"/>
        <v>0.69565217391304346</v>
      </c>
      <c r="G160" s="79">
        <f t="shared" si="28"/>
        <v>0.86440677966101698</v>
      </c>
      <c r="H160" s="79" t="e">
        <f t="shared" si="28"/>
        <v>#DIV/0!</v>
      </c>
      <c r="I160" s="79" t="e">
        <f t="shared" si="28"/>
        <v>#DIV/0!</v>
      </c>
      <c r="J160" s="79" t="e">
        <f t="shared" si="28"/>
        <v>#DIV/0!</v>
      </c>
      <c r="K160" s="79" t="e">
        <f t="shared" si="28"/>
        <v>#DIV/0!</v>
      </c>
      <c r="L160" s="79" t="e">
        <f t="shared" si="28"/>
        <v>#DIV/0!</v>
      </c>
      <c r="M160" s="79" t="e">
        <f t="shared" si="28"/>
        <v>#DIV/0!</v>
      </c>
      <c r="N160" s="79" t="e">
        <f t="shared" si="28"/>
        <v>#DIV/0!</v>
      </c>
    </row>
    <row r="161" spans="2:14" x14ac:dyDescent="0.25">
      <c r="B161" s="1" t="s">
        <v>20</v>
      </c>
      <c r="C161" s="370">
        <v>0.6</v>
      </c>
      <c r="D161" s="370">
        <v>0.6</v>
      </c>
      <c r="E161" s="370">
        <v>0.6</v>
      </c>
      <c r="F161" s="370">
        <v>0.6</v>
      </c>
      <c r="G161" s="370">
        <v>0.6</v>
      </c>
      <c r="H161" s="370">
        <v>0.6</v>
      </c>
      <c r="I161" s="370">
        <v>0.6</v>
      </c>
      <c r="J161" s="370">
        <v>0.6</v>
      </c>
      <c r="K161" s="370">
        <v>0.6</v>
      </c>
      <c r="L161" s="370">
        <v>0.6</v>
      </c>
      <c r="M161" s="370">
        <v>0.6</v>
      </c>
      <c r="N161" s="370">
        <v>0.6</v>
      </c>
    </row>
    <row r="162" spans="2:14" x14ac:dyDescent="0.25">
      <c r="B162" s="8" t="s">
        <v>17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8" spans="2:14" ht="26.25" x14ac:dyDescent="0.4">
      <c r="B168" s="1690" t="s">
        <v>996</v>
      </c>
      <c r="C168" s="1690"/>
      <c r="D168" s="1690"/>
      <c r="E168" s="1690"/>
      <c r="F168" s="1690"/>
      <c r="G168" s="1690"/>
      <c r="H168" s="1690"/>
      <c r="I168" s="1690"/>
      <c r="J168" s="1690"/>
      <c r="K168" s="1690"/>
      <c r="L168" s="1690"/>
      <c r="M168" s="1690"/>
      <c r="N168" s="1690"/>
    </row>
    <row r="170" spans="2:14" ht="27.75" customHeight="1" thickBot="1" x14ac:dyDescent="0.3">
      <c r="B170" s="521" t="s">
        <v>996</v>
      </c>
      <c r="C170" s="503" t="s">
        <v>0</v>
      </c>
      <c r="D170" s="503" t="s">
        <v>1</v>
      </c>
      <c r="E170" s="503" t="s">
        <v>2</v>
      </c>
      <c r="F170" s="503" t="s">
        <v>3</v>
      </c>
      <c r="G170" s="503" t="s">
        <v>4</v>
      </c>
      <c r="H170" s="503" t="s">
        <v>5</v>
      </c>
      <c r="I170" s="503" t="s">
        <v>6</v>
      </c>
      <c r="J170" s="503" t="s">
        <v>7</v>
      </c>
      <c r="K170" s="503" t="s">
        <v>8</v>
      </c>
      <c r="L170" s="503" t="s">
        <v>9</v>
      </c>
      <c r="M170" s="503" t="s">
        <v>10</v>
      </c>
      <c r="N170" s="504" t="s">
        <v>11</v>
      </c>
    </row>
    <row r="171" spans="2:14" x14ac:dyDescent="0.25">
      <c r="B171" s="1435" t="s">
        <v>997</v>
      </c>
      <c r="C171" s="1433">
        <v>3</v>
      </c>
      <c r="D171" s="528">
        <v>1</v>
      </c>
      <c r="E171" s="528">
        <v>1</v>
      </c>
      <c r="F171" s="528">
        <v>4</v>
      </c>
      <c r="G171" s="528">
        <v>2</v>
      </c>
      <c r="H171" s="528"/>
      <c r="I171" s="528"/>
      <c r="J171" s="528"/>
      <c r="K171" s="528"/>
      <c r="L171" s="528"/>
      <c r="M171" s="528"/>
      <c r="N171" s="528"/>
    </row>
    <row r="172" spans="2:14" x14ac:dyDescent="0.25">
      <c r="B172" s="1435" t="s">
        <v>998</v>
      </c>
      <c r="C172" s="1434">
        <v>0</v>
      </c>
      <c r="D172" s="528">
        <v>0</v>
      </c>
      <c r="E172" s="528">
        <v>0</v>
      </c>
      <c r="F172" s="528">
        <v>0</v>
      </c>
      <c r="G172" s="528">
        <v>0</v>
      </c>
      <c r="H172" s="528"/>
      <c r="I172" s="528"/>
      <c r="J172" s="528"/>
      <c r="K172" s="528"/>
      <c r="L172" s="528"/>
      <c r="M172" s="528"/>
      <c r="N172" s="528"/>
    </row>
    <row r="173" spans="2:14" ht="18.75" x14ac:dyDescent="0.3">
      <c r="B173" s="77" t="s">
        <v>27</v>
      </c>
      <c r="C173" s="81">
        <f>C172</f>
        <v>0</v>
      </c>
      <c r="D173" s="81">
        <f t="shared" ref="D173:H173" si="29">D172</f>
        <v>0</v>
      </c>
      <c r="E173" s="81">
        <f t="shared" si="29"/>
        <v>0</v>
      </c>
      <c r="F173" s="81">
        <f t="shared" si="29"/>
        <v>0</v>
      </c>
      <c r="G173" s="81">
        <f t="shared" si="29"/>
        <v>0</v>
      </c>
      <c r="H173" s="81">
        <f t="shared" si="29"/>
        <v>0</v>
      </c>
      <c r="I173" s="81">
        <f t="shared" ref="I173" si="30">I172</f>
        <v>0</v>
      </c>
      <c r="J173" s="81">
        <f t="shared" ref="J173" si="31">J172</f>
        <v>0</v>
      </c>
      <c r="K173" s="81">
        <f t="shared" ref="K173" si="32">K172</f>
        <v>0</v>
      </c>
      <c r="L173" s="81">
        <f t="shared" ref="L173:M173" si="33">L172</f>
        <v>0</v>
      </c>
      <c r="M173" s="81">
        <f t="shared" si="33"/>
        <v>0</v>
      </c>
      <c r="N173" s="81">
        <f t="shared" ref="N173" si="34">N172</f>
        <v>0</v>
      </c>
    </row>
    <row r="174" spans="2:14" x14ac:dyDescent="0.25">
      <c r="B174" s="1" t="s">
        <v>20</v>
      </c>
      <c r="C174" s="13">
        <v>5</v>
      </c>
      <c r="D174" s="13">
        <v>5</v>
      </c>
      <c r="E174" s="13">
        <v>5</v>
      </c>
      <c r="F174" s="13">
        <v>5</v>
      </c>
      <c r="G174" s="13">
        <v>5</v>
      </c>
      <c r="H174" s="13">
        <v>5</v>
      </c>
      <c r="I174" s="13">
        <v>5</v>
      </c>
      <c r="J174" s="13">
        <v>5</v>
      </c>
      <c r="K174" s="13">
        <v>5</v>
      </c>
      <c r="L174" s="13">
        <v>5</v>
      </c>
      <c r="M174" s="13">
        <v>5</v>
      </c>
      <c r="N174" s="13">
        <v>5</v>
      </c>
    </row>
    <row r="175" spans="2:14" x14ac:dyDescent="0.25">
      <c r="B175" s="8" t="s">
        <v>17</v>
      </c>
      <c r="C175" s="26"/>
      <c r="D175" s="26"/>
      <c r="E175" s="26">
        <f>E$103-E$102</f>
        <v>1</v>
      </c>
      <c r="F175" s="26"/>
      <c r="G175" s="26"/>
      <c r="H175" s="19">
        <f>H$103-H$102</f>
        <v>2</v>
      </c>
      <c r="I175" s="26"/>
      <c r="J175" s="26"/>
      <c r="K175" s="26">
        <f>K$103-K$102</f>
        <v>2</v>
      </c>
      <c r="L175" s="26"/>
      <c r="M175" s="26"/>
      <c r="N175" s="26">
        <f>N$103-N$102</f>
        <v>2</v>
      </c>
    </row>
  </sheetData>
  <mergeCells count="33">
    <mergeCell ref="E67:L67"/>
    <mergeCell ref="B98:N98"/>
    <mergeCell ref="C46:K46"/>
    <mergeCell ref="P48:V48"/>
    <mergeCell ref="E56:J56"/>
    <mergeCell ref="Q58:U58"/>
    <mergeCell ref="Q64:T64"/>
    <mergeCell ref="Q76:V76"/>
    <mergeCell ref="Q86:V86"/>
    <mergeCell ref="Q73:T73"/>
    <mergeCell ref="Q66:U66"/>
    <mergeCell ref="E4:I4"/>
    <mergeCell ref="E11:I11"/>
    <mergeCell ref="R14:S14"/>
    <mergeCell ref="E18:I18"/>
    <mergeCell ref="B38:N38"/>
    <mergeCell ref="Q27:T27"/>
    <mergeCell ref="E28:I28"/>
    <mergeCell ref="Q1:T1"/>
    <mergeCell ref="Q9:T9"/>
    <mergeCell ref="Q17:T17"/>
    <mergeCell ref="R46:S46"/>
    <mergeCell ref="Q56:T56"/>
    <mergeCell ref="P38:V38"/>
    <mergeCell ref="B155:N155"/>
    <mergeCell ref="B168:N168"/>
    <mergeCell ref="P97:V97"/>
    <mergeCell ref="E78:L78"/>
    <mergeCell ref="E88:L88"/>
    <mergeCell ref="E109:J109"/>
    <mergeCell ref="E119:J119"/>
    <mergeCell ref="E132:L132"/>
    <mergeCell ref="E144:L144"/>
  </mergeCells>
  <pageMargins left="0.7" right="0.7" top="0.75" bottom="0.75" header="0.3" footer="0.3"/>
  <pageSetup paperSize="9" orientation="portrait" r:id="rId1"/>
  <ignoredErrors>
    <ignoredError sqref="K23:N23 C82:C83 C93 H54 L33:N33 K37 N37" evalError="1"/>
    <ignoredError sqref="C102:N102 E31:E33 C31:D33 F32:K32 F33:G33 E36 F31:G31 I31:K31" calculatedColumn="1"/>
    <ignoredError sqref="H33:K33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67" zoomScale="70" zoomScaleNormal="70" workbookViewId="0">
      <selection activeCell="G98" sqref="G98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663" t="s">
        <v>64</v>
      </c>
      <c r="R1" s="1663"/>
      <c r="S1" s="1663"/>
      <c r="T1" s="1663"/>
    </row>
    <row r="3" spans="2:20" ht="15.75" thickBot="1" x14ac:dyDescent="0.3"/>
    <row r="4" spans="2:20" ht="27.75" thickTop="1" thickBot="1" x14ac:dyDescent="0.3">
      <c r="E4" s="1664" t="s">
        <v>64</v>
      </c>
      <c r="F4" s="1665"/>
      <c r="G4" s="1665"/>
      <c r="H4" s="1665"/>
      <c r="I4" s="1666"/>
    </row>
    <row r="5" spans="2:20" ht="15.75" thickTop="1" x14ac:dyDescent="0.25"/>
    <row r="6" spans="2:20" ht="15.75" thickBot="1" x14ac:dyDescent="0.3">
      <c r="B6" s="5" t="s">
        <v>1003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663" t="s">
        <v>65</v>
      </c>
      <c r="R9" s="1663"/>
      <c r="S9" s="1663"/>
      <c r="T9" s="1663"/>
    </row>
    <row r="10" spans="2:20" ht="15.75" thickBot="1" x14ac:dyDescent="0.3"/>
    <row r="11" spans="2:20" ht="27.75" thickTop="1" thickBot="1" x14ac:dyDescent="0.45">
      <c r="E11" s="1667" t="s">
        <v>65</v>
      </c>
      <c r="F11" s="1668"/>
      <c r="G11" s="1668"/>
      <c r="H11" s="1668"/>
      <c r="I11" s="1669"/>
    </row>
    <row r="12" spans="2:20" ht="15.75" thickTop="1" x14ac:dyDescent="0.25"/>
    <row r="13" spans="2:20" ht="15.75" thickBot="1" x14ac:dyDescent="0.3">
      <c r="B13" s="20" t="s">
        <v>1004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2">
        <f>DATOS!D$47</f>
        <v>0</v>
      </c>
      <c r="D14" s="542">
        <f>DATOS!F$47</f>
        <v>0</v>
      </c>
      <c r="E14" s="542">
        <f>DATOS!H$47</f>
        <v>0</v>
      </c>
      <c r="F14" s="542">
        <f>DATOS!J$47</f>
        <v>0</v>
      </c>
      <c r="G14" s="542">
        <f>DATOS!L$47</f>
        <v>0</v>
      </c>
      <c r="H14" s="542">
        <f>DATOS!N$47</f>
        <v>0</v>
      </c>
      <c r="I14" s="542">
        <f>DATOS!P$47</f>
        <v>0</v>
      </c>
      <c r="J14" s="542">
        <f>DATOS!R$47</f>
        <v>0</v>
      </c>
      <c r="K14" s="542">
        <f>DATOS!T$47</f>
        <v>0</v>
      </c>
      <c r="L14" s="542">
        <f>DATOS!V$47</f>
        <v>0</v>
      </c>
      <c r="M14" s="542">
        <f>DATOS!X$47</f>
        <v>0</v>
      </c>
      <c r="N14" s="542">
        <f>DATOS!Z$47</f>
        <v>0</v>
      </c>
      <c r="R14" s="1663" t="s">
        <v>30</v>
      </c>
      <c r="S14" s="1663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663" t="s">
        <v>66</v>
      </c>
      <c r="R17" s="1663"/>
      <c r="S17" s="1663"/>
      <c r="T17" s="1663"/>
    </row>
    <row r="18" spans="2:22" ht="27.75" thickTop="1" thickBot="1" x14ac:dyDescent="0.45">
      <c r="E18" s="1667" t="s">
        <v>66</v>
      </c>
      <c r="F18" s="1668"/>
      <c r="G18" s="1668"/>
      <c r="H18" s="1668"/>
      <c r="I18" s="1669"/>
    </row>
    <row r="19" spans="2:22" ht="15.75" thickTop="1" x14ac:dyDescent="0.25"/>
    <row r="20" spans="2:22" ht="15.75" thickBot="1" x14ac:dyDescent="0.3">
      <c r="B20" s="20" t="s">
        <v>1034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6">
        <f>DATOS!D$3</f>
        <v>0</v>
      </c>
      <c r="D22" s="376">
        <f>DATOS!F$3</f>
        <v>0</v>
      </c>
      <c r="E22" s="376">
        <f>DATOS!H$3</f>
        <v>0</v>
      </c>
      <c r="F22" s="376">
        <f>DATOS!J$3</f>
        <v>0</v>
      </c>
      <c r="G22" s="376">
        <f>DATOS!L$3</f>
        <v>0</v>
      </c>
      <c r="H22" s="376">
        <f>DATOS!N$3</f>
        <v>0</v>
      </c>
      <c r="I22" s="376">
        <f>DATOS!P$3</f>
        <v>0</v>
      </c>
      <c r="J22" s="376">
        <f>DATOS!R$3</f>
        <v>0</v>
      </c>
      <c r="K22" s="376">
        <f>DATOS!T$3</f>
        <v>0</v>
      </c>
      <c r="L22" s="376">
        <f>DATOS!V$3</f>
        <v>0</v>
      </c>
      <c r="M22" s="376">
        <f>DATOS!X$3</f>
        <v>0</v>
      </c>
      <c r="N22" s="376">
        <f>DATOS!Z$3</f>
        <v>0</v>
      </c>
    </row>
    <row r="23" spans="2:22" x14ac:dyDescent="0.25">
      <c r="B23" s="1" t="s">
        <v>72</v>
      </c>
      <c r="C23" s="365" t="e">
        <f>(C21/C22)</f>
        <v>#DIV/0!</v>
      </c>
      <c r="D23" s="365" t="e">
        <f t="shared" ref="D23:N23" si="2">(D21/D22)</f>
        <v>#DIV/0!</v>
      </c>
      <c r="E23" s="365" t="e">
        <f t="shared" si="2"/>
        <v>#DIV/0!</v>
      </c>
      <c r="F23" s="365" t="e">
        <f t="shared" si="2"/>
        <v>#DIV/0!</v>
      </c>
      <c r="G23" s="365" t="e">
        <f t="shared" si="2"/>
        <v>#DIV/0!</v>
      </c>
      <c r="H23" s="365" t="e">
        <f t="shared" si="2"/>
        <v>#DIV/0!</v>
      </c>
      <c r="I23" s="365" t="e">
        <f t="shared" si="2"/>
        <v>#DIV/0!</v>
      </c>
      <c r="J23" s="365" t="e">
        <f t="shared" si="2"/>
        <v>#DIV/0!</v>
      </c>
      <c r="K23" s="365" t="e">
        <f t="shared" si="2"/>
        <v>#DIV/0!</v>
      </c>
      <c r="L23" s="365" t="e">
        <f t="shared" si="2"/>
        <v>#DIV/0!</v>
      </c>
      <c r="M23" s="365" t="e">
        <f t="shared" si="2"/>
        <v>#DIV/0!</v>
      </c>
      <c r="N23" s="365" t="e">
        <f t="shared" si="2"/>
        <v>#DIV/0!</v>
      </c>
    </row>
    <row r="24" spans="2:22" ht="18.75" x14ac:dyDescent="0.3">
      <c r="B24" s="77" t="s">
        <v>27</v>
      </c>
      <c r="C24" s="80"/>
      <c r="D24" s="80"/>
      <c r="E24" s="367" t="e">
        <f>((C21+D21+E21)/(C22+D22+E22))</f>
        <v>#DIV/0!</v>
      </c>
      <c r="F24" s="80"/>
      <c r="G24" s="80"/>
      <c r="H24" s="367" t="e">
        <f>((F21+G21+H21)/(F22+G22+H22))</f>
        <v>#DIV/0!</v>
      </c>
      <c r="I24" s="80"/>
      <c r="J24" s="80"/>
      <c r="K24" s="367" t="e">
        <f>((I21+J21+K21)/(I22+J22+K22))</f>
        <v>#DIV/0!</v>
      </c>
      <c r="L24" s="80"/>
      <c r="M24" s="80"/>
      <c r="N24" s="367" t="e">
        <f>((L21+M21+N21)/(L22+M22+N22))</f>
        <v>#DIV/0!</v>
      </c>
    </row>
    <row r="25" spans="2:22" x14ac:dyDescent="0.25">
      <c r="B25" s="1" t="s">
        <v>20</v>
      </c>
      <c r="C25" s="18"/>
      <c r="D25" s="18"/>
      <c r="E25" s="685">
        <v>0.02</v>
      </c>
      <c r="F25" s="18"/>
      <c r="G25" s="18"/>
      <c r="H25" s="685">
        <v>0.02</v>
      </c>
      <c r="I25" s="18"/>
      <c r="J25" s="18"/>
      <c r="K25" s="685">
        <v>0.02</v>
      </c>
      <c r="L25" s="18"/>
      <c r="M25" s="18"/>
      <c r="N25" s="370">
        <v>0.02</v>
      </c>
    </row>
    <row r="26" spans="2:22" x14ac:dyDescent="0.25">
      <c r="B26" s="1" t="s">
        <v>17</v>
      </c>
      <c r="C26" s="36"/>
      <c r="D26" s="36"/>
      <c r="E26" s="368" t="e">
        <f>E25-E24</f>
        <v>#DIV/0!</v>
      </c>
      <c r="F26" s="36"/>
      <c r="G26" s="36"/>
      <c r="H26" s="368" t="e">
        <f>H25-H24</f>
        <v>#DIV/0!</v>
      </c>
      <c r="I26" s="36"/>
      <c r="J26" s="36"/>
      <c r="K26" s="368" t="e">
        <f>K25-K24</f>
        <v>#DIV/0!</v>
      </c>
      <c r="L26" s="36"/>
      <c r="M26" s="36"/>
      <c r="N26" s="368" t="e">
        <f>N25-N24</f>
        <v>#DIV/0!</v>
      </c>
    </row>
    <row r="27" spans="2:22" ht="15.75" thickBot="1" x14ac:dyDescent="0.3">
      <c r="Q27" s="1663" t="s">
        <v>25</v>
      </c>
      <c r="R27" s="1663"/>
      <c r="S27" s="1663"/>
      <c r="T27" s="1663"/>
    </row>
    <row r="28" spans="2:22" ht="26.25" customHeight="1" thickTop="1" thickBot="1" x14ac:dyDescent="0.45">
      <c r="B28" s="1667" t="s">
        <v>68</v>
      </c>
      <c r="C28" s="1691"/>
      <c r="D28" s="1691"/>
      <c r="E28" s="1691"/>
      <c r="F28" s="1691"/>
      <c r="G28" s="1691"/>
      <c r="H28" s="1691"/>
      <c r="I28" s="1691"/>
      <c r="J28" s="1691"/>
      <c r="K28" s="1691"/>
      <c r="L28" s="1691"/>
      <c r="M28" s="1691"/>
      <c r="N28" s="1692"/>
      <c r="P28" s="1676" t="s">
        <v>68</v>
      </c>
      <c r="Q28" s="1676"/>
      <c r="R28" s="1676"/>
      <c r="S28" s="1676"/>
      <c r="T28" s="1676"/>
      <c r="U28" s="1676"/>
      <c r="V28" s="1677"/>
    </row>
    <row r="29" spans="2:22" ht="15.75" thickTop="1" x14ac:dyDescent="0.25"/>
    <row r="30" spans="2:22" ht="30" customHeight="1" thickBot="1" x14ac:dyDescent="0.3">
      <c r="B30" s="522" t="s">
        <v>1005</v>
      </c>
      <c r="C30" s="503" t="s">
        <v>0</v>
      </c>
      <c r="D30" s="503" t="s">
        <v>1</v>
      </c>
      <c r="E30" s="503" t="s">
        <v>2</v>
      </c>
      <c r="F30" s="503" t="s">
        <v>3</v>
      </c>
      <c r="G30" s="503" t="s">
        <v>4</v>
      </c>
      <c r="H30" s="503" t="s">
        <v>5</v>
      </c>
      <c r="I30" s="503" t="s">
        <v>6</v>
      </c>
      <c r="J30" s="503" t="s">
        <v>7</v>
      </c>
      <c r="K30" s="503" t="s">
        <v>8</v>
      </c>
      <c r="L30" s="503" t="s">
        <v>9</v>
      </c>
      <c r="M30" s="503" t="s">
        <v>10</v>
      </c>
      <c r="N30" s="504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667" t="s">
        <v>70</v>
      </c>
      <c r="D36" s="1668"/>
      <c r="E36" s="1668"/>
      <c r="F36" s="1668"/>
      <c r="G36" s="1668"/>
      <c r="H36" s="1668"/>
      <c r="I36" s="1668"/>
      <c r="J36" s="1668"/>
      <c r="K36" s="1669"/>
      <c r="R36" s="1663" t="s">
        <v>28</v>
      </c>
      <c r="S36" s="1674"/>
    </row>
    <row r="37" spans="2:22" ht="15.75" thickTop="1" x14ac:dyDescent="0.25"/>
    <row r="38" spans="2:22" ht="30.75" customHeight="1" x14ac:dyDescent="0.25">
      <c r="B38" s="521" t="s">
        <v>1006</v>
      </c>
      <c r="C38" s="519" t="s">
        <v>0</v>
      </c>
      <c r="D38" s="519" t="s">
        <v>1</v>
      </c>
      <c r="E38" s="519" t="s">
        <v>2</v>
      </c>
      <c r="F38" s="519" t="s">
        <v>3</v>
      </c>
      <c r="G38" s="519" t="s">
        <v>4</v>
      </c>
      <c r="H38" s="519" t="s">
        <v>5</v>
      </c>
      <c r="I38" s="519" t="s">
        <v>6</v>
      </c>
      <c r="J38" s="519" t="s">
        <v>7</v>
      </c>
      <c r="K38" s="519" t="s">
        <v>8</v>
      </c>
      <c r="L38" s="519" t="s">
        <v>9</v>
      </c>
      <c r="M38" s="519" t="s">
        <v>10</v>
      </c>
      <c r="N38" s="520" t="s">
        <v>11</v>
      </c>
      <c r="P38" s="1663" t="s">
        <v>70</v>
      </c>
      <c r="Q38" s="1663"/>
      <c r="R38" s="1663"/>
      <c r="S38" s="1663"/>
      <c r="T38" s="1663"/>
      <c r="U38" s="1663"/>
      <c r="V38" s="1663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8"/>
      <c r="Q39" s="968"/>
      <c r="R39" s="968"/>
      <c r="S39" s="968"/>
      <c r="T39" s="968"/>
      <c r="U39" s="968"/>
      <c r="V39" s="968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8"/>
      <c r="Q40" s="968"/>
      <c r="R40" s="968"/>
      <c r="S40" s="968"/>
      <c r="T40" s="968"/>
      <c r="U40" s="968"/>
      <c r="V40" s="968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4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69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667" t="s">
        <v>71</v>
      </c>
      <c r="F46" s="1668"/>
      <c r="G46" s="1668"/>
      <c r="H46" s="1668"/>
      <c r="I46" s="1668"/>
      <c r="J46" s="1669"/>
      <c r="K46" s="38"/>
      <c r="L46" s="50"/>
      <c r="M46" s="50"/>
      <c r="Q46" s="1663" t="s">
        <v>31</v>
      </c>
      <c r="R46" s="1663"/>
      <c r="S46" s="1663"/>
      <c r="T46" s="1663"/>
    </row>
    <row r="47" spans="2:22" ht="15.75" thickTop="1" x14ac:dyDescent="0.25"/>
    <row r="48" spans="2:22" ht="15.75" thickBot="1" x14ac:dyDescent="0.3">
      <c r="B48" s="523" t="s">
        <v>1007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663" t="s">
        <v>71</v>
      </c>
      <c r="R48" s="1663"/>
      <c r="S48" s="1663"/>
      <c r="T48" s="1663"/>
      <c r="U48" s="1663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663"/>
      <c r="R54" s="1663"/>
      <c r="S54" s="1663"/>
      <c r="T54" s="1663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672" t="s">
        <v>386</v>
      </c>
      <c r="R56" s="1672"/>
      <c r="S56" s="1672"/>
      <c r="T56" s="1672"/>
      <c r="U56" s="1672"/>
    </row>
    <row r="57" spans="2:21" ht="27.75" thickTop="1" thickBot="1" x14ac:dyDescent="0.45">
      <c r="C57" s="38"/>
      <c r="D57" s="38"/>
      <c r="E57" s="1667" t="s">
        <v>366</v>
      </c>
      <c r="F57" s="1668"/>
      <c r="G57" s="1668"/>
      <c r="H57" s="1668"/>
      <c r="I57" s="1668"/>
      <c r="J57" s="1668"/>
      <c r="K57" s="1668"/>
      <c r="L57" s="1669"/>
      <c r="M57" s="50"/>
    </row>
    <row r="58" spans="2:21" ht="15.75" thickTop="1" x14ac:dyDescent="0.25"/>
    <row r="59" spans="2:21" ht="27.75" customHeight="1" thickBot="1" x14ac:dyDescent="0.3">
      <c r="B59" s="518" t="s">
        <v>1008</v>
      </c>
      <c r="C59" s="515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3" t="e">
        <f>DATOS!AB54</f>
        <v>#DIV/0!</v>
      </c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</row>
    <row r="61" spans="2:21" x14ac:dyDescent="0.25">
      <c r="B61" s="1" t="s">
        <v>20</v>
      </c>
      <c r="C61" s="511">
        <v>1</v>
      </c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</row>
    <row r="62" spans="2:21" x14ac:dyDescent="0.25">
      <c r="B62" s="8" t="s">
        <v>17</v>
      </c>
      <c r="C62" s="512" t="e">
        <f>C60-C61</f>
        <v>#DIV/0!</v>
      </c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</row>
    <row r="63" spans="2:21" x14ac:dyDescent="0.25">
      <c r="B63" s="45"/>
      <c r="C63" s="516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Q63" s="1663"/>
      <c r="R63" s="1663"/>
      <c r="S63" s="1663"/>
      <c r="T63" s="1663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672" t="s">
        <v>389</v>
      </c>
      <c r="R66" s="1672"/>
      <c r="S66" s="1672"/>
      <c r="T66" s="1672"/>
      <c r="U66" s="1672"/>
      <c r="V66" s="1672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667" t="s">
        <v>387</v>
      </c>
      <c r="F68" s="1668"/>
      <c r="G68" s="1668"/>
      <c r="H68" s="1668"/>
      <c r="I68" s="1668"/>
      <c r="J68" s="1668"/>
      <c r="K68" s="1668"/>
      <c r="L68" s="1669"/>
      <c r="M68" s="50"/>
    </row>
    <row r="69" spans="2:22" ht="15.75" thickTop="1" x14ac:dyDescent="0.25"/>
    <row r="70" spans="2:22" ht="15.75" thickBot="1" x14ac:dyDescent="0.3">
      <c r="B70" s="518" t="s">
        <v>1009</v>
      </c>
      <c r="C70" s="515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3">
        <f>DATOS!Z55</f>
        <v>0</v>
      </c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</row>
    <row r="72" spans="2:22" x14ac:dyDescent="0.25">
      <c r="B72" s="1" t="s">
        <v>20</v>
      </c>
      <c r="C72" s="511">
        <v>0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</row>
    <row r="73" spans="2:22" x14ac:dyDescent="0.25">
      <c r="B73" s="8" t="s">
        <v>17</v>
      </c>
      <c r="C73" s="512">
        <f>C72-C71</f>
        <v>0</v>
      </c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</row>
    <row r="76" spans="2:22" x14ac:dyDescent="0.25">
      <c r="Q76" s="1672" t="s">
        <v>388</v>
      </c>
      <c r="R76" s="1672"/>
      <c r="S76" s="1672"/>
      <c r="T76" s="1672"/>
      <c r="U76" s="1672"/>
      <c r="V76" s="1672"/>
    </row>
    <row r="77" spans="2:22" ht="15.75" thickBot="1" x14ac:dyDescent="0.3"/>
    <row r="78" spans="2:22" ht="27.75" thickTop="1" thickBot="1" x14ac:dyDescent="0.45">
      <c r="C78" s="38"/>
      <c r="D78" s="38"/>
      <c r="E78" s="1667" t="s">
        <v>388</v>
      </c>
      <c r="F78" s="1668"/>
      <c r="G78" s="1668"/>
      <c r="H78" s="1668"/>
      <c r="I78" s="1668"/>
      <c r="J78" s="1668"/>
      <c r="K78" s="1668"/>
      <c r="L78" s="1669"/>
      <c r="M78" s="50"/>
    </row>
    <row r="79" spans="2:22" ht="15.75" thickTop="1" x14ac:dyDescent="0.25"/>
    <row r="80" spans="2:22" ht="15.75" thickBot="1" x14ac:dyDescent="0.3">
      <c r="B80" s="518" t="s">
        <v>1035</v>
      </c>
      <c r="C80" s="515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3">
        <f>DATOS!Z56</f>
        <v>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</row>
    <row r="82" spans="2:22" x14ac:dyDescent="0.25">
      <c r="B82" s="1" t="s">
        <v>20</v>
      </c>
      <c r="C82" s="511">
        <v>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</row>
    <row r="83" spans="2:22" x14ac:dyDescent="0.25">
      <c r="B83" s="8" t="s">
        <v>17</v>
      </c>
      <c r="C83" s="512">
        <f>C82-C81</f>
        <v>0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</row>
    <row r="87" spans="2:22" x14ac:dyDescent="0.25">
      <c r="P87" s="1672" t="s">
        <v>392</v>
      </c>
      <c r="Q87" s="1672"/>
      <c r="R87" s="1672"/>
      <c r="S87" s="1672"/>
      <c r="T87" s="1672"/>
      <c r="U87" s="1672"/>
      <c r="V87" s="1672"/>
    </row>
    <row r="88" spans="2:22" ht="27.75" customHeight="1" x14ac:dyDescent="0.4">
      <c r="B88" s="1690" t="s">
        <v>390</v>
      </c>
      <c r="C88" s="1690"/>
      <c r="D88" s="1690"/>
      <c r="E88" s="1690"/>
      <c r="F88" s="1690"/>
      <c r="G88" s="1690"/>
      <c r="H88" s="1690"/>
      <c r="I88" s="1690"/>
      <c r="J88" s="1690"/>
      <c r="K88" s="1690"/>
      <c r="L88" s="1690"/>
      <c r="M88" s="1690"/>
      <c r="N88" s="1690"/>
    </row>
    <row r="90" spans="2:22" ht="33.75" customHeight="1" thickBot="1" x14ac:dyDescent="0.3">
      <c r="B90" s="522" t="s">
        <v>391</v>
      </c>
      <c r="C90" s="503" t="s">
        <v>0</v>
      </c>
      <c r="D90" s="503" t="s">
        <v>1</v>
      </c>
      <c r="E90" s="503" t="s">
        <v>2</v>
      </c>
      <c r="F90" s="503" t="s">
        <v>3</v>
      </c>
      <c r="G90" s="503" t="s">
        <v>4</v>
      </c>
      <c r="H90" s="503" t="s">
        <v>5</v>
      </c>
      <c r="I90" s="503" t="s">
        <v>6</v>
      </c>
      <c r="J90" s="503" t="s">
        <v>7</v>
      </c>
      <c r="K90" s="503" t="s">
        <v>8</v>
      </c>
      <c r="L90" s="503" t="s">
        <v>9</v>
      </c>
      <c r="M90" s="503" t="s">
        <v>10</v>
      </c>
      <c r="N90" s="504" t="s">
        <v>11</v>
      </c>
    </row>
    <row r="91" spans="2:22" ht="18" customHeight="1" x14ac:dyDescent="0.25">
      <c r="B91" s="529" t="s">
        <v>397</v>
      </c>
      <c r="C91" s="528">
        <f>DATOS!D57</f>
        <v>0</v>
      </c>
      <c r="D91" s="528">
        <f>DATOS!F57</f>
        <v>0</v>
      </c>
      <c r="E91" s="528">
        <f>DATOS!H57</f>
        <v>0</v>
      </c>
      <c r="F91" s="528">
        <f>DATOS!J57</f>
        <v>0</v>
      </c>
      <c r="G91" s="528">
        <f>DATOS!L57</f>
        <v>0</v>
      </c>
      <c r="H91" s="528">
        <f>DATOS!N57</f>
        <v>0</v>
      </c>
      <c r="I91" s="528">
        <f>DATOS!P57</f>
        <v>0</v>
      </c>
      <c r="J91" s="528">
        <f>DATOS!R57</f>
        <v>0</v>
      </c>
      <c r="K91" s="528">
        <f>DATOS!T57</f>
        <v>0</v>
      </c>
      <c r="L91" s="528">
        <f>DATOS!V57</f>
        <v>0</v>
      </c>
      <c r="M91" s="528">
        <f>DATOS!X57</f>
        <v>0</v>
      </c>
      <c r="N91" s="528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3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Q17:T17"/>
    <mergeCell ref="Q1:T1"/>
    <mergeCell ref="E4:I4"/>
    <mergeCell ref="Q9:T9"/>
    <mergeCell ref="E11:I11"/>
    <mergeCell ref="R14:S14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P87:V87"/>
    <mergeCell ref="B88:N88"/>
    <mergeCell ref="E57:L57"/>
    <mergeCell ref="Q63:T63"/>
    <mergeCell ref="Q66:V66"/>
    <mergeCell ref="E68:L68"/>
    <mergeCell ref="Q76:V76"/>
    <mergeCell ref="E78:L78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O1" activePane="topRight" state="frozen"/>
      <selection pane="topRight" activeCell="P66" sqref="P66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2"/>
      <c r="F1" s="1302" t="s">
        <v>868</v>
      </c>
      <c r="G1" s="1302"/>
      <c r="H1" s="1302"/>
      <c r="I1" s="1302"/>
      <c r="J1" s="1302"/>
      <c r="K1" t="s">
        <v>81</v>
      </c>
      <c r="L1" t="s">
        <v>82</v>
      </c>
      <c r="M1" s="1302"/>
      <c r="N1" s="1302"/>
      <c r="O1" s="1302"/>
      <c r="R1" s="1302"/>
      <c r="S1" s="1302"/>
      <c r="T1" s="1302"/>
      <c r="U1" s="1302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3">
        <v>5</v>
      </c>
    </row>
    <row r="4" spans="1:21" x14ac:dyDescent="0.25">
      <c r="Q4" s="1303"/>
    </row>
    <row r="5" spans="1:21" ht="15.75" thickBot="1" x14ac:dyDescent="0.3"/>
    <row r="6" spans="1:21" ht="51" customHeight="1" x14ac:dyDescent="0.25">
      <c r="A6" s="1304" t="s">
        <v>87</v>
      </c>
      <c r="B6" s="1305" t="s">
        <v>88</v>
      </c>
      <c r="C6" s="1306" t="s">
        <v>869</v>
      </c>
      <c r="D6" s="1306" t="s">
        <v>337</v>
      </c>
      <c r="E6" s="1306" t="s">
        <v>870</v>
      </c>
      <c r="F6" s="1306" t="s">
        <v>83</v>
      </c>
      <c r="G6" s="1306" t="s">
        <v>871</v>
      </c>
      <c r="H6" s="1305" t="s">
        <v>872</v>
      </c>
      <c r="I6" s="1305" t="s">
        <v>873</v>
      </c>
      <c r="J6" s="1305" t="s">
        <v>874</v>
      </c>
      <c r="K6" s="1305" t="s">
        <v>875</v>
      </c>
      <c r="L6" s="1305" t="s">
        <v>876</v>
      </c>
      <c r="M6" s="1693" t="s">
        <v>877</v>
      </c>
      <c r="N6" s="1694"/>
      <c r="O6" s="1305" t="s">
        <v>878</v>
      </c>
      <c r="P6" s="1305" t="s">
        <v>879</v>
      </c>
      <c r="Q6" s="1305" t="s">
        <v>880</v>
      </c>
      <c r="R6" s="1305" t="s">
        <v>881</v>
      </c>
      <c r="S6" s="1305" t="s">
        <v>882</v>
      </c>
      <c r="T6" s="1305" t="s">
        <v>883</v>
      </c>
      <c r="U6" s="1305" t="s">
        <v>884</v>
      </c>
    </row>
    <row r="7" spans="1:21" ht="34.5" hidden="1" customHeight="1" x14ac:dyDescent="0.25">
      <c r="A7" s="1307"/>
      <c r="B7" s="1308" t="s">
        <v>91</v>
      </c>
      <c r="C7" s="1309"/>
      <c r="D7" s="1310"/>
      <c r="E7" s="1311"/>
      <c r="F7" s="1312" t="s">
        <v>84</v>
      </c>
      <c r="G7" s="1312"/>
      <c r="H7" s="1312"/>
      <c r="I7" s="1312"/>
      <c r="J7" s="1312"/>
      <c r="K7" s="1312"/>
      <c r="L7" s="1313"/>
      <c r="M7" s="1313"/>
      <c r="N7" s="1314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5"/>
      <c r="P7" s="1315"/>
      <c r="Q7" s="1315"/>
      <c r="R7" s="1315"/>
      <c r="S7" s="1315"/>
      <c r="T7" s="1315"/>
      <c r="U7" s="1315"/>
    </row>
    <row r="8" spans="1:21" ht="34.5" hidden="1" customHeight="1" x14ac:dyDescent="0.25">
      <c r="A8" s="1307"/>
      <c r="B8" s="1308" t="s">
        <v>91</v>
      </c>
      <c r="C8" s="1316"/>
      <c r="D8" s="1317"/>
      <c r="E8" s="1318"/>
      <c r="F8" s="1312" t="s">
        <v>84</v>
      </c>
      <c r="G8" s="1319"/>
      <c r="H8" s="1319"/>
      <c r="I8" s="1319"/>
      <c r="J8" s="1319"/>
      <c r="K8" s="1319"/>
      <c r="L8" s="1320"/>
      <c r="M8" s="1320"/>
      <c r="N8" s="1314" t="str">
        <f t="shared" si="0"/>
        <v/>
      </c>
      <c r="O8" s="1321"/>
      <c r="P8" s="1321"/>
      <c r="Q8" s="1321"/>
      <c r="R8" s="1321"/>
      <c r="S8" s="1321"/>
      <c r="T8" s="1321"/>
      <c r="U8" s="1321"/>
    </row>
    <row r="9" spans="1:21" ht="34.5" hidden="1" customHeight="1" x14ac:dyDescent="0.25">
      <c r="A9" s="1307" t="s">
        <v>885</v>
      </c>
      <c r="B9" s="1308" t="s">
        <v>95</v>
      </c>
      <c r="C9" s="1316"/>
      <c r="D9" s="1317" t="s">
        <v>886</v>
      </c>
      <c r="E9" s="1318"/>
      <c r="F9" s="1319" t="s">
        <v>887</v>
      </c>
      <c r="G9" s="1319"/>
      <c r="H9" s="1319"/>
      <c r="I9" s="1319"/>
      <c r="J9" s="1319"/>
      <c r="K9" s="1319"/>
      <c r="L9" s="1320"/>
      <c r="M9" s="1320"/>
      <c r="N9" s="1314" t="str">
        <f t="shared" si="0"/>
        <v/>
      </c>
      <c r="O9" s="1321"/>
      <c r="P9" s="1321"/>
      <c r="Q9" s="1321"/>
      <c r="R9" s="1321"/>
      <c r="S9" s="1321"/>
      <c r="T9" s="1321"/>
      <c r="U9" s="1321"/>
    </row>
    <row r="10" spans="1:21" ht="34.5" hidden="1" customHeight="1" x14ac:dyDescent="0.25">
      <c r="A10" s="1322" t="s">
        <v>888</v>
      </c>
      <c r="B10" s="1308" t="s">
        <v>95</v>
      </c>
      <c r="C10" s="1316"/>
      <c r="D10" s="1317" t="s">
        <v>886</v>
      </c>
      <c r="E10" s="1318"/>
      <c r="F10" s="1319" t="s">
        <v>887</v>
      </c>
      <c r="G10" s="1319"/>
      <c r="H10" s="1319"/>
      <c r="I10" s="1319"/>
      <c r="J10" s="1319"/>
      <c r="K10" s="1319"/>
      <c r="L10" s="1320"/>
      <c r="M10" s="1320"/>
      <c r="N10" s="1314" t="str">
        <f t="shared" si="0"/>
        <v/>
      </c>
      <c r="O10" s="1321"/>
      <c r="P10" s="1321"/>
      <c r="Q10" s="1321"/>
      <c r="R10" s="1321"/>
      <c r="S10" s="1321"/>
      <c r="T10" s="1321"/>
      <c r="U10" s="1321"/>
    </row>
    <row r="11" spans="1:21" ht="34.5" hidden="1" customHeight="1" x14ac:dyDescent="0.25">
      <c r="A11" s="1307" t="s">
        <v>889</v>
      </c>
      <c r="B11" s="1308" t="s">
        <v>95</v>
      </c>
      <c r="C11" s="1316"/>
      <c r="D11" s="1323" t="s">
        <v>884</v>
      </c>
      <c r="E11" s="1318"/>
      <c r="F11" s="1319" t="s">
        <v>887</v>
      </c>
      <c r="G11" s="1319"/>
      <c r="H11" s="1319"/>
      <c r="I11" s="1319"/>
      <c r="J11" s="1319"/>
      <c r="K11" s="1319"/>
      <c r="L11" s="1320"/>
      <c r="M11" s="1320"/>
      <c r="N11" s="1314" t="str">
        <f t="shared" si="0"/>
        <v/>
      </c>
      <c r="O11" s="1321"/>
      <c r="P11" s="1321"/>
      <c r="Q11" s="1321"/>
      <c r="R11" s="1321"/>
      <c r="S11" s="1321"/>
      <c r="T11" s="1321"/>
      <c r="U11" s="1321"/>
    </row>
    <row r="12" spans="1:21" ht="34.5" hidden="1" customHeight="1" x14ac:dyDescent="0.25">
      <c r="A12" s="1322"/>
      <c r="B12" s="1308" t="s">
        <v>97</v>
      </c>
      <c r="C12" s="1316"/>
      <c r="D12" s="1317"/>
      <c r="E12" s="1318"/>
      <c r="F12" s="1312" t="s">
        <v>84</v>
      </c>
      <c r="G12" s="1319"/>
      <c r="H12" s="1319"/>
      <c r="I12" s="1319"/>
      <c r="J12" s="1319"/>
      <c r="K12" s="1319"/>
      <c r="L12" s="1320"/>
      <c r="M12" s="1320"/>
      <c r="N12" s="1314" t="str">
        <f t="shared" si="0"/>
        <v/>
      </c>
      <c r="O12" s="1321"/>
      <c r="P12" s="1321"/>
      <c r="Q12" s="1321"/>
      <c r="R12" s="1321"/>
      <c r="S12" s="1321"/>
      <c r="T12" s="1321"/>
      <c r="U12" s="1321"/>
    </row>
    <row r="13" spans="1:21" ht="34.5" hidden="1" customHeight="1" x14ac:dyDescent="0.25">
      <c r="A13" s="1307"/>
      <c r="B13" s="1324" t="s">
        <v>97</v>
      </c>
      <c r="C13" s="1325"/>
      <c r="D13" s="1326"/>
      <c r="E13" s="1327"/>
      <c r="F13" s="1312" t="s">
        <v>84</v>
      </c>
      <c r="G13" s="1328"/>
      <c r="H13" s="1328"/>
      <c r="I13" s="1328"/>
      <c r="J13" s="1328"/>
      <c r="K13" s="1328"/>
      <c r="L13" s="1329"/>
      <c r="M13" s="1329"/>
      <c r="N13" s="1314" t="str">
        <f t="shared" si="0"/>
        <v/>
      </c>
      <c r="O13" s="1330"/>
      <c r="P13" s="1330"/>
      <c r="Q13" s="1330"/>
      <c r="R13" s="1330"/>
      <c r="S13" s="1330"/>
      <c r="T13" s="1330"/>
      <c r="U13" s="1330"/>
    </row>
    <row r="14" spans="1:21" ht="34.5" hidden="1" customHeight="1" x14ac:dyDescent="0.25">
      <c r="A14" s="1307" t="s">
        <v>890</v>
      </c>
      <c r="B14" s="1308" t="s">
        <v>345</v>
      </c>
      <c r="C14" s="1316"/>
      <c r="D14" s="1323" t="s">
        <v>886</v>
      </c>
      <c r="E14" s="1318"/>
      <c r="F14" s="1319" t="s">
        <v>891</v>
      </c>
      <c r="G14" s="1319"/>
      <c r="H14" s="1319"/>
      <c r="I14" s="1319"/>
      <c r="J14" s="1319"/>
      <c r="K14" s="1319"/>
      <c r="L14" s="1320"/>
      <c r="M14" s="1320"/>
      <c r="N14" s="1314" t="str">
        <f t="shared" si="0"/>
        <v/>
      </c>
      <c r="O14" s="1321"/>
      <c r="P14" s="1321"/>
      <c r="Q14" s="1321"/>
      <c r="R14" s="1321"/>
      <c r="S14" s="1321"/>
      <c r="T14" s="1321"/>
      <c r="U14" s="1321"/>
    </row>
    <row r="15" spans="1:21" ht="34.5" hidden="1" customHeight="1" x14ac:dyDescent="0.25">
      <c r="A15" s="1307" t="s">
        <v>892</v>
      </c>
      <c r="B15" s="1308" t="s">
        <v>345</v>
      </c>
      <c r="C15" s="1316"/>
      <c r="D15" s="1323" t="s">
        <v>884</v>
      </c>
      <c r="E15" s="1318"/>
      <c r="F15" s="1319" t="s">
        <v>891</v>
      </c>
      <c r="G15" s="1319"/>
      <c r="H15" s="1319"/>
      <c r="I15" s="1319"/>
      <c r="J15" s="1319"/>
      <c r="K15" s="1319"/>
      <c r="L15" s="1320"/>
      <c r="M15" s="1320"/>
      <c r="N15" s="1314" t="str">
        <f t="shared" si="0"/>
        <v/>
      </c>
      <c r="O15" s="1321"/>
      <c r="P15" s="1321"/>
      <c r="Q15" s="1321"/>
      <c r="R15" s="1321"/>
      <c r="S15" s="1321"/>
      <c r="T15" s="1321"/>
      <c r="U15" s="1321"/>
    </row>
    <row r="16" spans="1:21" ht="34.5" hidden="1" customHeight="1" x14ac:dyDescent="0.25">
      <c r="A16" s="1307" t="s">
        <v>893</v>
      </c>
      <c r="B16" s="1308" t="s">
        <v>345</v>
      </c>
      <c r="C16" s="1316"/>
      <c r="D16" s="1323" t="s">
        <v>884</v>
      </c>
      <c r="E16" s="1318"/>
      <c r="F16" s="1319" t="s">
        <v>891</v>
      </c>
      <c r="G16" s="1319"/>
      <c r="H16" s="1319"/>
      <c r="I16" s="1319"/>
      <c r="J16" s="1319"/>
      <c r="K16" s="1319"/>
      <c r="L16" s="1320"/>
      <c r="M16" s="1320"/>
      <c r="N16" s="1314" t="str">
        <f t="shared" si="0"/>
        <v/>
      </c>
      <c r="O16" s="1321"/>
      <c r="P16" s="1321"/>
      <c r="Q16" s="1321"/>
      <c r="R16" s="1321"/>
      <c r="S16" s="1321"/>
      <c r="T16" s="1321"/>
      <c r="U16" s="1321"/>
    </row>
    <row r="17" spans="1:21" ht="34.5" hidden="1" customHeight="1" x14ac:dyDescent="0.25">
      <c r="A17" s="1307" t="s">
        <v>894</v>
      </c>
      <c r="B17" s="1308" t="s">
        <v>112</v>
      </c>
      <c r="C17" s="1316"/>
      <c r="D17" s="1323" t="s">
        <v>886</v>
      </c>
      <c r="E17" s="1318"/>
      <c r="F17" s="1319" t="s">
        <v>895</v>
      </c>
      <c r="G17" s="1319"/>
      <c r="H17" s="1319"/>
      <c r="I17" s="1319"/>
      <c r="J17" s="1319"/>
      <c r="K17" s="1319"/>
      <c r="L17" s="1320"/>
      <c r="M17" s="1320"/>
      <c r="N17" s="1314" t="str">
        <f t="shared" si="0"/>
        <v/>
      </c>
      <c r="O17" s="1321"/>
      <c r="P17" s="1321"/>
      <c r="Q17" s="1321"/>
      <c r="R17" s="1321"/>
      <c r="S17" s="1321"/>
      <c r="T17" s="1321"/>
      <c r="U17" s="1321"/>
    </row>
    <row r="18" spans="1:21" ht="34.5" hidden="1" customHeight="1" x14ac:dyDescent="0.25">
      <c r="A18" s="1307" t="s">
        <v>896</v>
      </c>
      <c r="B18" s="1308" t="s">
        <v>112</v>
      </c>
      <c r="C18" s="1316"/>
      <c r="D18" s="1323" t="s">
        <v>886</v>
      </c>
      <c r="E18" s="1318"/>
      <c r="F18" s="1319" t="s">
        <v>895</v>
      </c>
      <c r="G18" s="1319"/>
      <c r="H18" s="1319"/>
      <c r="I18" s="1319"/>
      <c r="J18" s="1319"/>
      <c r="K18" s="1319"/>
      <c r="L18" s="1320"/>
      <c r="M18" s="1320"/>
      <c r="N18" s="1314" t="str">
        <f t="shared" si="0"/>
        <v/>
      </c>
      <c r="O18" s="1321"/>
      <c r="P18" s="1321"/>
      <c r="Q18" s="1321"/>
      <c r="R18" s="1321"/>
      <c r="S18" s="1321"/>
      <c r="T18" s="1321"/>
      <c r="U18" s="1321"/>
    </row>
    <row r="19" spans="1:21" ht="34.5" hidden="1" customHeight="1" x14ac:dyDescent="0.25">
      <c r="A19" s="1307" t="s">
        <v>897</v>
      </c>
      <c r="B19" s="1308" t="s">
        <v>112</v>
      </c>
      <c r="C19" s="1316"/>
      <c r="D19" s="1323" t="s">
        <v>886</v>
      </c>
      <c r="E19" s="1318"/>
      <c r="F19" s="1319" t="s">
        <v>895</v>
      </c>
      <c r="G19" s="1319"/>
      <c r="H19" s="1319"/>
      <c r="I19" s="1319"/>
      <c r="J19" s="1319"/>
      <c r="K19" s="1319"/>
      <c r="L19" s="1320"/>
      <c r="M19" s="1320"/>
      <c r="N19" s="1314" t="str">
        <f t="shared" si="0"/>
        <v/>
      </c>
      <c r="O19" s="1321"/>
      <c r="P19" s="1321"/>
      <c r="Q19" s="1321"/>
      <c r="R19" s="1321"/>
      <c r="S19" s="1321"/>
      <c r="T19" s="1321"/>
      <c r="U19" s="1321"/>
    </row>
    <row r="20" spans="1:21" ht="34.5" hidden="1" customHeight="1" x14ac:dyDescent="0.25">
      <c r="A20" s="1307" t="s">
        <v>898</v>
      </c>
      <c r="B20" s="1308" t="s">
        <v>112</v>
      </c>
      <c r="C20" s="1316"/>
      <c r="D20" s="1317" t="s">
        <v>886</v>
      </c>
      <c r="E20" s="1318"/>
      <c r="F20" s="1319" t="s">
        <v>895</v>
      </c>
      <c r="G20" s="1319"/>
      <c r="H20" s="1319"/>
      <c r="I20" s="1319"/>
      <c r="J20" s="1319"/>
      <c r="K20" s="1319"/>
      <c r="L20" s="1320"/>
      <c r="M20" s="1320"/>
      <c r="N20" s="1314" t="str">
        <f t="shared" si="0"/>
        <v/>
      </c>
      <c r="O20" s="1321"/>
      <c r="P20" s="1321"/>
      <c r="Q20" s="1321"/>
      <c r="R20" s="1321"/>
      <c r="S20" s="1321"/>
      <c r="T20" s="1321"/>
      <c r="U20" s="1321"/>
    </row>
    <row r="21" spans="1:21" ht="34.5" hidden="1" customHeight="1" x14ac:dyDescent="0.25">
      <c r="A21" s="1322" t="s">
        <v>349</v>
      </c>
      <c r="B21" s="1308" t="s">
        <v>112</v>
      </c>
      <c r="C21" s="1316"/>
      <c r="D21" s="1317" t="s">
        <v>884</v>
      </c>
      <c r="E21" s="1318"/>
      <c r="F21" s="1319" t="s">
        <v>895</v>
      </c>
      <c r="G21" s="1319"/>
      <c r="H21" s="1319"/>
      <c r="I21" s="1319"/>
      <c r="J21" s="1319"/>
      <c r="K21" s="1319"/>
      <c r="L21" s="1320"/>
      <c r="M21" s="1320"/>
      <c r="N21" s="1314" t="str">
        <f t="shared" si="0"/>
        <v/>
      </c>
      <c r="O21" s="1321"/>
      <c r="P21" s="1321"/>
      <c r="Q21" s="1321"/>
      <c r="R21" s="1321"/>
      <c r="S21" s="1321"/>
      <c r="T21" s="1321"/>
      <c r="U21" s="1321"/>
    </row>
    <row r="22" spans="1:21" ht="34.5" hidden="1" customHeight="1" x14ac:dyDescent="0.25">
      <c r="A22" s="1322" t="s">
        <v>356</v>
      </c>
      <c r="B22" s="1308" t="s">
        <v>350</v>
      </c>
      <c r="C22" s="1316"/>
      <c r="D22" s="1317" t="s">
        <v>886</v>
      </c>
      <c r="E22" s="1318"/>
      <c r="F22" s="1319" t="s">
        <v>895</v>
      </c>
      <c r="G22" s="1319"/>
      <c r="H22" s="1319"/>
      <c r="I22" s="1319"/>
      <c r="J22" s="1319"/>
      <c r="K22" s="1319"/>
      <c r="L22" s="1320"/>
      <c r="M22" s="1320"/>
      <c r="N22" s="1314" t="str">
        <f t="shared" si="0"/>
        <v/>
      </c>
      <c r="O22" s="1321"/>
      <c r="P22" s="1321"/>
      <c r="Q22" s="1321"/>
      <c r="R22" s="1321"/>
      <c r="S22" s="1321"/>
      <c r="T22" s="1321"/>
      <c r="U22" s="1321"/>
    </row>
    <row r="23" spans="1:21" ht="34.5" hidden="1" customHeight="1" x14ac:dyDescent="0.25">
      <c r="A23" s="1307" t="s">
        <v>899</v>
      </c>
      <c r="B23" s="1308" t="s">
        <v>350</v>
      </c>
      <c r="C23" s="1316"/>
      <c r="D23" s="1317" t="s">
        <v>884</v>
      </c>
      <c r="E23" s="1318"/>
      <c r="F23" s="1319" t="s">
        <v>895</v>
      </c>
      <c r="G23" s="1319"/>
      <c r="H23" s="1319"/>
      <c r="I23" s="1319"/>
      <c r="J23" s="1319"/>
      <c r="K23" s="1319"/>
      <c r="L23" s="1320"/>
      <c r="M23" s="1320"/>
      <c r="N23" s="1314" t="str">
        <f t="shared" si="0"/>
        <v/>
      </c>
      <c r="O23" s="1321"/>
      <c r="P23" s="1321"/>
      <c r="Q23" s="1321"/>
      <c r="R23" s="1321"/>
      <c r="S23" s="1321"/>
      <c r="T23" s="1321"/>
      <c r="U23" s="1321"/>
    </row>
    <row r="24" spans="1:21" ht="34.5" hidden="1" customHeight="1" x14ac:dyDescent="0.25">
      <c r="A24" s="1307" t="s">
        <v>900</v>
      </c>
      <c r="B24" s="1308" t="s">
        <v>350</v>
      </c>
      <c r="C24" s="1316"/>
      <c r="D24" s="1323" t="s">
        <v>884</v>
      </c>
      <c r="E24" s="1318"/>
      <c r="F24" s="1319" t="s">
        <v>895</v>
      </c>
      <c r="G24" s="1319"/>
      <c r="H24" s="1319"/>
      <c r="I24" s="1319"/>
      <c r="J24" s="1319"/>
      <c r="K24" s="1319"/>
      <c r="L24" s="1320"/>
      <c r="M24" s="1320"/>
      <c r="N24" s="1314" t="str">
        <f t="shared" si="0"/>
        <v/>
      </c>
      <c r="O24" s="1321"/>
      <c r="P24" s="1321"/>
      <c r="Q24" s="1321"/>
      <c r="R24" s="1321"/>
      <c r="S24" s="1321"/>
      <c r="T24" s="1321"/>
      <c r="U24" s="1321"/>
    </row>
    <row r="25" spans="1:21" ht="34.5" hidden="1" customHeight="1" x14ac:dyDescent="0.25">
      <c r="A25" s="1322" t="s">
        <v>901</v>
      </c>
      <c r="B25" s="1308" t="s">
        <v>350</v>
      </c>
      <c r="C25" s="1316"/>
      <c r="D25" s="1317" t="s">
        <v>884</v>
      </c>
      <c r="E25" s="1318"/>
      <c r="F25" s="1319" t="s">
        <v>895</v>
      </c>
      <c r="G25" s="1319"/>
      <c r="H25" s="1319"/>
      <c r="I25" s="1319"/>
      <c r="J25" s="1319"/>
      <c r="K25" s="1319"/>
      <c r="L25" s="1331"/>
      <c r="M25" s="1331"/>
      <c r="N25" s="1314" t="str">
        <f t="shared" si="0"/>
        <v/>
      </c>
      <c r="O25" s="1321"/>
      <c r="P25" s="1321"/>
      <c r="Q25" s="1321"/>
      <c r="R25" s="1321"/>
      <c r="S25" s="1321"/>
      <c r="T25" s="1321"/>
      <c r="U25" s="1321"/>
    </row>
    <row r="26" spans="1:21" ht="34.5" hidden="1" customHeight="1" x14ac:dyDescent="0.25">
      <c r="A26" s="1322"/>
      <c r="B26" s="1308"/>
      <c r="C26" s="1316"/>
      <c r="D26" s="1317"/>
      <c r="E26" s="1318"/>
      <c r="F26" s="1319"/>
      <c r="G26" s="1319"/>
      <c r="H26" s="1319"/>
      <c r="I26" s="1319"/>
      <c r="J26" s="1319"/>
      <c r="K26" s="1319"/>
      <c r="L26" s="1331"/>
      <c r="M26" s="1331"/>
      <c r="N26" s="1314" t="str">
        <f t="shared" si="0"/>
        <v/>
      </c>
      <c r="O26" s="1321"/>
      <c r="P26" s="1321"/>
      <c r="Q26" s="1321"/>
      <c r="R26" s="1321"/>
      <c r="S26" s="1321"/>
      <c r="T26" s="1321"/>
      <c r="U26" s="1321"/>
    </row>
    <row r="27" spans="1:21" ht="34.5" hidden="1" customHeight="1" x14ac:dyDescent="0.25">
      <c r="A27" s="1322" t="s">
        <v>902</v>
      </c>
      <c r="B27" s="1308" t="s">
        <v>353</v>
      </c>
      <c r="C27" s="1316"/>
      <c r="D27" s="1317" t="s">
        <v>886</v>
      </c>
      <c r="E27" s="1318"/>
      <c r="F27" s="1319" t="s">
        <v>903</v>
      </c>
      <c r="G27" s="1319"/>
      <c r="H27" s="1319"/>
      <c r="I27" s="1319"/>
      <c r="J27" s="1319"/>
      <c r="K27" s="1319"/>
      <c r="L27" s="1331"/>
      <c r="M27" s="1331"/>
      <c r="N27" s="1314" t="str">
        <f t="shared" si="0"/>
        <v/>
      </c>
      <c r="O27" s="1321"/>
      <c r="P27" s="1321"/>
      <c r="Q27" s="1321"/>
      <c r="R27" s="1321"/>
      <c r="S27" s="1321"/>
      <c r="T27" s="1321"/>
      <c r="U27" s="1321"/>
    </row>
    <row r="28" spans="1:21" ht="34.5" hidden="1" customHeight="1" x14ac:dyDescent="0.25">
      <c r="A28" s="1322" t="s">
        <v>904</v>
      </c>
      <c r="B28" s="1308" t="s">
        <v>353</v>
      </c>
      <c r="C28" s="1316"/>
      <c r="D28" s="1317" t="s">
        <v>884</v>
      </c>
      <c r="E28" s="1318"/>
      <c r="F28" s="1319" t="s">
        <v>903</v>
      </c>
      <c r="G28" s="1319"/>
      <c r="H28" s="1319"/>
      <c r="I28" s="1319"/>
      <c r="J28" s="1319"/>
      <c r="K28" s="1319"/>
      <c r="L28" s="1331"/>
      <c r="M28" s="1331"/>
      <c r="N28" s="1314" t="str">
        <f t="shared" si="0"/>
        <v/>
      </c>
      <c r="O28" s="1321"/>
      <c r="P28" s="1321"/>
      <c r="Q28" s="1321"/>
      <c r="R28" s="1321"/>
      <c r="S28" s="1321"/>
      <c r="T28" s="1321"/>
      <c r="U28" s="1321"/>
    </row>
    <row r="29" spans="1:21" ht="34.5" customHeight="1" x14ac:dyDescent="0.25">
      <c r="A29" s="1370" t="s">
        <v>122</v>
      </c>
      <c r="B29" s="1308" t="s">
        <v>123</v>
      </c>
      <c r="C29" s="1372" t="s">
        <v>957</v>
      </c>
      <c r="D29" s="1317" t="s">
        <v>338</v>
      </c>
      <c r="E29" s="1318" t="s">
        <v>124</v>
      </c>
      <c r="F29" s="1319" t="s">
        <v>905</v>
      </c>
      <c r="G29" s="1319" t="s">
        <v>958</v>
      </c>
      <c r="H29" s="1319">
        <v>6</v>
      </c>
      <c r="I29" s="1319"/>
      <c r="J29" s="1319"/>
      <c r="K29" s="1319">
        <v>6</v>
      </c>
      <c r="L29" s="1331" t="s">
        <v>910</v>
      </c>
      <c r="M29" s="1331"/>
      <c r="N29" s="1314" t="str">
        <f t="shared" si="0"/>
        <v/>
      </c>
      <c r="O29" s="1321"/>
      <c r="P29" s="1321"/>
      <c r="Q29" s="1321"/>
      <c r="R29" s="1321"/>
      <c r="S29" s="1321"/>
      <c r="T29" s="1321"/>
      <c r="U29" s="1321"/>
    </row>
    <row r="30" spans="1:21" ht="34.5" customHeight="1" x14ac:dyDescent="0.25">
      <c r="A30" s="1371" t="s">
        <v>355</v>
      </c>
      <c r="B30" s="1308" t="s">
        <v>123</v>
      </c>
      <c r="C30" s="1316"/>
      <c r="D30" s="1323"/>
      <c r="E30" s="1318"/>
      <c r="F30" s="1319" t="s">
        <v>905</v>
      </c>
      <c r="G30" s="1319"/>
      <c r="H30" s="1319"/>
      <c r="I30" s="1319"/>
      <c r="J30" s="1319"/>
      <c r="K30" s="1319"/>
      <c r="L30" s="1331"/>
      <c r="M30" s="1331"/>
      <c r="N30" s="1314" t="str">
        <f t="shared" si="0"/>
        <v/>
      </c>
      <c r="O30" s="1321"/>
      <c r="P30" s="1321"/>
      <c r="Q30" s="1321"/>
      <c r="R30" s="1321"/>
      <c r="S30" s="1321"/>
      <c r="T30" s="1321"/>
      <c r="U30" s="1321"/>
    </row>
    <row r="31" spans="1:21" ht="34.5" hidden="1" customHeight="1" x14ac:dyDescent="0.25">
      <c r="A31" s="1307" t="s">
        <v>906</v>
      </c>
      <c r="B31" s="1308" t="s">
        <v>359</v>
      </c>
      <c r="C31" s="1332" t="s">
        <v>907</v>
      </c>
      <c r="D31" s="1323" t="s">
        <v>886</v>
      </c>
      <c r="E31" s="1333" t="s">
        <v>249</v>
      </c>
      <c r="F31" s="1334" t="s">
        <v>908</v>
      </c>
      <c r="G31" s="1334" t="s">
        <v>908</v>
      </c>
      <c r="H31" s="1335">
        <v>100</v>
      </c>
      <c r="I31" s="1336">
        <v>1</v>
      </c>
      <c r="J31" s="1337" t="s">
        <v>909</v>
      </c>
      <c r="K31" s="1338">
        <v>1</v>
      </c>
      <c r="L31" s="1339" t="s">
        <v>910</v>
      </c>
      <c r="M31" s="1331"/>
      <c r="N31" s="1314" t="str">
        <f t="shared" si="0"/>
        <v/>
      </c>
      <c r="O31" s="1321"/>
      <c r="P31" s="1321"/>
      <c r="Q31" s="1321"/>
      <c r="R31" s="1321"/>
      <c r="S31" s="1321"/>
      <c r="T31" s="1321"/>
      <c r="U31" s="1321"/>
    </row>
    <row r="32" spans="1:21" ht="34.5" hidden="1" customHeight="1" x14ac:dyDescent="0.25">
      <c r="A32" s="1307" t="s">
        <v>911</v>
      </c>
      <c r="B32" s="1308" t="s">
        <v>359</v>
      </c>
      <c r="C32" s="1332" t="s">
        <v>912</v>
      </c>
      <c r="D32" s="1323" t="s">
        <v>884</v>
      </c>
      <c r="E32" s="1333" t="s">
        <v>644</v>
      </c>
      <c r="F32" s="1334" t="s">
        <v>908</v>
      </c>
      <c r="G32" s="1334" t="s">
        <v>908</v>
      </c>
      <c r="H32" s="1336">
        <v>0</v>
      </c>
      <c r="I32" s="1336">
        <v>0</v>
      </c>
      <c r="J32" s="1337" t="s">
        <v>909</v>
      </c>
      <c r="K32" s="1338">
        <v>0</v>
      </c>
      <c r="L32" s="1340" t="s">
        <v>913</v>
      </c>
      <c r="M32" s="1331"/>
      <c r="N32" s="1314" t="str">
        <f t="shared" si="0"/>
        <v/>
      </c>
      <c r="O32" s="1321"/>
      <c r="P32" s="1321"/>
      <c r="Q32" s="1321"/>
      <c r="R32" s="1321"/>
      <c r="S32" s="1321"/>
      <c r="T32" s="1321"/>
      <c r="U32" s="1321"/>
    </row>
    <row r="33" spans="1:21" ht="34.5" hidden="1" customHeight="1" x14ac:dyDescent="0.25">
      <c r="A33" s="1307" t="s">
        <v>914</v>
      </c>
      <c r="B33" s="1308" t="s">
        <v>107</v>
      </c>
      <c r="C33" s="1316"/>
      <c r="D33" s="1323" t="s">
        <v>884</v>
      </c>
      <c r="E33" s="1318"/>
      <c r="F33" s="1319" t="s">
        <v>903</v>
      </c>
      <c r="G33" s="1319"/>
      <c r="H33" s="1319"/>
      <c r="I33" s="1319"/>
      <c r="J33" s="1319"/>
      <c r="K33" s="1319"/>
      <c r="L33" s="1331"/>
      <c r="M33" s="1331"/>
      <c r="N33" s="1314" t="str">
        <f t="shared" si="0"/>
        <v/>
      </c>
      <c r="O33" s="1321"/>
      <c r="P33" s="1321"/>
      <c r="Q33" s="1321"/>
      <c r="R33" s="1321"/>
      <c r="S33" s="1321"/>
      <c r="T33" s="1321"/>
      <c r="U33" s="1321"/>
    </row>
    <row r="34" spans="1:21" ht="34.5" hidden="1" customHeight="1" x14ac:dyDescent="0.25">
      <c r="A34" s="1322" t="s">
        <v>915</v>
      </c>
      <c r="B34" s="1308" t="s">
        <v>107</v>
      </c>
      <c r="C34" s="1316"/>
      <c r="D34" s="1317" t="s">
        <v>884</v>
      </c>
      <c r="E34" s="1318"/>
      <c r="F34" s="1319" t="s">
        <v>903</v>
      </c>
      <c r="G34" s="1319"/>
      <c r="H34" s="1319"/>
      <c r="I34" s="1319"/>
      <c r="J34" s="1319"/>
      <c r="K34" s="1319"/>
      <c r="L34" s="1331"/>
      <c r="M34" s="1331"/>
      <c r="N34" s="1314" t="str">
        <f t="shared" si="0"/>
        <v/>
      </c>
      <c r="O34" s="1321"/>
      <c r="P34" s="1321"/>
      <c r="Q34" s="1321"/>
      <c r="R34" s="1321"/>
      <c r="S34" s="1321"/>
      <c r="T34" s="1321"/>
      <c r="U34" s="1321"/>
    </row>
    <row r="35" spans="1:21" ht="34.5" hidden="1" customHeight="1" x14ac:dyDescent="0.25">
      <c r="A35" s="1307" t="s">
        <v>916</v>
      </c>
      <c r="B35" s="1308" t="s">
        <v>107</v>
      </c>
      <c r="C35" s="1316"/>
      <c r="D35" s="1323" t="s">
        <v>886</v>
      </c>
      <c r="E35" s="1318"/>
      <c r="F35" s="1319" t="s">
        <v>903</v>
      </c>
      <c r="G35" s="1319"/>
      <c r="H35" s="1319"/>
      <c r="I35" s="1319"/>
      <c r="J35" s="1319"/>
      <c r="K35" s="1319"/>
      <c r="L35" s="1331"/>
      <c r="M35" s="1331"/>
      <c r="N35" s="1314" t="str">
        <f t="shared" si="0"/>
        <v/>
      </c>
      <c r="O35" s="1321"/>
      <c r="P35" s="1321"/>
      <c r="Q35" s="1321"/>
      <c r="R35" s="1321"/>
      <c r="S35" s="1321"/>
      <c r="T35" s="1321"/>
      <c r="U35" s="1321"/>
    </row>
    <row r="36" spans="1:21" ht="34.5" hidden="1" customHeight="1" x14ac:dyDescent="0.25">
      <c r="A36" s="1307"/>
      <c r="B36" s="1308" t="s">
        <v>100</v>
      </c>
      <c r="C36" s="1316"/>
      <c r="D36" s="1323"/>
      <c r="E36" s="1318"/>
      <c r="F36" s="1319" t="s">
        <v>903</v>
      </c>
      <c r="G36" s="1319"/>
      <c r="H36" s="1319"/>
      <c r="I36" s="1319"/>
      <c r="J36" s="1319"/>
      <c r="K36" s="1319"/>
      <c r="L36" s="1331"/>
      <c r="M36" s="1331"/>
      <c r="N36" s="1314" t="str">
        <f t="shared" si="0"/>
        <v/>
      </c>
      <c r="O36" s="1321"/>
      <c r="P36" s="1321"/>
      <c r="Q36" s="1321"/>
      <c r="R36" s="1321"/>
      <c r="S36" s="1321"/>
      <c r="T36" s="1321"/>
      <c r="U36" s="1321"/>
    </row>
    <row r="37" spans="1:21" ht="34.5" hidden="1" customHeight="1" x14ac:dyDescent="0.25">
      <c r="A37" s="1322"/>
      <c r="B37" s="1308" t="s">
        <v>100</v>
      </c>
      <c r="C37" s="1316"/>
      <c r="D37" s="1323"/>
      <c r="E37" s="1318"/>
      <c r="F37" s="1319" t="s">
        <v>903</v>
      </c>
      <c r="G37" s="1319"/>
      <c r="H37" s="1319"/>
      <c r="I37" s="1319"/>
      <c r="J37" s="1319"/>
      <c r="K37" s="1319"/>
      <c r="L37" s="1331"/>
      <c r="M37" s="1331"/>
      <c r="N37" s="1314" t="str">
        <f t="shared" si="0"/>
        <v/>
      </c>
      <c r="O37" s="1321"/>
      <c r="P37" s="1321"/>
      <c r="Q37" s="1321"/>
      <c r="R37" s="1321"/>
      <c r="S37" s="1321"/>
      <c r="T37" s="1321"/>
      <c r="U37" s="1321"/>
    </row>
    <row r="38" spans="1:21" ht="34.5" hidden="1" customHeight="1" x14ac:dyDescent="0.25">
      <c r="A38" s="1307" t="s">
        <v>917</v>
      </c>
      <c r="B38" s="1308" t="s">
        <v>120</v>
      </c>
      <c r="C38" s="1316"/>
      <c r="D38" s="1317" t="s">
        <v>886</v>
      </c>
      <c r="E38" s="1318"/>
      <c r="F38" s="1319" t="s">
        <v>918</v>
      </c>
      <c r="G38" s="1319"/>
      <c r="H38" s="1319"/>
      <c r="I38" s="1319"/>
      <c r="J38" s="1319"/>
      <c r="K38" s="1319"/>
      <c r="L38" s="1331"/>
      <c r="M38" s="1331"/>
      <c r="N38" s="1314" t="str">
        <f t="shared" si="0"/>
        <v/>
      </c>
      <c r="O38" s="1321"/>
      <c r="P38" s="1321"/>
      <c r="Q38" s="1321"/>
      <c r="R38" s="1321"/>
      <c r="S38" s="1321"/>
      <c r="T38" s="1321"/>
      <c r="U38" s="1321"/>
    </row>
    <row r="39" spans="1:21" ht="34.5" hidden="1" customHeight="1" x14ac:dyDescent="0.25">
      <c r="A39" s="1341" t="s">
        <v>919</v>
      </c>
      <c r="B39" s="1342" t="s">
        <v>120</v>
      </c>
      <c r="C39" s="1343"/>
      <c r="D39" s="1344" t="s">
        <v>884</v>
      </c>
      <c r="E39" s="1345"/>
      <c r="F39" s="1319" t="s">
        <v>918</v>
      </c>
      <c r="G39" s="1346"/>
      <c r="H39" s="1346"/>
      <c r="I39" s="1346"/>
      <c r="J39" s="1346"/>
      <c r="K39" s="1346"/>
      <c r="L39" s="1347"/>
      <c r="M39" s="1347"/>
      <c r="N39" s="1314" t="str">
        <f t="shared" si="0"/>
        <v/>
      </c>
      <c r="O39" s="1348"/>
      <c r="P39" s="1348"/>
      <c r="Q39" s="1348"/>
      <c r="R39" s="1348"/>
      <c r="S39" s="1348"/>
      <c r="T39" s="1348"/>
      <c r="U39" s="1348"/>
    </row>
    <row r="40" spans="1:21" ht="34.5" hidden="1" customHeight="1" x14ac:dyDescent="0.25">
      <c r="A40" s="1349" t="s">
        <v>920</v>
      </c>
      <c r="B40" s="1308" t="s">
        <v>120</v>
      </c>
      <c r="C40" s="1316"/>
      <c r="D40" s="1323" t="s">
        <v>886</v>
      </c>
      <c r="E40" s="1318"/>
      <c r="F40" s="1319" t="s">
        <v>918</v>
      </c>
      <c r="G40" s="1319"/>
      <c r="H40" s="1319"/>
      <c r="I40" s="1319"/>
      <c r="J40" s="1319"/>
      <c r="K40" s="1319"/>
      <c r="L40" s="1331"/>
      <c r="M40" s="1331"/>
      <c r="N40" s="1314" t="str">
        <f t="shared" si="0"/>
        <v/>
      </c>
      <c r="O40" s="1321"/>
      <c r="P40" s="1321"/>
      <c r="Q40" s="1321"/>
      <c r="R40" s="1321"/>
      <c r="S40" s="1321"/>
      <c r="T40" s="1321"/>
      <c r="U40" s="1321"/>
    </row>
    <row r="41" spans="1:21" ht="34.5" hidden="1" customHeight="1" x14ac:dyDescent="0.25">
      <c r="A41" s="1350" t="s">
        <v>921</v>
      </c>
      <c r="B41" s="1351" t="s">
        <v>120</v>
      </c>
      <c r="C41" s="1352"/>
      <c r="D41" s="1353" t="s">
        <v>886</v>
      </c>
      <c r="E41" s="1318"/>
      <c r="F41" s="1319" t="s">
        <v>918</v>
      </c>
      <c r="G41" s="1319"/>
      <c r="H41" s="1319"/>
      <c r="I41" s="1319"/>
      <c r="J41" s="1319"/>
      <c r="K41" s="1319"/>
      <c r="L41" s="1331"/>
      <c r="M41" s="1331"/>
      <c r="N41" s="1314" t="str">
        <f t="shared" si="0"/>
        <v/>
      </c>
      <c r="O41" s="1321"/>
      <c r="P41" s="1321"/>
      <c r="Q41" s="1321"/>
      <c r="R41" s="1321"/>
      <c r="S41" s="1321"/>
      <c r="T41" s="1321"/>
      <c r="U41" s="1321"/>
    </row>
    <row r="42" spans="1:21" ht="34.5" hidden="1" customHeight="1" x14ac:dyDescent="0.25">
      <c r="A42" s="1341" t="s">
        <v>922</v>
      </c>
      <c r="B42" s="1351" t="s">
        <v>120</v>
      </c>
      <c r="C42" s="1316"/>
      <c r="D42" s="1344"/>
      <c r="E42" s="1354"/>
      <c r="F42" s="1319" t="s">
        <v>918</v>
      </c>
      <c r="G42" s="1355"/>
      <c r="H42" s="1355"/>
      <c r="I42" s="1355"/>
      <c r="J42" s="1355"/>
      <c r="K42" s="1355"/>
      <c r="L42" s="1356"/>
      <c r="M42" s="1356"/>
      <c r="N42" s="1314" t="str">
        <f t="shared" si="0"/>
        <v/>
      </c>
      <c r="O42" s="1357"/>
      <c r="P42" s="1357"/>
      <c r="Q42" s="1357"/>
      <c r="R42" s="1357"/>
      <c r="S42" s="1357"/>
      <c r="T42" s="1357"/>
      <c r="U42" s="1357"/>
    </row>
    <row r="43" spans="1:21" ht="34.5" hidden="1" customHeight="1" x14ac:dyDescent="0.25">
      <c r="A43" s="1341" t="s">
        <v>923</v>
      </c>
      <c r="B43" s="1351" t="s">
        <v>114</v>
      </c>
      <c r="C43" s="1332" t="s">
        <v>924</v>
      </c>
      <c r="D43" s="1344" t="s">
        <v>884</v>
      </c>
      <c r="E43" s="1333" t="s">
        <v>925</v>
      </c>
      <c r="F43" s="1334" t="s">
        <v>908</v>
      </c>
      <c r="G43" s="1334" t="s">
        <v>908</v>
      </c>
      <c r="H43" s="1346"/>
      <c r="I43" s="1346"/>
      <c r="J43" s="1346"/>
      <c r="K43" s="1346"/>
      <c r="L43" s="1347"/>
      <c r="M43" s="1347"/>
      <c r="N43" s="1314" t="str">
        <f t="shared" si="0"/>
        <v/>
      </c>
      <c r="O43" s="1348"/>
      <c r="P43" s="1348"/>
      <c r="Q43" s="1348"/>
      <c r="R43" s="1348"/>
      <c r="S43" s="1348"/>
      <c r="T43" s="1348"/>
      <c r="U43" s="1348"/>
    </row>
    <row r="44" spans="1:21" ht="34.5" hidden="1" customHeight="1" x14ac:dyDescent="0.25">
      <c r="A44" s="1307" t="s">
        <v>926</v>
      </c>
      <c r="B44" s="1308" t="s">
        <v>114</v>
      </c>
      <c r="C44" s="1332" t="s">
        <v>927</v>
      </c>
      <c r="D44" s="1317" t="s">
        <v>884</v>
      </c>
      <c r="E44" s="1333" t="s">
        <v>925</v>
      </c>
      <c r="F44" s="1334" t="s">
        <v>908</v>
      </c>
      <c r="G44" s="1334" t="s">
        <v>908</v>
      </c>
      <c r="H44" s="1319"/>
      <c r="I44" s="1319"/>
      <c r="J44" s="1319"/>
      <c r="K44" s="1319"/>
      <c r="L44" s="1331"/>
      <c r="M44" s="1331"/>
      <c r="N44" s="1314" t="str">
        <f t="shared" si="0"/>
        <v/>
      </c>
      <c r="O44" s="1321"/>
      <c r="P44" s="1321"/>
      <c r="Q44" s="1321"/>
      <c r="R44" s="1321"/>
      <c r="S44" s="1321"/>
      <c r="T44" s="1321"/>
      <c r="U44" s="1321"/>
    </row>
    <row r="45" spans="1:21" ht="34.5" hidden="1" customHeight="1" x14ac:dyDescent="0.25">
      <c r="A45" s="1307" t="s">
        <v>928</v>
      </c>
      <c r="B45" s="1308" t="s">
        <v>114</v>
      </c>
      <c r="C45" s="1332" t="s">
        <v>929</v>
      </c>
      <c r="D45" s="1317" t="s">
        <v>884</v>
      </c>
      <c r="E45" s="1333" t="s">
        <v>925</v>
      </c>
      <c r="F45" s="1334" t="s">
        <v>908</v>
      </c>
      <c r="G45" s="1334" t="s">
        <v>908</v>
      </c>
      <c r="H45" s="1335">
        <v>10</v>
      </c>
      <c r="I45" s="1319" t="s">
        <v>930</v>
      </c>
      <c r="J45" s="1358" t="s">
        <v>931</v>
      </c>
      <c r="K45" s="1319">
        <v>10</v>
      </c>
      <c r="L45" s="1331" t="s">
        <v>913</v>
      </c>
      <c r="M45" s="1331"/>
      <c r="N45" s="1314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21"/>
      <c r="P45" s="1321"/>
      <c r="Q45" s="1321"/>
      <c r="R45" s="1321"/>
      <c r="S45" s="1321"/>
      <c r="T45" s="1321"/>
      <c r="U45" s="1321"/>
    </row>
    <row r="46" spans="1:21" ht="34.5" hidden="1" customHeight="1" x14ac:dyDescent="0.25">
      <c r="A46" s="1307" t="s">
        <v>932</v>
      </c>
      <c r="B46" s="1308" t="s">
        <v>114</v>
      </c>
      <c r="C46" s="1332" t="s">
        <v>933</v>
      </c>
      <c r="D46" s="1317" t="s">
        <v>884</v>
      </c>
      <c r="E46" s="1333" t="s">
        <v>925</v>
      </c>
      <c r="F46" s="1334" t="s">
        <v>908</v>
      </c>
      <c r="G46" s="1334" t="s">
        <v>908</v>
      </c>
      <c r="H46" s="1335">
        <v>20</v>
      </c>
      <c r="I46" s="1319" t="s">
        <v>930</v>
      </c>
      <c r="J46" s="1358" t="s">
        <v>931</v>
      </c>
      <c r="K46" s="1319">
        <v>20</v>
      </c>
      <c r="L46" s="1331" t="s">
        <v>913</v>
      </c>
      <c r="M46" s="1331"/>
      <c r="N46" s="1314" t="str">
        <f t="shared" si="0"/>
        <v/>
      </c>
      <c r="O46" s="1321"/>
      <c r="P46" s="1321"/>
      <c r="Q46" s="1321"/>
      <c r="R46" s="1321"/>
      <c r="S46" s="1321"/>
      <c r="T46" s="1321"/>
      <c r="U46" s="1321"/>
    </row>
    <row r="47" spans="1:21" ht="34.5" hidden="1" customHeight="1" x14ac:dyDescent="0.25">
      <c r="A47" s="1322" t="s">
        <v>934</v>
      </c>
      <c r="B47" s="1308" t="s">
        <v>114</v>
      </c>
      <c r="C47" s="1332" t="s">
        <v>929</v>
      </c>
      <c r="D47" s="1317" t="s">
        <v>884</v>
      </c>
      <c r="E47" s="1333" t="s">
        <v>925</v>
      </c>
      <c r="F47" s="1334" t="s">
        <v>908</v>
      </c>
      <c r="G47" s="1334" t="s">
        <v>908</v>
      </c>
      <c r="H47" s="1319"/>
      <c r="I47" s="1319" t="s">
        <v>930</v>
      </c>
      <c r="J47" s="1319"/>
      <c r="K47" s="1319">
        <v>10</v>
      </c>
      <c r="L47" s="1331"/>
      <c r="M47" s="1331"/>
      <c r="N47" s="1314" t="str">
        <f t="shared" si="0"/>
        <v/>
      </c>
      <c r="O47" s="1321"/>
      <c r="P47" s="1321"/>
      <c r="Q47" s="1321"/>
      <c r="R47" s="1321"/>
      <c r="S47" s="1321"/>
      <c r="T47" s="1321"/>
      <c r="U47" s="1321"/>
    </row>
    <row r="48" spans="1:21" ht="34.5" hidden="1" customHeight="1" x14ac:dyDescent="0.25">
      <c r="A48" s="1307" t="s">
        <v>935</v>
      </c>
      <c r="B48" s="1308" t="s">
        <v>114</v>
      </c>
      <c r="C48" s="1332" t="s">
        <v>933</v>
      </c>
      <c r="D48" s="1323" t="s">
        <v>884</v>
      </c>
      <c r="E48" s="1333" t="s">
        <v>925</v>
      </c>
      <c r="F48" s="1334" t="s">
        <v>908</v>
      </c>
      <c r="G48" s="1334" t="s">
        <v>908</v>
      </c>
      <c r="H48" s="1319"/>
      <c r="I48" s="1319" t="s">
        <v>930</v>
      </c>
      <c r="J48" s="1319"/>
      <c r="K48" s="1319">
        <v>20</v>
      </c>
      <c r="L48" s="1331" t="s">
        <v>913</v>
      </c>
      <c r="M48" s="1331"/>
      <c r="N48" s="1314" t="str">
        <f t="shared" si="0"/>
        <v/>
      </c>
      <c r="O48" s="1321"/>
      <c r="P48" s="1321"/>
      <c r="Q48" s="1321"/>
      <c r="R48" s="1321"/>
      <c r="S48" s="1321"/>
      <c r="T48" s="1321"/>
      <c r="U48" s="1321"/>
    </row>
    <row r="49" spans="1:21" ht="34.5" hidden="1" customHeight="1" x14ac:dyDescent="0.25">
      <c r="A49" s="1322" t="s">
        <v>936</v>
      </c>
      <c r="B49" s="1308" t="s">
        <v>114</v>
      </c>
      <c r="C49" s="1332" t="s">
        <v>929</v>
      </c>
      <c r="D49" s="1317" t="s">
        <v>884</v>
      </c>
      <c r="E49" s="1333" t="s">
        <v>925</v>
      </c>
      <c r="F49" s="1334" t="s">
        <v>908</v>
      </c>
      <c r="G49" s="1334" t="s">
        <v>908</v>
      </c>
      <c r="H49" s="1319"/>
      <c r="I49" s="1319" t="s">
        <v>930</v>
      </c>
      <c r="J49" s="1319"/>
      <c r="K49" s="1319">
        <v>10</v>
      </c>
      <c r="L49" s="1331" t="s">
        <v>913</v>
      </c>
      <c r="M49" s="1331"/>
      <c r="N49" s="1314" t="str">
        <f t="shared" si="0"/>
        <v/>
      </c>
      <c r="O49" s="1321"/>
      <c r="P49" s="1321"/>
      <c r="Q49" s="1321"/>
      <c r="R49" s="1321"/>
      <c r="S49" s="1321"/>
      <c r="T49" s="1321"/>
      <c r="U49" s="1321"/>
    </row>
    <row r="50" spans="1:21" ht="34.5" hidden="1" customHeight="1" x14ac:dyDescent="0.25">
      <c r="A50" s="1307" t="s">
        <v>937</v>
      </c>
      <c r="B50" s="1308" t="s">
        <v>114</v>
      </c>
      <c r="C50" s="1332" t="s">
        <v>933</v>
      </c>
      <c r="D50" s="1323" t="s">
        <v>884</v>
      </c>
      <c r="E50" s="1333" t="s">
        <v>925</v>
      </c>
      <c r="F50" s="1334" t="s">
        <v>908</v>
      </c>
      <c r="G50" s="1334" t="s">
        <v>908</v>
      </c>
      <c r="H50" s="1319"/>
      <c r="I50" s="1319" t="s">
        <v>930</v>
      </c>
      <c r="J50" s="1319"/>
      <c r="K50" s="1319">
        <v>20</v>
      </c>
      <c r="L50" s="1331"/>
      <c r="M50" s="1331"/>
      <c r="N50" s="1314" t="str">
        <f t="shared" si="0"/>
        <v/>
      </c>
      <c r="O50" s="1321"/>
      <c r="P50" s="1321"/>
      <c r="Q50" s="1321"/>
      <c r="R50" s="1321"/>
      <c r="S50" s="1321"/>
      <c r="T50" s="1321"/>
      <c r="U50" s="1321"/>
    </row>
    <row r="51" spans="1:21" ht="34.5" hidden="1" customHeight="1" x14ac:dyDescent="0.25">
      <c r="A51" s="1359" t="s">
        <v>938</v>
      </c>
      <c r="B51" s="1351" t="s">
        <v>114</v>
      </c>
      <c r="C51" s="1332" t="s">
        <v>929</v>
      </c>
      <c r="D51" s="1344" t="s">
        <v>884</v>
      </c>
      <c r="E51" s="1333" t="s">
        <v>925</v>
      </c>
      <c r="F51" s="1334" t="s">
        <v>908</v>
      </c>
      <c r="G51" s="1334" t="s">
        <v>908</v>
      </c>
      <c r="H51" s="1346"/>
      <c r="I51" s="1319" t="s">
        <v>930</v>
      </c>
      <c r="J51" s="1346"/>
      <c r="K51" s="1346">
        <v>20</v>
      </c>
      <c r="L51" s="1347"/>
      <c r="M51" s="1347"/>
      <c r="N51" s="1314" t="str">
        <f t="shared" si="0"/>
        <v/>
      </c>
      <c r="O51" s="1348"/>
      <c r="P51" s="1348"/>
      <c r="Q51" s="1348"/>
      <c r="R51" s="1348"/>
      <c r="S51" s="1348"/>
      <c r="T51" s="1348"/>
      <c r="U51" s="1348"/>
    </row>
    <row r="52" spans="1:21" ht="34.5" hidden="1" customHeight="1" x14ac:dyDescent="0.25">
      <c r="A52" s="1307" t="s">
        <v>939</v>
      </c>
      <c r="B52" s="1324" t="s">
        <v>114</v>
      </c>
      <c r="C52" s="1332" t="s">
        <v>933</v>
      </c>
      <c r="D52" s="1326" t="s">
        <v>884</v>
      </c>
      <c r="E52" s="1333" t="s">
        <v>925</v>
      </c>
      <c r="F52" s="1334" t="s">
        <v>908</v>
      </c>
      <c r="G52" s="1334" t="s">
        <v>908</v>
      </c>
      <c r="H52" s="1328"/>
      <c r="I52" s="1319" t="s">
        <v>930</v>
      </c>
      <c r="J52" s="1328"/>
      <c r="K52" s="1328">
        <v>100</v>
      </c>
      <c r="L52" s="1360"/>
      <c r="M52" s="1360"/>
      <c r="N52" s="1314" t="str">
        <f t="shared" si="0"/>
        <v/>
      </c>
      <c r="O52" s="1330"/>
      <c r="P52" s="1330"/>
      <c r="Q52" s="1330"/>
      <c r="R52" s="1330"/>
      <c r="S52" s="1330"/>
      <c r="T52" s="1330"/>
      <c r="U52" s="1330"/>
    </row>
    <row r="53" spans="1:21" ht="34.5" hidden="1" customHeight="1" x14ac:dyDescent="0.25">
      <c r="A53" s="1307" t="s">
        <v>940</v>
      </c>
      <c r="B53" s="1308" t="s">
        <v>114</v>
      </c>
      <c r="C53" s="1332" t="s">
        <v>941</v>
      </c>
      <c r="D53" s="1323" t="s">
        <v>886</v>
      </c>
      <c r="E53" s="1333" t="s">
        <v>925</v>
      </c>
      <c r="F53" s="1334" t="s">
        <v>908</v>
      </c>
      <c r="G53" s="1334" t="s">
        <v>908</v>
      </c>
      <c r="H53" s="1319"/>
      <c r="I53" s="1319" t="s">
        <v>930</v>
      </c>
      <c r="J53" s="1319"/>
      <c r="K53" s="1319"/>
      <c r="L53" s="1331"/>
      <c r="M53" s="1331"/>
      <c r="N53" s="1314" t="str">
        <f t="shared" si="0"/>
        <v/>
      </c>
      <c r="O53" s="1321"/>
      <c r="P53" s="1321"/>
      <c r="Q53" s="1321"/>
      <c r="R53" s="1321"/>
      <c r="S53" s="1321"/>
      <c r="T53" s="1321"/>
      <c r="U53" s="1321"/>
    </row>
    <row r="54" spans="1:21" ht="34.5" hidden="1" customHeight="1" x14ac:dyDescent="0.25">
      <c r="A54" s="1307" t="s">
        <v>942</v>
      </c>
      <c r="B54" s="1308" t="s">
        <v>114</v>
      </c>
      <c r="C54" s="1332" t="s">
        <v>943</v>
      </c>
      <c r="D54" s="1323" t="s">
        <v>886</v>
      </c>
      <c r="E54" s="1333" t="s">
        <v>925</v>
      </c>
      <c r="F54" s="1334" t="s">
        <v>908</v>
      </c>
      <c r="G54" s="1334" t="s">
        <v>908</v>
      </c>
      <c r="H54" s="1319"/>
      <c r="I54" s="1319" t="s">
        <v>930</v>
      </c>
      <c r="J54" s="1319"/>
      <c r="K54" s="1319"/>
      <c r="L54" s="1331"/>
      <c r="M54" s="1331"/>
      <c r="N54" s="1314" t="str">
        <f t="shared" si="0"/>
        <v/>
      </c>
      <c r="O54" s="1321"/>
      <c r="P54" s="1321"/>
      <c r="Q54" s="1321"/>
      <c r="R54" s="1321"/>
      <c r="S54" s="1321"/>
      <c r="T54" s="1321"/>
      <c r="U54" s="1321"/>
    </row>
    <row r="55" spans="1:21" ht="34.5" hidden="1" customHeight="1" x14ac:dyDescent="0.25">
      <c r="A55" s="1307" t="s">
        <v>944</v>
      </c>
      <c r="B55" s="1308" t="s">
        <v>945</v>
      </c>
      <c r="C55" s="1332" t="s">
        <v>946</v>
      </c>
      <c r="D55" s="1323" t="s">
        <v>886</v>
      </c>
      <c r="E55" s="1333" t="s">
        <v>925</v>
      </c>
      <c r="F55" s="1334" t="s">
        <v>908</v>
      </c>
      <c r="G55" s="1334" t="s">
        <v>908</v>
      </c>
      <c r="H55" s="1319"/>
      <c r="I55" s="1319" t="s">
        <v>930</v>
      </c>
      <c r="J55" s="1319"/>
      <c r="K55" s="1319"/>
      <c r="L55" s="1331"/>
      <c r="M55" s="1331"/>
      <c r="N55" s="1314" t="str">
        <f t="shared" si="0"/>
        <v/>
      </c>
      <c r="O55" s="1321"/>
      <c r="P55" s="1321"/>
      <c r="Q55" s="1321"/>
      <c r="R55" s="1321"/>
      <c r="S55" s="1321"/>
      <c r="T55" s="1321"/>
      <c r="U55" s="1321"/>
    </row>
    <row r="56" spans="1:21" ht="34.5" hidden="1" customHeight="1" x14ac:dyDescent="0.25">
      <c r="A56" s="1307" t="s">
        <v>947</v>
      </c>
      <c r="B56" s="1308" t="s">
        <v>363</v>
      </c>
      <c r="C56" s="1332" t="s">
        <v>948</v>
      </c>
      <c r="D56" s="1323" t="s">
        <v>884</v>
      </c>
      <c r="E56" s="1333" t="s">
        <v>249</v>
      </c>
      <c r="F56" s="1334" t="s">
        <v>908</v>
      </c>
      <c r="G56" s="1334" t="s">
        <v>908</v>
      </c>
      <c r="H56" s="1334">
        <v>100</v>
      </c>
      <c r="I56" s="1334">
        <v>100</v>
      </c>
      <c r="J56" s="1319" t="s">
        <v>949</v>
      </c>
      <c r="K56" s="1319">
        <v>100</v>
      </c>
      <c r="L56" s="1331" t="s">
        <v>910</v>
      </c>
      <c r="M56" s="1331"/>
      <c r="N56" s="1314" t="str">
        <f t="shared" si="0"/>
        <v/>
      </c>
      <c r="O56" s="1321"/>
      <c r="P56" s="1321"/>
      <c r="Q56" s="1321"/>
      <c r="R56" s="1321"/>
      <c r="S56" s="1321"/>
      <c r="T56" s="1321"/>
      <c r="U56" s="1321"/>
    </row>
    <row r="57" spans="1:21" ht="34.5" hidden="1" customHeight="1" x14ac:dyDescent="0.25">
      <c r="A57" s="1307" t="s">
        <v>950</v>
      </c>
      <c r="B57" s="1308" t="s">
        <v>363</v>
      </c>
      <c r="C57" s="1332" t="s">
        <v>951</v>
      </c>
      <c r="D57" s="1323" t="s">
        <v>886</v>
      </c>
      <c r="E57" s="1333" t="s">
        <v>249</v>
      </c>
      <c r="F57" s="1334" t="s">
        <v>908</v>
      </c>
      <c r="G57" s="1334" t="s">
        <v>908</v>
      </c>
      <c r="H57" s="1334">
        <v>100</v>
      </c>
      <c r="I57" s="1319" t="s">
        <v>930</v>
      </c>
      <c r="J57" s="1319"/>
      <c r="K57" s="1319">
        <v>100</v>
      </c>
      <c r="L57" s="1331" t="s">
        <v>910</v>
      </c>
      <c r="M57" s="1331"/>
      <c r="N57" s="1314" t="str">
        <f t="shared" si="0"/>
        <v/>
      </c>
      <c r="O57" s="1321"/>
      <c r="P57" s="1321"/>
      <c r="Q57" s="1321"/>
      <c r="R57" s="1321"/>
      <c r="S57" s="1321"/>
      <c r="T57" s="1321"/>
      <c r="U57" s="1321"/>
    </row>
    <row r="58" spans="1:21" ht="34.5" hidden="1" customHeight="1" x14ac:dyDescent="0.25">
      <c r="A58" s="1307" t="s">
        <v>952</v>
      </c>
      <c r="B58" s="1308" t="s">
        <v>953</v>
      </c>
      <c r="C58" s="1332" t="s">
        <v>954</v>
      </c>
      <c r="D58" s="1323" t="s">
        <v>884</v>
      </c>
      <c r="E58" s="1333" t="s">
        <v>925</v>
      </c>
      <c r="F58" s="1334" t="s">
        <v>908</v>
      </c>
      <c r="G58" s="1334" t="s">
        <v>908</v>
      </c>
      <c r="H58" s="1319">
        <v>100</v>
      </c>
      <c r="I58" s="1319" t="s">
        <v>930</v>
      </c>
      <c r="J58" s="1319"/>
      <c r="K58" s="1319">
        <v>100</v>
      </c>
      <c r="L58" s="1331" t="s">
        <v>910</v>
      </c>
      <c r="M58" s="1331"/>
      <c r="N58" s="1314" t="str">
        <f t="shared" si="0"/>
        <v/>
      </c>
      <c r="O58" s="1321"/>
      <c r="P58" s="1321"/>
      <c r="Q58" s="1321"/>
      <c r="R58" s="1321"/>
      <c r="S58" s="1321"/>
      <c r="T58" s="1321"/>
      <c r="U58" s="1321"/>
    </row>
    <row r="59" spans="1:21" ht="34.5" hidden="1" customHeight="1" thickBot="1" x14ac:dyDescent="0.3">
      <c r="A59" s="1361" t="s">
        <v>955</v>
      </c>
      <c r="B59" s="1362" t="s">
        <v>953</v>
      </c>
      <c r="C59" s="1363" t="s">
        <v>956</v>
      </c>
      <c r="D59" s="1364" t="s">
        <v>886</v>
      </c>
      <c r="E59" s="1365" t="s">
        <v>249</v>
      </c>
      <c r="F59" s="1366" t="s">
        <v>908</v>
      </c>
      <c r="G59" s="1366" t="s">
        <v>908</v>
      </c>
      <c r="H59" s="1367"/>
      <c r="I59" s="1319" t="s">
        <v>930</v>
      </c>
      <c r="J59" s="1367"/>
      <c r="K59" s="1367">
        <v>0</v>
      </c>
      <c r="L59" s="1368" t="s">
        <v>913</v>
      </c>
      <c r="M59" s="1368"/>
      <c r="N59" s="1314" t="str">
        <f t="shared" si="0"/>
        <v/>
      </c>
      <c r="O59" s="1369"/>
      <c r="P59" s="1369"/>
      <c r="Q59" s="1369"/>
      <c r="R59" s="1369"/>
      <c r="S59" s="1369"/>
      <c r="T59" s="1369"/>
      <c r="U59" s="1369"/>
    </row>
  </sheetData>
  <autoFilter ref="A6:U59">
    <filterColumn colId="5">
      <filters>
        <filter val="Juan A. Anguita"/>
      </filters>
    </filterColumn>
    <filterColumn colId="12" showButton="0"/>
  </autoFilter>
  <mergeCells count="1">
    <mergeCell ref="M6:N6"/>
  </mergeCells>
  <conditionalFormatting sqref="N7:N59">
    <cfRule type="cellIs" dxfId="81" priority="2" operator="equal">
      <formula>"L"</formula>
    </cfRule>
    <cfRule type="cellIs" dxfId="80" priority="3" operator="equal">
      <formula>"J"</formula>
    </cfRule>
  </conditionalFormatting>
  <conditionalFormatting sqref="N7:N59">
    <cfRule type="cellIs" dxfId="79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70" zoomScaleNormal="7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I3" sqref="I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7"/>
      <c r="F1" s="1695" t="s">
        <v>1036</v>
      </c>
      <c r="G1" s="1695"/>
      <c r="H1" s="1695"/>
      <c r="I1" s="1695"/>
      <c r="J1" s="1695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645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6" t="s">
        <v>646</v>
      </c>
      <c r="E7" s="697">
        <v>0.15</v>
      </c>
      <c r="F7" s="361" t="s">
        <v>92</v>
      </c>
      <c r="G7" s="362" t="s">
        <v>93</v>
      </c>
      <c r="H7" s="707"/>
      <c r="I7" s="707"/>
      <c r="J7" s="469">
        <f>'MATG-JGS-JAAR AÑO (LINARES)'!E10</f>
        <v>0.2312584644203608</v>
      </c>
      <c r="K7" s="707"/>
      <c r="L7" s="707"/>
      <c r="M7" s="469">
        <f>'MATG-JGS-JAAR AÑO (LINARES)'!H10</f>
        <v>0.30095547707376513</v>
      </c>
      <c r="N7" s="707"/>
      <c r="O7" s="707"/>
      <c r="P7" s="469" t="e">
        <f>'MATG-JGS-JAAR AÑO (LINARES)'!K10</f>
        <v>#DIV/0!</v>
      </c>
      <c r="Q7" s="707"/>
      <c r="R7" s="707"/>
      <c r="S7" s="708" t="e">
        <f>'MATG-JGS-JAAR AÑO (LINARES)'!N10</f>
        <v>#DIV/0!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8" t="s">
        <v>647</v>
      </c>
      <c r="E8" s="699">
        <v>0.17</v>
      </c>
      <c r="F8" s="463" t="s">
        <v>92</v>
      </c>
      <c r="G8" s="464" t="s">
        <v>93</v>
      </c>
      <c r="H8" s="464"/>
      <c r="I8" s="464"/>
      <c r="J8" s="709">
        <f>'MATG-JGS-JAAR AÑO (LINARES)'!E20</f>
        <v>4.1822306471108912E-2</v>
      </c>
      <c r="K8" s="464"/>
      <c r="L8" s="464"/>
      <c r="M8" s="709">
        <f>'MATG-JGS-JAAR AÑO (LINARES)'!H20</f>
        <v>3.9874248420683045E-2</v>
      </c>
      <c r="N8" s="464"/>
      <c r="O8" s="464"/>
      <c r="P8" s="709" t="e">
        <f>'MATG-JGS-JAAR AÑO (LINARES)'!K20</f>
        <v>#DIV/0!</v>
      </c>
      <c r="Q8" s="464"/>
      <c r="R8" s="464"/>
      <c r="S8" s="710" t="e">
        <f>'MATG-JGS-JAAR AÑO (LINARES)'!N20</f>
        <v>#DIV/0!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6" t="s">
        <v>648</v>
      </c>
      <c r="E9" s="697">
        <v>0.43</v>
      </c>
      <c r="F9" s="361" t="s">
        <v>92</v>
      </c>
      <c r="G9" s="362" t="s">
        <v>98</v>
      </c>
      <c r="H9" s="469">
        <f>DATOS!D248</f>
        <v>0.37492048614070483</v>
      </c>
      <c r="I9" s="469">
        <f>DATOS!H248</f>
        <v>0.34323327246334057</v>
      </c>
      <c r="J9" s="469">
        <f>DATOS!L248</f>
        <v>0.32306593422817392</v>
      </c>
      <c r="K9" s="469">
        <f>DATOS!P248</f>
        <v>0.33113346227361345</v>
      </c>
      <c r="L9" s="469">
        <f>DATOS!T248</f>
        <v>0.28418356473918266</v>
      </c>
      <c r="M9" s="469">
        <f>DATOS!X248</f>
        <v>0</v>
      </c>
      <c r="N9" s="469" t="e">
        <f>DATOS!AB248</f>
        <v>#DIV/0!</v>
      </c>
      <c r="O9" s="711" t="e">
        <f>DATOS!AF248</f>
        <v>#DIV/0!</v>
      </c>
      <c r="P9" s="469" t="e">
        <f>DATOS!AJ248</f>
        <v>#DIV/0!</v>
      </c>
      <c r="Q9" s="469" t="e">
        <f>DATOS!AN248</f>
        <v>#DIV/0!</v>
      </c>
      <c r="R9" s="469" t="e">
        <f>DATOS!AR248</f>
        <v>#DIV/0!</v>
      </c>
      <c r="S9" s="708" t="e">
        <f>DATOS!AV248</f>
        <v>#DIV/0!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8" t="s">
        <v>646</v>
      </c>
      <c r="E10" s="465">
        <v>2</v>
      </c>
      <c r="F10" s="463" t="s">
        <v>774</v>
      </c>
      <c r="G10" s="464" t="s">
        <v>93</v>
      </c>
      <c r="H10" s="464"/>
      <c r="I10" s="464"/>
      <c r="J10" s="712">
        <f>'MATG-JGS-JAAR AÑO (LINARES)'!E42</f>
        <v>3</v>
      </c>
      <c r="K10" s="464"/>
      <c r="L10" s="464"/>
      <c r="M10" s="712">
        <f>'MATG-JGS-JAAR AÑO (LINARES)'!H42</f>
        <v>2</v>
      </c>
      <c r="N10" s="464"/>
      <c r="O10" s="464"/>
      <c r="P10" s="712">
        <f>'MATG-JGS-JAAR AÑO (LINARES)'!K42</f>
        <v>0</v>
      </c>
      <c r="Q10" s="464"/>
      <c r="R10" s="464"/>
      <c r="S10" s="713">
        <f>'MATG-JGS-JAAR AÑO (LINARES)'!N42</f>
        <v>0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6" t="s">
        <v>646</v>
      </c>
      <c r="E11" s="460">
        <v>2</v>
      </c>
      <c r="F11" s="361" t="s">
        <v>774</v>
      </c>
      <c r="G11" s="362" t="s">
        <v>93</v>
      </c>
      <c r="H11" s="707"/>
      <c r="I11" s="707"/>
      <c r="J11" s="714">
        <f>'MATG-JGS-JAAR AÑO (LINARES)'!E50</f>
        <v>0</v>
      </c>
      <c r="K11" s="707"/>
      <c r="L11" s="707"/>
      <c r="M11" s="714">
        <f>'MATG-JGS-JAAR AÑO (LINARES)'!H50</f>
        <v>0</v>
      </c>
      <c r="N11" s="707"/>
      <c r="O11" s="707"/>
      <c r="P11" s="714">
        <f>'MATG-JGS-JAAR AÑO (LINARES)'!K50</f>
        <v>0</v>
      </c>
      <c r="Q11" s="707"/>
      <c r="R11" s="707"/>
      <c r="S11" s="715">
        <f>'MATG-JGS-JAAR AÑO (LINARES)'!N50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8" t="s">
        <v>649</v>
      </c>
      <c r="E12" s="699">
        <v>0.02</v>
      </c>
      <c r="F12" s="463" t="s">
        <v>92</v>
      </c>
      <c r="G12" s="464" t="s">
        <v>98</v>
      </c>
      <c r="H12" s="709">
        <f>'MATG-JGS-JAAR AÑO (LINARES)'!C$59</f>
        <v>-0.46007552576973321</v>
      </c>
      <c r="I12" s="709">
        <f>'MATG-JGS-JAAR AÑO (LINARES)'!D$59</f>
        <v>0</v>
      </c>
      <c r="J12" s="716">
        <f>'MATG-JGS-JAAR AÑO (LINARES)'!E$59</f>
        <v>0</v>
      </c>
      <c r="K12" s="709">
        <f>'MATG-JGS-JAAR AÑO (LINARES)'!F$59</f>
        <v>0</v>
      </c>
      <c r="L12" s="709">
        <f>'MATG-JGS-JAAR AÑO (LINARES)'!G$59</f>
        <v>0</v>
      </c>
      <c r="M12" s="709">
        <f>'MATG-JGS-JAAR AÑO (LINARES)'!H$59</f>
        <v>0</v>
      </c>
      <c r="N12" s="709">
        <f>'MATG-JGS-JAAR AÑO (LINARES)'!I$59</f>
        <v>0</v>
      </c>
      <c r="O12" s="709">
        <f>'MATG-JGS-JAAR AÑO (LINARES)'!J$59</f>
        <v>0</v>
      </c>
      <c r="P12" s="709">
        <f>'MATG-JGS-JAAR AÑO (LINARES)'!K$59</f>
        <v>0</v>
      </c>
      <c r="Q12" s="709">
        <f>'MATG-JGS-JAAR AÑO (LINARES)'!L$59</f>
        <v>0</v>
      </c>
      <c r="R12" s="709">
        <f>'MATG-JGS-JAAR AÑO (LINARES)'!M$59</f>
        <v>0</v>
      </c>
      <c r="S12" s="710">
        <f>'MATG-JGS-JAAR AÑO (LINARES)'!N$59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6" t="s">
        <v>647</v>
      </c>
      <c r="E13" s="460">
        <v>35</v>
      </c>
      <c r="F13" s="361" t="s">
        <v>775</v>
      </c>
      <c r="G13" s="362" t="s">
        <v>98</v>
      </c>
      <c r="H13" s="707">
        <f>'JCC-NLM AÑO (LINARES)'!C$33</f>
        <v>104</v>
      </c>
      <c r="I13" s="707">
        <f>'JCC-NLM AÑO (LINARES)'!D$33</f>
        <v>104</v>
      </c>
      <c r="J13" s="707">
        <f>'JCC-NLM AÑO (LINARES)'!E$33</f>
        <v>102</v>
      </c>
      <c r="K13" s="707">
        <f>'JCC-NLM AÑO (LINARES)'!F$33</f>
        <v>103</v>
      </c>
      <c r="L13" s="707">
        <f>'JCC-NLM AÑO (LINARES)'!G$33</f>
        <v>108</v>
      </c>
      <c r="M13" s="707">
        <f>'JCC-NLM AÑO (LINARES)'!H$33</f>
        <v>0</v>
      </c>
      <c r="N13" s="707">
        <f>'JCC-NLM AÑO (LINARES)'!I$33</f>
        <v>0</v>
      </c>
      <c r="O13" s="707">
        <f>'JCC-NLM AÑO (LINARES)'!J$33</f>
        <v>0</v>
      </c>
      <c r="P13" s="707">
        <f>'JCC-NLM AÑO (LINARES)'!K$33</f>
        <v>0</v>
      </c>
      <c r="Q13" s="707">
        <f>'JCC-NLM AÑO (LINARES)'!L$33</f>
        <v>0</v>
      </c>
      <c r="R13" s="707">
        <f>'JCC-NLM AÑO (LINARES)'!M$33</f>
        <v>0</v>
      </c>
      <c r="S13" s="717">
        <f>'JCC-NLM AÑO (LINARES)'!N$33</f>
        <v>0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9" t="e">
        <f>'JCC-NLM AÑO (LINARES)'!#REF!</f>
        <v>#REF!</v>
      </c>
      <c r="I14" s="709" t="e">
        <f>'JCC-NLM AÑO (LINARES)'!#REF!</f>
        <v>#REF!</v>
      </c>
      <c r="J14" s="709" t="e">
        <f>'JCC-NLM AÑO (LINARES)'!#REF!</f>
        <v>#REF!</v>
      </c>
      <c r="K14" s="709" t="e">
        <f>'JCC-NLM AÑO (LINARES)'!#REF!</f>
        <v>#REF!</v>
      </c>
      <c r="L14" s="709" t="e">
        <f>'JCC-NLM AÑO (LINARES)'!#REF!</f>
        <v>#REF!</v>
      </c>
      <c r="M14" s="709" t="e">
        <f>'JCC-NLM AÑO (LINARES)'!#REF!</f>
        <v>#REF!</v>
      </c>
      <c r="N14" s="709" t="e">
        <f>'JCC-NLM AÑO (LINARES)'!#REF!</f>
        <v>#REF!</v>
      </c>
      <c r="O14" s="709" t="e">
        <f>'JCC-NLM AÑO (LINARES)'!#REF!</f>
        <v>#REF!</v>
      </c>
      <c r="P14" s="709" t="e">
        <f>'JCC-NLM AÑO (LINARES)'!#REF!</f>
        <v>#REF!</v>
      </c>
      <c r="Q14" s="709" t="e">
        <f>'JCC-NLM AÑO (LINARES)'!#REF!</f>
        <v>#REF!</v>
      </c>
      <c r="R14" s="709" t="e">
        <f>'JCC-NLM AÑO (LINARES)'!#REF!</f>
        <v>#REF!</v>
      </c>
      <c r="S14" s="710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700" t="s">
        <v>647</v>
      </c>
      <c r="E15" s="697">
        <v>0.15</v>
      </c>
      <c r="F15" s="363" t="s">
        <v>101</v>
      </c>
      <c r="G15" s="469" t="s">
        <v>98</v>
      </c>
      <c r="H15" s="469">
        <f>'RSB (LINARES)'!C$28</f>
        <v>7.6923076923076927E-2</v>
      </c>
      <c r="I15" s="469">
        <f>'RSB (LINARES)'!D$28</f>
        <v>7.7712154180913887E-2</v>
      </c>
      <c r="J15" s="469">
        <f>'RSB (LINARES)'!E$28</f>
        <v>7.6923076923076927E-2</v>
      </c>
      <c r="K15" s="469">
        <f>'RSB (LINARES)'!F$28</f>
        <v>7.6382523678582337E-2</v>
      </c>
      <c r="L15" s="469">
        <f>'RSB (LINARES)'!G$28</f>
        <v>7.5803517283201949E-2</v>
      </c>
      <c r="M15" s="469">
        <f>'RSB (LINARES)'!H$28</f>
        <v>7.9365079365079361E-2</v>
      </c>
      <c r="N15" s="469">
        <f>'RSB (LINARES)'!I$28</f>
        <v>7.9365079365079361E-2</v>
      </c>
      <c r="O15" s="469">
        <f>'RSB (LINARES)'!J$28</f>
        <v>0.23809523809523808</v>
      </c>
      <c r="P15" s="469">
        <f>'RSB (LINARES)'!K$28</f>
        <v>0.23809523809523808</v>
      </c>
      <c r="Q15" s="469">
        <f>'RSB (LINARES)'!L$28</f>
        <v>0.23809523809523808</v>
      </c>
      <c r="R15" s="469">
        <f>'RSB (LINARES)'!M$28</f>
        <v>0.23809523809523808</v>
      </c>
      <c r="S15" s="708">
        <f>'RSB (LINARES)'!N$28</f>
        <v>0.23809523809523808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8" t="s">
        <v>647</v>
      </c>
      <c r="E16" s="699">
        <v>0.6</v>
      </c>
      <c r="F16" s="463" t="s">
        <v>101</v>
      </c>
      <c r="G16" s="464" t="s">
        <v>93</v>
      </c>
      <c r="H16" s="718"/>
      <c r="I16" s="718"/>
      <c r="J16" s="709">
        <f>'RSB (LINARES)'!E38</f>
        <v>0.61747452917567147</v>
      </c>
      <c r="K16" s="718"/>
      <c r="L16" s="718"/>
      <c r="M16" s="709">
        <f>'RSB (LINARES)'!H38</f>
        <v>0.60693344306141339</v>
      </c>
      <c r="N16" s="718"/>
      <c r="O16" s="718"/>
      <c r="P16" s="709">
        <f>'RSB (LINARES)'!K38</f>
        <v>0.3619047619047619</v>
      </c>
      <c r="Q16" s="718"/>
      <c r="R16" s="718"/>
      <c r="S16" s="710">
        <f>'RSB (LINARES)'!N38</f>
        <v>0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6" t="s">
        <v>647</v>
      </c>
      <c r="E17" s="697">
        <v>0.04</v>
      </c>
      <c r="F17" s="361" t="s">
        <v>101</v>
      </c>
      <c r="G17" s="362" t="s">
        <v>98</v>
      </c>
      <c r="H17" s="719">
        <f>'RSB (LINARES)'!C$47</f>
        <v>0</v>
      </c>
      <c r="I17" s="719">
        <f>'RSB (LINARES)'!D$47</f>
        <v>0</v>
      </c>
      <c r="J17" s="469">
        <f>'RSB (LINARES)'!E$47</f>
        <v>0</v>
      </c>
      <c r="K17" s="719">
        <f>'RSB (LINARES)'!F$47</f>
        <v>0</v>
      </c>
      <c r="L17" s="469">
        <f>'RSB (LINARES)'!G$47</f>
        <v>0</v>
      </c>
      <c r="M17" s="469">
        <f>'RSB (LINARES)'!H$47</f>
        <v>0</v>
      </c>
      <c r="N17" s="469">
        <f>'RSB (LINARES)'!I$47</f>
        <v>0</v>
      </c>
      <c r="O17" s="469">
        <f>'RSB (LINARES)'!J$47</f>
        <v>0</v>
      </c>
      <c r="P17" s="469">
        <f>'RSB (LINARES)'!K$47</f>
        <v>0</v>
      </c>
      <c r="Q17" s="469">
        <f>'RSB (LINARES)'!L$47</f>
        <v>0</v>
      </c>
      <c r="R17" s="469">
        <f>'RSB (LINARES)'!M$47</f>
        <v>0</v>
      </c>
      <c r="S17" s="708">
        <f>'RSB (LINARES)'!N$47</f>
        <v>0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8" t="s">
        <v>647</v>
      </c>
      <c r="E18" s="465">
        <v>0</v>
      </c>
      <c r="F18" s="463" t="s">
        <v>101</v>
      </c>
      <c r="G18" s="464" t="s">
        <v>98</v>
      </c>
      <c r="H18" s="712">
        <f>'RSB (LINARES)'!C$54</f>
        <v>0</v>
      </c>
      <c r="I18" s="712">
        <f>'RSB (LINARES)'!D$54</f>
        <v>0</v>
      </c>
      <c r="J18" s="712">
        <f>'RSB (LINARES)'!E$54</f>
        <v>0</v>
      </c>
      <c r="K18" s="712">
        <f>'RSB (LINARES)'!F$54</f>
        <v>0</v>
      </c>
      <c r="L18" s="712">
        <f>'RSB (LINARES)'!G$54</f>
        <v>0</v>
      </c>
      <c r="M18" s="712">
        <f>'RSB (LINARES)'!H$54</f>
        <v>0</v>
      </c>
      <c r="N18" s="712">
        <f>'RSB (LINARES)'!I$54</f>
        <v>0</v>
      </c>
      <c r="O18" s="712">
        <f>'RSB (LINARES)'!J$54</f>
        <v>0</v>
      </c>
      <c r="P18" s="712">
        <f>'RSB (LINARES)'!K$54</f>
        <v>0</v>
      </c>
      <c r="Q18" s="712">
        <f>'RSB (LINARES)'!L$54</f>
        <v>0</v>
      </c>
      <c r="R18" s="712">
        <f>'RSB (LINARES)'!M$54</f>
        <v>0</v>
      </c>
      <c r="S18" s="713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6" t="s">
        <v>647</v>
      </c>
      <c r="E19" s="697">
        <v>0.06</v>
      </c>
      <c r="F19" s="361" t="s">
        <v>101</v>
      </c>
      <c r="G19" s="362" t="s">
        <v>93</v>
      </c>
      <c r="H19" s="707"/>
      <c r="I19" s="707"/>
      <c r="J19" s="469">
        <f>'RSB (LINARES)'!E19</f>
        <v>3.3000000000000002E-2</v>
      </c>
      <c r="K19" s="707"/>
      <c r="L19" s="707"/>
      <c r="M19" s="469">
        <f>'RSB (LINARES)'!H19</f>
        <v>3.7699999999999997E-2</v>
      </c>
      <c r="N19" s="707"/>
      <c r="O19" s="707"/>
      <c r="P19" s="469">
        <f>'RSB (LINARES)'!K19</f>
        <v>0</v>
      </c>
      <c r="Q19" s="707"/>
      <c r="R19" s="707"/>
      <c r="S19" s="708">
        <f>'RSB (LINARES)'!N19</f>
        <v>0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8" t="s">
        <v>649</v>
      </c>
      <c r="E20" s="699">
        <v>0.85</v>
      </c>
      <c r="F20" s="463" t="s">
        <v>101</v>
      </c>
      <c r="G20" s="464" t="s">
        <v>98</v>
      </c>
      <c r="H20" s="720">
        <f>'RSB (LINARES)'!C$61</f>
        <v>1</v>
      </c>
      <c r="I20" s="720">
        <f>'RSB (LINARES)'!D$61</f>
        <v>1</v>
      </c>
      <c r="J20" s="720">
        <f>'RSB (LINARES)'!E$61</f>
        <v>1</v>
      </c>
      <c r="K20" s="720">
        <f>'RSB (LINARES)'!F$61</f>
        <v>1</v>
      </c>
      <c r="L20" s="720">
        <f>'RSB (LINARES)'!G$61</f>
        <v>1</v>
      </c>
      <c r="M20" s="720">
        <f>'RSB (LINARES)'!H$61</f>
        <v>1</v>
      </c>
      <c r="N20" s="720">
        <f>'RSB (LINARES)'!I$61</f>
        <v>0</v>
      </c>
      <c r="O20" s="720">
        <f>'RSB (LINARES)'!J$61</f>
        <v>0</v>
      </c>
      <c r="P20" s="720">
        <f>'RSB (LINARES)'!K$61</f>
        <v>0</v>
      </c>
      <c r="Q20" s="720">
        <f>'RSB (LINARES)'!L$61</f>
        <v>0</v>
      </c>
      <c r="R20" s="720">
        <f>'RSB (LINARES)'!M$61</f>
        <v>0</v>
      </c>
      <c r="S20" s="721">
        <f>'RSB (LINARES)'!N$61</f>
        <v>0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6" t="s">
        <v>649</v>
      </c>
      <c r="E21" s="697">
        <v>0.85</v>
      </c>
      <c r="F21" s="361" t="s">
        <v>101</v>
      </c>
      <c r="G21" s="362" t="s">
        <v>98</v>
      </c>
      <c r="H21" s="722">
        <f>'RSB (LINARES)'!C$68</f>
        <v>1</v>
      </c>
      <c r="I21" s="722">
        <f>'RSB (LINARES)'!D$68</f>
        <v>1</v>
      </c>
      <c r="J21" s="722">
        <f>'RSB (LINARES)'!E$68</f>
        <v>0.88888888888888884</v>
      </c>
      <c r="K21" s="722">
        <f>'RSB (LINARES)'!F$68</f>
        <v>1</v>
      </c>
      <c r="L21" s="722">
        <f>'RSB (LINARES)'!G$68</f>
        <v>1</v>
      </c>
      <c r="M21" s="722">
        <f>'RSB (LINARES)'!H$68</f>
        <v>1</v>
      </c>
      <c r="N21" s="722">
        <f>'RSB (LINARES)'!I$68</f>
        <v>0</v>
      </c>
      <c r="O21" s="722">
        <f>'RSB (LINARES)'!J$68</f>
        <v>0</v>
      </c>
      <c r="P21" s="722">
        <f>'RSB (LINARES)'!K$68</f>
        <v>0</v>
      </c>
      <c r="Q21" s="722">
        <f>'RSB (LINARES)'!L$68</f>
        <v>0</v>
      </c>
      <c r="R21" s="722">
        <f>'RSB (LINARES)'!M$68</f>
        <v>0</v>
      </c>
      <c r="S21" s="723">
        <f>'RSB (LINARES)'!N$68</f>
        <v>0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8" t="s">
        <v>650</v>
      </c>
      <c r="E22" s="699">
        <v>0.21</v>
      </c>
      <c r="F22" s="463" t="s">
        <v>101</v>
      </c>
      <c r="G22" s="464" t="s">
        <v>93</v>
      </c>
      <c r="H22" s="718"/>
      <c r="I22" s="718"/>
      <c r="J22" s="709">
        <f>'RSB (LINARES)'!E79</f>
        <v>0.23704952130427159</v>
      </c>
      <c r="K22" s="718"/>
      <c r="L22" s="718"/>
      <c r="M22" s="709">
        <f>'RSB (LINARES)'!H79</f>
        <v>0.16632528378653985</v>
      </c>
      <c r="N22" s="718"/>
      <c r="O22" s="718"/>
      <c r="P22" s="709" t="e">
        <f>'RSB (LINARES)'!K79</f>
        <v>#DIV/0!</v>
      </c>
      <c r="Q22" s="718"/>
      <c r="R22" s="718"/>
      <c r="S22" s="710" t="e">
        <f>'RSB (LINARES)'!N79</f>
        <v>#DIV/0!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6" t="s">
        <v>649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8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40" t="s">
        <v>651</v>
      </c>
      <c r="E24" s="468">
        <v>0</v>
      </c>
      <c r="F24" s="463" t="s">
        <v>115</v>
      </c>
      <c r="G24" s="464" t="s">
        <v>124</v>
      </c>
      <c r="H24" s="718"/>
      <c r="I24" s="718"/>
      <c r="J24" s="709"/>
      <c r="K24" s="718"/>
      <c r="L24" s="718"/>
      <c r="M24" s="709"/>
      <c r="N24" s="718"/>
      <c r="O24" s="718"/>
      <c r="P24" s="709"/>
      <c r="Q24" s="718"/>
      <c r="R24" s="718"/>
      <c r="S24" s="710">
        <f>'JNL-MCG AÑO (LINARES)'!C81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6" t="s">
        <v>649</v>
      </c>
      <c r="E25" s="701">
        <v>360</v>
      </c>
      <c r="F25" s="361" t="s">
        <v>110</v>
      </c>
      <c r="G25" s="362" t="s">
        <v>98</v>
      </c>
      <c r="H25" s="724">
        <f>'JCC-NLM AÑO (LINARES)'!C$10</f>
        <v>587.33310776942358</v>
      </c>
      <c r="I25" s="725">
        <f>'JCC-NLM AÑO (LINARES)'!D$10</f>
        <v>553.16103393461879</v>
      </c>
      <c r="J25" s="725">
        <f>'JCC-NLM AÑO (LINARES)'!E$10</f>
        <v>568.64022675736965</v>
      </c>
      <c r="K25" s="725">
        <f>'JCC-NLM AÑO (LINARES)'!F$10</f>
        <v>610.32543570419205</v>
      </c>
      <c r="L25" s="725">
        <f>'JCC-NLM AÑO (LINARES)'!G$10</f>
        <v>588.30322780881454</v>
      </c>
      <c r="M25" s="725">
        <f>'JCC-NLM AÑO (LINARES)'!H$10</f>
        <v>541.52813852813858</v>
      </c>
      <c r="N25" s="725">
        <f>'JCC-NLM AÑO (LINARES)'!I$10</f>
        <v>0</v>
      </c>
      <c r="O25" s="725" t="e">
        <f>'JCC-NLM AÑO (LINARES)'!J$10</f>
        <v>#DIV/0!</v>
      </c>
      <c r="P25" s="725" t="e">
        <f>'JCC-NLM AÑO (LINARES)'!K$10</f>
        <v>#DIV/0!</v>
      </c>
      <c r="Q25" s="725" t="e">
        <f>'JCC-NLM AÑO (LINARES)'!L$10</f>
        <v>#DIV/0!</v>
      </c>
      <c r="R25" s="725" t="e">
        <f>'JCC-NLM AÑO (LINARES)'!M$10</f>
        <v>#DIV/0!</v>
      </c>
      <c r="S25" s="726" t="e">
        <f>'JCC-NLM AÑO (LINARES)'!N$10</f>
        <v>#DIV/0!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8" t="s">
        <v>647</v>
      </c>
      <c r="E26" s="699">
        <v>0.55000000000000004</v>
      </c>
      <c r="F26" s="463" t="s">
        <v>110</v>
      </c>
      <c r="G26" s="464" t="s">
        <v>98</v>
      </c>
      <c r="H26" s="709">
        <f>'JCC-NLM AÑO (LINARES)'!C$21</f>
        <v>0</v>
      </c>
      <c r="I26" s="709">
        <f>'JCC-NLM AÑO (LINARES)'!D$21</f>
        <v>0</v>
      </c>
      <c r="J26" s="709">
        <f>'JCC-NLM AÑO (LINARES)'!E$21</f>
        <v>0.5018906359866484</v>
      </c>
      <c r="K26" s="709">
        <f>'JCC-NLM AÑO (LINARES)'!F$21</f>
        <v>0</v>
      </c>
      <c r="L26" s="709">
        <f>'JCC-NLM AÑO (LINARES)'!G$21</f>
        <v>0</v>
      </c>
      <c r="M26" s="709">
        <f>'JCC-NLM AÑO (LINARES)'!H$21</f>
        <v>0.32314104003862132</v>
      </c>
      <c r="N26" s="709">
        <f>'JCC-NLM AÑO (LINARES)'!I$21</f>
        <v>0</v>
      </c>
      <c r="O26" s="709">
        <f>'JCC-NLM AÑO (LINARES)'!J$21</f>
        <v>0</v>
      </c>
      <c r="P26" s="709" t="e">
        <f>'JCC-NLM AÑO (LINARES)'!K$21</f>
        <v>#DIV/0!</v>
      </c>
      <c r="Q26" s="709">
        <f>'JCC-NLM AÑO (LINARES)'!L$21</f>
        <v>0</v>
      </c>
      <c r="R26" s="709">
        <f>'JCC-NLM AÑO (LINARES)'!M$21</f>
        <v>0</v>
      </c>
      <c r="S26" s="709" t="e">
        <f>'JCC-NLM AÑO (LINARES)'!N$21</f>
        <v>#DIV/0!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6" t="s">
        <v>649</v>
      </c>
      <c r="E27" s="697">
        <v>1</v>
      </c>
      <c r="F27" s="361" t="s">
        <v>110</v>
      </c>
      <c r="G27" s="362" t="s">
        <v>98</v>
      </c>
      <c r="H27" s="469">
        <f>'JCC-NLM AÑO (LINARES)'!C$46</f>
        <v>0.94</v>
      </c>
      <c r="I27" s="469">
        <f>'JCC-NLM AÑO (LINARES)'!D$46</f>
        <v>0.88</v>
      </c>
      <c r="J27" s="469">
        <f>'JCC-NLM AÑO (LINARES)'!E$46</f>
        <v>0.91</v>
      </c>
      <c r="K27" s="469">
        <f>'JCC-NLM AÑO (LINARES)'!F$46</f>
        <v>0.87</v>
      </c>
      <c r="L27" s="469">
        <f>'JCC-NLM AÑO (LINARES)'!G$46</f>
        <v>0.92</v>
      </c>
      <c r="M27" s="469">
        <f>'JCC-NLM AÑO (LINARES)'!H$46</f>
        <v>0</v>
      </c>
      <c r="N27" s="469">
        <f>'JCC-NLM AÑO (LINARES)'!I$46</f>
        <v>0</v>
      </c>
      <c r="O27" s="469">
        <f>'JCC-NLM AÑO (LINARES)'!J$46</f>
        <v>0</v>
      </c>
      <c r="P27" s="469">
        <f>'JCC-NLM AÑO (LINARES)'!K$46</f>
        <v>0</v>
      </c>
      <c r="Q27" s="469">
        <f>'JCC-NLM AÑO (LINARES)'!L$46</f>
        <v>0</v>
      </c>
      <c r="R27" s="469">
        <f>'JCC-NLM AÑO (LINARES)'!M$46</f>
        <v>0</v>
      </c>
      <c r="S27" s="708">
        <f>'JCC-NLM AÑO (LINARES)'!N$46</f>
        <v>0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8" t="e">
        <f>'JCC-NLM AÑO (LINARES)'!#REF!</f>
        <v>#REF!</v>
      </c>
      <c r="I28" s="718" t="e">
        <f>'JCC-NLM AÑO (LINARES)'!#REF!</f>
        <v>#REF!</v>
      </c>
      <c r="J28" s="718" t="e">
        <f>'JCC-NLM AÑO (LINARES)'!#REF!</f>
        <v>#REF!</v>
      </c>
      <c r="K28" s="718" t="e">
        <f>'JCC-NLM AÑO (LINARES)'!#REF!</f>
        <v>#REF!</v>
      </c>
      <c r="L28" s="718" t="e">
        <f>'JCC-NLM AÑO (LINARES)'!#REF!</f>
        <v>#REF!</v>
      </c>
      <c r="M28" s="718" t="e">
        <f>'JCC-NLM AÑO (LINARES)'!#REF!</f>
        <v>#REF!</v>
      </c>
      <c r="N28" s="718" t="e">
        <f>'JCC-NLM AÑO (LINARES)'!#REF!</f>
        <v>#REF!</v>
      </c>
      <c r="O28" s="718" t="e">
        <f>'JCC-NLM AÑO (LINARES)'!#REF!</f>
        <v>#REF!</v>
      </c>
      <c r="P28" s="718" t="e">
        <f>'JCC-NLM AÑO (LINARES)'!#REF!</f>
        <v>#REF!</v>
      </c>
      <c r="Q28" s="718" t="e">
        <f>'JCC-NLM AÑO (LINARES)'!#REF!</f>
        <v>#REF!</v>
      </c>
      <c r="R28" s="718" t="e">
        <f>'JCC-NLM AÑO (LINARES)'!#REF!</f>
        <v>#REF!</v>
      </c>
      <c r="S28" s="727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6" t="s">
        <v>647</v>
      </c>
      <c r="E29" s="460">
        <v>250</v>
      </c>
      <c r="F29" s="361" t="s">
        <v>110</v>
      </c>
      <c r="G29" s="362" t="s">
        <v>98</v>
      </c>
      <c r="H29" s="707">
        <f>'JCC-NLM AÑO (LINARES)'!C$56</f>
        <v>159</v>
      </c>
      <c r="I29" s="707">
        <f>'JCC-NLM AÑO (LINARES)'!D$56</f>
        <v>173</v>
      </c>
      <c r="J29" s="707">
        <f>'JCC-NLM AÑO (LINARES)'!E$56</f>
        <v>176</v>
      </c>
      <c r="K29" s="707">
        <f>'JCC-NLM AÑO (LINARES)'!F$56</f>
        <v>169</v>
      </c>
      <c r="L29" s="707">
        <f>'JCC-NLM AÑO (LINARES)'!G$56</f>
        <v>180</v>
      </c>
      <c r="M29" s="707">
        <f>'JCC-NLM AÑO (LINARES)'!H$56</f>
        <v>0</v>
      </c>
      <c r="N29" s="707">
        <f>'JCC-NLM AÑO (LINARES)'!I$56</f>
        <v>0</v>
      </c>
      <c r="O29" s="707">
        <f>'JCC-NLM AÑO (LINARES)'!J$56</f>
        <v>0</v>
      </c>
      <c r="P29" s="707">
        <f>'JCC-NLM AÑO (LINARES)'!K$56</f>
        <v>0</v>
      </c>
      <c r="Q29" s="707">
        <f>'JCC-NLM AÑO (LINARES)'!L$56</f>
        <v>0</v>
      </c>
      <c r="R29" s="707">
        <f>'JCC-NLM AÑO (LINARES)'!M$56</f>
        <v>0</v>
      </c>
      <c r="S29" s="717">
        <f>'JCC-NLM AÑO (LINARES)'!N$56</f>
        <v>0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8" t="s">
        <v>649</v>
      </c>
      <c r="E30" s="468">
        <v>1</v>
      </c>
      <c r="F30" s="463" t="s">
        <v>110</v>
      </c>
      <c r="G30" s="464" t="s">
        <v>98</v>
      </c>
      <c r="H30" s="728">
        <f>'JCC-NLM AÑO (LINARES)'!C$66</f>
        <v>1</v>
      </c>
      <c r="I30" s="728">
        <f>'JCC-NLM AÑO (LINARES)'!D$66</f>
        <v>1</v>
      </c>
      <c r="J30" s="728">
        <f>'JCC-NLM AÑO (LINARES)'!E$66</f>
        <v>1</v>
      </c>
      <c r="K30" s="728">
        <f>'JCC-NLM AÑO (LINARES)'!F$66</f>
        <v>1</v>
      </c>
      <c r="L30" s="728">
        <f>'JCC-NLM AÑO (LINARES)'!G$66</f>
        <v>1</v>
      </c>
      <c r="M30" s="728">
        <f>'JCC-NLM AÑO (LINARES)'!H$66</f>
        <v>0</v>
      </c>
      <c r="N30" s="728">
        <f>'JCC-NLM AÑO (LINARES)'!I$66</f>
        <v>0</v>
      </c>
      <c r="O30" s="728">
        <f>'JCC-NLM AÑO (LINARES)'!J$66</f>
        <v>0</v>
      </c>
      <c r="P30" s="728">
        <f>'JCC-NLM AÑO (LINARES)'!K$66</f>
        <v>0</v>
      </c>
      <c r="Q30" s="728">
        <f>'JCC-NLM AÑO (LINARES)'!L$66</f>
        <v>0</v>
      </c>
      <c r="R30" s="728">
        <f>'JCC-NLM AÑO (LINARES)'!M$66</f>
        <v>0</v>
      </c>
      <c r="S30" s="729">
        <f>'JCC-NLM AÑO (LINARES)'!N$66</f>
        <v>0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6" t="s">
        <v>647</v>
      </c>
      <c r="E31" s="702">
        <v>0</v>
      </c>
      <c r="F31" s="361" t="s">
        <v>110</v>
      </c>
      <c r="G31" s="362" t="s">
        <v>93</v>
      </c>
      <c r="H31" s="707"/>
      <c r="I31" s="707"/>
      <c r="J31" s="707">
        <f>'JCC-NLM AÑO (LINARES)'!E81</f>
        <v>0</v>
      </c>
      <c r="K31" s="707"/>
      <c r="L31" s="707"/>
      <c r="M31" s="707">
        <f>'JCC-NLM AÑO (LINARES)'!H81</f>
        <v>0</v>
      </c>
      <c r="N31" s="707"/>
      <c r="O31" s="707"/>
      <c r="P31" s="707">
        <f>'JCC-NLM AÑO (LINARES)'!K81</f>
        <v>0</v>
      </c>
      <c r="Q31" s="707"/>
      <c r="R31" s="707"/>
      <c r="S31" s="717">
        <f>'JCC-NLM AÑO (LINARES)'!N81</f>
        <v>0</v>
      </c>
    </row>
    <row r="32" spans="1:19" ht="24" customHeight="1" x14ac:dyDescent="0.3">
      <c r="A32" s="1696" t="s">
        <v>352</v>
      </c>
      <c r="B32" s="1698" t="s">
        <v>409</v>
      </c>
      <c r="C32" s="1698" t="s">
        <v>353</v>
      </c>
      <c r="D32" s="1698">
        <v>2</v>
      </c>
      <c r="E32" s="1700" t="s">
        <v>354</v>
      </c>
      <c r="F32" s="1698" t="s">
        <v>101</v>
      </c>
      <c r="G32" s="464" t="s">
        <v>399</v>
      </c>
      <c r="H32" s="718">
        <f>'RSB (LINARES)'!C89</f>
        <v>1</v>
      </c>
      <c r="I32" s="718">
        <f>'RSB (LINARES)'!D89</f>
        <v>1</v>
      </c>
      <c r="J32" s="718">
        <f>'RSB (LINARES)'!E89</f>
        <v>2</v>
      </c>
      <c r="K32" s="718">
        <f>'RSB (LINARES)'!F89</f>
        <v>2</v>
      </c>
      <c r="L32" s="718">
        <f>'RSB (LINARES)'!G89</f>
        <v>1</v>
      </c>
      <c r="M32" s="718">
        <f>'RSB (LINARES)'!H89</f>
        <v>1</v>
      </c>
      <c r="N32" s="718">
        <f>'RSB (LINARES)'!I89</f>
        <v>0</v>
      </c>
      <c r="O32" s="718">
        <f>'RSB (LINARES)'!J89</f>
        <v>0</v>
      </c>
      <c r="P32" s="718">
        <f>'RSB (LINARES)'!K89</f>
        <v>0</v>
      </c>
      <c r="Q32" s="718">
        <f>'RSB (LINARES)'!L89</f>
        <v>0</v>
      </c>
      <c r="R32" s="718">
        <f>'RSB (LINARES)'!M89</f>
        <v>0</v>
      </c>
      <c r="S32" s="718">
        <f>'RSB (LINARES)'!N89</f>
        <v>0</v>
      </c>
    </row>
    <row r="33" spans="1:19" ht="26.25" customHeight="1" x14ac:dyDescent="0.3">
      <c r="A33" s="1697"/>
      <c r="B33" s="1699"/>
      <c r="C33" s="1699"/>
      <c r="D33" s="1699"/>
      <c r="E33" s="1701"/>
      <c r="F33" s="1699"/>
      <c r="G33" s="464" t="s">
        <v>400</v>
      </c>
      <c r="H33" s="718">
        <f>'RSB (LINARES)'!C90</f>
        <v>1</v>
      </c>
      <c r="I33" s="718">
        <f>'RSB (LINARES)'!D90</f>
        <v>0</v>
      </c>
      <c r="J33" s="718">
        <f>'RSB (LINARES)'!E90</f>
        <v>2</v>
      </c>
      <c r="K33" s="718">
        <f>'RSB (LINARES)'!F90</f>
        <v>1</v>
      </c>
      <c r="L33" s="718">
        <f>'RSB (LINARES)'!G90</f>
        <v>0</v>
      </c>
      <c r="M33" s="718">
        <f>'RSB (LINARES)'!H90</f>
        <v>1</v>
      </c>
      <c r="N33" s="718">
        <f>'RSB (LINARES)'!I90</f>
        <v>0</v>
      </c>
      <c r="O33" s="718">
        <f>'RSB (LINARES)'!J90</f>
        <v>0</v>
      </c>
      <c r="P33" s="718">
        <f>'RSB (LINARES)'!K90</f>
        <v>0</v>
      </c>
      <c r="Q33" s="718">
        <f>'RSB (LINARES)'!L90</f>
        <v>0</v>
      </c>
      <c r="R33" s="718">
        <f>'RSB (LINARES)'!M90</f>
        <v>0</v>
      </c>
      <c r="S33" s="718">
        <f>'RSB (LINARES)'!N90</f>
        <v>0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6" t="s">
        <v>647</v>
      </c>
      <c r="E34" s="462">
        <v>10000</v>
      </c>
      <c r="F34" s="361" t="s">
        <v>115</v>
      </c>
      <c r="G34" s="362" t="s">
        <v>98</v>
      </c>
      <c r="H34" s="730">
        <f>'JNL-MCG AÑO (LINARES)'!C$7</f>
        <v>6135.29</v>
      </c>
      <c r="I34" s="730">
        <f>'JNL-MCG AÑO (LINARES)'!D$7</f>
        <v>7228.71</v>
      </c>
      <c r="J34" s="730">
        <f>'JNL-MCG AÑO (LINARES)'!E$7</f>
        <v>3409.6</v>
      </c>
      <c r="K34" s="730">
        <f>'JNL-MCG AÑO (LINARES)'!F$7</f>
        <v>2664.6</v>
      </c>
      <c r="L34" s="730">
        <f>'JNL-MCG AÑO (LINARES)'!G$7</f>
        <v>5732.46</v>
      </c>
      <c r="M34" s="730">
        <f>'JNL-MCG AÑO (LINARES)'!H$7</f>
        <v>2851.48</v>
      </c>
      <c r="N34" s="730">
        <f>'JNL-MCG AÑO (LINARES)'!I$7</f>
        <v>0</v>
      </c>
      <c r="O34" s="730">
        <f>'JNL-MCG AÑO (LINARES)'!J$7</f>
        <v>0</v>
      </c>
      <c r="P34" s="730">
        <f>'JNL-MCG AÑO (LINARES)'!K$7</f>
        <v>0</v>
      </c>
      <c r="Q34" s="730">
        <f>'JNL-MCG AÑO (LINARES)'!L$7</f>
        <v>0</v>
      </c>
      <c r="R34" s="730">
        <f>'JNL-MCG AÑO (LINARES)'!M$7</f>
        <v>0</v>
      </c>
      <c r="S34" s="730">
        <f>'JNL-MCG AÑO (LINARES)'!N$7</f>
        <v>0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8" t="s">
        <v>647</v>
      </c>
      <c r="E35" s="465">
        <v>250</v>
      </c>
      <c r="F35" s="463" t="s">
        <v>115</v>
      </c>
      <c r="G35" s="464" t="s">
        <v>98</v>
      </c>
      <c r="H35" s="731">
        <f>'JNL-MCG AÑO (LINARES)'!C$14</f>
        <v>0</v>
      </c>
      <c r="I35" s="731">
        <f>'JNL-MCG AÑO (LINARES)'!D$14</f>
        <v>0</v>
      </c>
      <c r="J35" s="731">
        <f>'JNL-MCG AÑO (LINARES)'!E$14</f>
        <v>0</v>
      </c>
      <c r="K35" s="731">
        <f>'JNL-MCG AÑO (LINARES)'!F$14</f>
        <v>0</v>
      </c>
      <c r="L35" s="731">
        <f>'JNL-MCG AÑO (LINARES)'!G$14</f>
        <v>0</v>
      </c>
      <c r="M35" s="731">
        <f>'JNL-MCG AÑO (LINARES)'!H$14</f>
        <v>0</v>
      </c>
      <c r="N35" s="731">
        <f>'JNL-MCG AÑO (LINARES)'!I$14</f>
        <v>0</v>
      </c>
      <c r="O35" s="731">
        <f>'JNL-MCG AÑO (LINARES)'!J$14</f>
        <v>0</v>
      </c>
      <c r="P35" s="731">
        <f>'JNL-MCG AÑO (LINARES)'!K$14</f>
        <v>0</v>
      </c>
      <c r="Q35" s="731">
        <f>'JNL-MCG AÑO (LINARES)'!L$14</f>
        <v>0</v>
      </c>
      <c r="R35" s="731">
        <f>'JNL-MCG AÑO (LINARES)'!M$14</f>
        <v>0</v>
      </c>
      <c r="S35" s="731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6" t="s">
        <v>647</v>
      </c>
      <c r="E36" s="697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1.261568652815959E-2</v>
      </c>
      <c r="K36" s="362"/>
      <c r="L36" s="730"/>
      <c r="M36" s="469">
        <f>'JNL-MCG AÑO (LINARES)'!H24</f>
        <v>8.2752831893071564E-3</v>
      </c>
      <c r="N36" s="362"/>
      <c r="O36" s="362"/>
      <c r="P36" s="469" t="e">
        <f>'JNL-MCG AÑO (LINARES)'!K24</f>
        <v>#DIV/0!</v>
      </c>
      <c r="Q36" s="362"/>
      <c r="R36" s="362"/>
      <c r="S36" s="708" t="e">
        <f>'JNL-MCG AÑO (LINARES)'!N24</f>
        <v>#DIV/0!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2"/>
      <c r="K37" s="464"/>
      <c r="L37" s="464"/>
      <c r="M37" s="732">
        <f>'JNL-MCG AÑO (LINARES)'!H42</f>
        <v>0</v>
      </c>
      <c r="N37" s="464"/>
      <c r="O37" s="464"/>
      <c r="P37" s="732"/>
      <c r="Q37" s="464"/>
      <c r="R37" s="464"/>
      <c r="S37" s="733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6" t="s">
        <v>647</v>
      </c>
      <c r="E38" s="470">
        <v>0</v>
      </c>
      <c r="F38" s="361" t="s">
        <v>115</v>
      </c>
      <c r="G38" s="362" t="s">
        <v>124</v>
      </c>
      <c r="H38" s="362"/>
      <c r="I38" s="362"/>
      <c r="J38" s="734"/>
      <c r="K38" s="362"/>
      <c r="L38" s="362"/>
      <c r="M38" s="734"/>
      <c r="N38" s="362"/>
      <c r="O38" s="362"/>
      <c r="P38" s="734"/>
      <c r="Q38" s="362"/>
      <c r="R38" s="362"/>
      <c r="S38" s="735">
        <f>'JNL-MCG AÑO (LINARES)'!C91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8" t="s">
        <v>647</v>
      </c>
      <c r="E39" s="465">
        <v>0.75</v>
      </c>
      <c r="F39" s="463" t="s">
        <v>846</v>
      </c>
      <c r="G39" s="464" t="s">
        <v>93</v>
      </c>
      <c r="H39" s="464"/>
      <c r="I39" s="464"/>
      <c r="J39" s="732">
        <f>'JNL-MCG AÑO (LINARES)'!E52</f>
        <v>0</v>
      </c>
      <c r="K39" s="464"/>
      <c r="L39" s="464"/>
      <c r="M39" s="732">
        <f>'JNL-MCG AÑO (LINARES)'!H52</f>
        <v>0</v>
      </c>
      <c r="N39" s="464"/>
      <c r="O39" s="464"/>
      <c r="P39" s="732">
        <f>'JNL-MCG AÑO (LINARES)'!K52</f>
        <v>0</v>
      </c>
      <c r="Q39" s="464"/>
      <c r="R39" s="464"/>
      <c r="S39" s="733">
        <f>'JNL-MCG AÑO (LINARES)'!N52</f>
        <v>0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6" t="s">
        <v>650</v>
      </c>
      <c r="E40" s="460">
        <v>4</v>
      </c>
      <c r="F40" s="361" t="s">
        <v>846</v>
      </c>
      <c r="G40" s="362" t="s">
        <v>98</v>
      </c>
      <c r="H40" s="734">
        <f>'JNL-MCG AÑO (LINARES)'!C$59</f>
        <v>0</v>
      </c>
      <c r="I40" s="734">
        <f>'JNL-MCG AÑO (LINARES)'!D$59</f>
        <v>0</v>
      </c>
      <c r="J40" s="734">
        <f>'JNL-MCG AÑO (LINARES)'!E$59</f>
        <v>4</v>
      </c>
      <c r="K40" s="734">
        <f>'JNL-MCG AÑO (LINARES)'!F$59</f>
        <v>0</v>
      </c>
      <c r="L40" s="734">
        <f>'JNL-MCG AÑO (LINARES)'!G$59</f>
        <v>0</v>
      </c>
      <c r="M40" s="734">
        <f>'JNL-MCG AÑO (LINARES)'!H$59</f>
        <v>0</v>
      </c>
      <c r="N40" s="734">
        <f>'JNL-MCG AÑO (LINARES)'!I$59</f>
        <v>0</v>
      </c>
      <c r="O40" s="734">
        <f>'JNL-MCG AÑO (LINARES)'!J$59</f>
        <v>0</v>
      </c>
      <c r="P40" s="734">
        <f>'JNL-MCG AÑO (LINARES)'!K$59</f>
        <v>0</v>
      </c>
      <c r="Q40" s="734">
        <f>'JNL-MCG AÑO (LINARES)'!L$59</f>
        <v>0</v>
      </c>
      <c r="R40" s="734">
        <f>'JNL-MCG AÑO (LINARES)'!M$59</f>
        <v>0</v>
      </c>
      <c r="S40" s="735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8" t="s">
        <v>647</v>
      </c>
      <c r="E41" s="465">
        <v>2</v>
      </c>
      <c r="F41" s="463" t="s">
        <v>846</v>
      </c>
      <c r="G41" s="464" t="s">
        <v>93</v>
      </c>
      <c r="H41" s="732"/>
      <c r="I41" s="732"/>
      <c r="J41" s="732">
        <f>'JNL-MCG AÑO (LINARES)'!E102</f>
        <v>1</v>
      </c>
      <c r="K41" s="732"/>
      <c r="L41" s="732"/>
      <c r="M41" s="732">
        <f>'JNL-MCG AÑO (LINARES)'!H102</f>
        <v>0</v>
      </c>
      <c r="N41" s="732"/>
      <c r="O41" s="732"/>
      <c r="P41" s="732">
        <f>'JNL-MCG AÑO (LINARES)'!K102</f>
        <v>0</v>
      </c>
      <c r="Q41" s="732"/>
      <c r="R41" s="732"/>
      <c r="S41" s="733">
        <f>'JNL-MCG AÑO (LINARES)'!N102</f>
        <v>0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6" t="s">
        <v>647</v>
      </c>
      <c r="E42" s="697">
        <v>0.85</v>
      </c>
      <c r="F42" s="361" t="s">
        <v>92</v>
      </c>
      <c r="G42" s="362" t="s">
        <v>93</v>
      </c>
      <c r="H42" s="707"/>
      <c r="I42" s="707"/>
      <c r="J42" s="469">
        <f>'MATG-JGS-JAAR AÑO (LINARES)'!E69</f>
        <v>0.71366803761239617</v>
      </c>
      <c r="K42" s="707"/>
      <c r="L42" s="707"/>
      <c r="M42" s="469">
        <f>'MATG-JGS-JAAR AÑO (LINARES)'!H69</f>
        <v>0.8055853605644494</v>
      </c>
      <c r="N42" s="707"/>
      <c r="O42" s="707"/>
      <c r="P42" s="469" t="e">
        <f>'MATG-JGS-JAAR AÑO (LINARES)'!K69</f>
        <v>#DIV/0!</v>
      </c>
      <c r="Q42" s="707"/>
      <c r="R42" s="707"/>
      <c r="S42" s="708" t="e">
        <f>'MATG-JGS-JAAR AÑO (LINARES)'!N69</f>
        <v>#DIV/0!</v>
      </c>
    </row>
    <row r="43" spans="1:19" ht="24" customHeight="1" x14ac:dyDescent="0.3">
      <c r="A43" s="669" t="s">
        <v>122</v>
      </c>
      <c r="B43" s="670" t="s">
        <v>338</v>
      </c>
      <c r="C43" s="670" t="s">
        <v>123</v>
      </c>
      <c r="D43" s="1169" t="s">
        <v>646</v>
      </c>
      <c r="E43" s="1170">
        <v>6</v>
      </c>
      <c r="F43" s="670" t="s">
        <v>776</v>
      </c>
      <c r="G43" s="671" t="s">
        <v>124</v>
      </c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7">
        <f>'MATG-JGS-JAAR AÑO (LINARES)'!C76</f>
        <v>0</v>
      </c>
    </row>
    <row r="44" spans="1:19" ht="24" customHeight="1" x14ac:dyDescent="0.3">
      <c r="A44" s="1178" t="s">
        <v>355</v>
      </c>
      <c r="B44" s="1179" t="s">
        <v>339</v>
      </c>
      <c r="C44" s="1180" t="s">
        <v>123</v>
      </c>
      <c r="D44" s="1171" t="s">
        <v>650</v>
      </c>
      <c r="E44" s="1172">
        <v>0.06</v>
      </c>
      <c r="F44" s="1180" t="s">
        <v>776</v>
      </c>
      <c r="G44" s="1181" t="s">
        <v>124</v>
      </c>
      <c r="H44" s="1182"/>
      <c r="I44" s="1182"/>
      <c r="J44" s="1182"/>
      <c r="K44" s="1182"/>
      <c r="L44" s="1182"/>
      <c r="M44" s="1182"/>
      <c r="N44" s="1182"/>
      <c r="O44" s="1182"/>
      <c r="P44" s="1182"/>
      <c r="Q44" s="1182"/>
      <c r="R44" s="1182"/>
      <c r="S44" s="1183">
        <f>'MATG-JGS-JAAR AÑO (LINARES)'!C86</f>
        <v>0</v>
      </c>
    </row>
    <row r="45" spans="1:19" ht="24" customHeight="1" x14ac:dyDescent="0.3">
      <c r="A45" s="1173" t="s">
        <v>768</v>
      </c>
      <c r="B45" s="1174" t="s">
        <v>339</v>
      </c>
      <c r="C45" s="1174" t="s">
        <v>95</v>
      </c>
      <c r="D45" s="1186" t="s">
        <v>646</v>
      </c>
      <c r="E45" s="1184">
        <v>2</v>
      </c>
      <c r="F45" s="1180" t="s">
        <v>774</v>
      </c>
      <c r="G45" s="1175" t="s">
        <v>771</v>
      </c>
      <c r="H45" s="1176"/>
      <c r="I45" s="1176"/>
      <c r="J45" s="1177"/>
      <c r="K45" s="1176">
        <f>'MATG-JGS-JAAR AÑO (LINARES)'!F102</f>
        <v>0</v>
      </c>
      <c r="L45" s="1176"/>
      <c r="M45" s="1177"/>
      <c r="N45" s="1176"/>
      <c r="O45" s="1176">
        <f>'MATG-JGS-JAAR AÑO (LINARES)'!J102</f>
        <v>0</v>
      </c>
      <c r="P45" s="1177"/>
      <c r="Q45" s="1176"/>
      <c r="R45" s="1176"/>
      <c r="S45" s="1204">
        <f>'MATG-JGS-JAAR AÑO (LINARES)'!N102</f>
        <v>0</v>
      </c>
    </row>
    <row r="46" spans="1:19" ht="24" customHeight="1" x14ac:dyDescent="0.3">
      <c r="A46" s="669" t="s">
        <v>769</v>
      </c>
      <c r="B46" s="1199" t="s">
        <v>338</v>
      </c>
      <c r="C46" s="1200" t="s">
        <v>95</v>
      </c>
      <c r="D46" s="1201" t="s">
        <v>646</v>
      </c>
      <c r="E46" s="1202">
        <v>0.5</v>
      </c>
      <c r="F46" s="1203" t="s">
        <v>774</v>
      </c>
      <c r="G46" s="671" t="s">
        <v>124</v>
      </c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7" t="e">
        <f>'MATG-JGS-JAAR AÑO (LINARES)'!#REF!</f>
        <v>#REF!</v>
      </c>
    </row>
    <row r="47" spans="1:19" ht="24" customHeight="1" thickBot="1" x14ac:dyDescent="0.35">
      <c r="A47" s="672" t="s">
        <v>770</v>
      </c>
      <c r="B47" s="673" t="s">
        <v>338</v>
      </c>
      <c r="C47" s="1174" t="s">
        <v>95</v>
      </c>
      <c r="D47" s="1187" t="s">
        <v>650</v>
      </c>
      <c r="E47" s="1185">
        <v>1</v>
      </c>
      <c r="F47" s="1180" t="s">
        <v>774</v>
      </c>
      <c r="G47" s="675" t="s">
        <v>124</v>
      </c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1205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8" priority="40" operator="lessThanOrEqual">
      <formula>$E$7</formula>
    </cfRule>
  </conditionalFormatting>
  <conditionalFormatting sqref="H8:S8">
    <cfRule type="cellIs" dxfId="77" priority="39" operator="greaterThan">
      <formula>$E$8</formula>
    </cfRule>
  </conditionalFormatting>
  <conditionalFormatting sqref="H9:S9">
    <cfRule type="cellIs" dxfId="76" priority="38" operator="greaterThanOrEqual">
      <formula>$E$9</formula>
    </cfRule>
  </conditionalFormatting>
  <conditionalFormatting sqref="H10:S10">
    <cfRule type="cellIs" dxfId="75" priority="36" operator="lessThanOrEqual">
      <formula>$E$10</formula>
    </cfRule>
  </conditionalFormatting>
  <conditionalFormatting sqref="H11:S11">
    <cfRule type="cellIs" dxfId="74" priority="35" operator="lessThanOrEqual">
      <formula>$E$11</formula>
    </cfRule>
  </conditionalFormatting>
  <conditionalFormatting sqref="H12:S12">
    <cfRule type="cellIs" dxfId="73" priority="34" operator="lessThan">
      <formula>$E$12</formula>
    </cfRule>
  </conditionalFormatting>
  <conditionalFormatting sqref="H13:S13">
    <cfRule type="cellIs" dxfId="72" priority="33" operator="greaterThan">
      <formula>$E$13</formula>
    </cfRule>
  </conditionalFormatting>
  <conditionalFormatting sqref="H15:S15">
    <cfRule type="cellIs" dxfId="71" priority="32" operator="greaterThan">
      <formula>$E$15</formula>
    </cfRule>
  </conditionalFormatting>
  <conditionalFormatting sqref="H16:S16">
    <cfRule type="cellIs" dxfId="70" priority="31" operator="greaterThan">
      <formula>$E$16</formula>
    </cfRule>
  </conditionalFormatting>
  <conditionalFormatting sqref="H17:S17">
    <cfRule type="cellIs" dxfId="69" priority="30" operator="greaterThan">
      <formula>$E$17</formula>
    </cfRule>
  </conditionalFormatting>
  <conditionalFormatting sqref="H18:S18">
    <cfRule type="cellIs" dxfId="68" priority="29" operator="greaterThan">
      <formula>$E$18</formula>
    </cfRule>
  </conditionalFormatting>
  <conditionalFormatting sqref="H19:S19">
    <cfRule type="cellIs" dxfId="67" priority="28" operator="greaterThan">
      <formula>$E$19</formula>
    </cfRule>
  </conditionalFormatting>
  <conditionalFormatting sqref="H20:S20">
    <cfRule type="cellIs" dxfId="66" priority="27" operator="lessThan">
      <formula>$E$20</formula>
    </cfRule>
  </conditionalFormatting>
  <conditionalFormatting sqref="H21:S21">
    <cfRule type="cellIs" dxfId="65" priority="26" operator="lessThan">
      <formula>$E$21</formula>
    </cfRule>
  </conditionalFormatting>
  <conditionalFormatting sqref="H22:S22">
    <cfRule type="cellIs" dxfId="64" priority="25" operator="greaterThanOrEqual">
      <formula>$E$22</formula>
    </cfRule>
  </conditionalFormatting>
  <conditionalFormatting sqref="H23:S23">
    <cfRule type="cellIs" dxfId="63" priority="24" operator="lessThan">
      <formula>$E$23</formula>
    </cfRule>
  </conditionalFormatting>
  <conditionalFormatting sqref="H24:S24">
    <cfRule type="cellIs" dxfId="62" priority="23" operator="greaterThan">
      <formula>$E$24</formula>
    </cfRule>
  </conditionalFormatting>
  <conditionalFormatting sqref="H25:S25">
    <cfRule type="cellIs" dxfId="61" priority="22" operator="lessThan">
      <formula>$E$25</formula>
    </cfRule>
  </conditionalFormatting>
  <conditionalFormatting sqref="H26:S26">
    <cfRule type="cellIs" dxfId="60" priority="21" operator="greaterThan">
      <formula>$E$26</formula>
    </cfRule>
  </conditionalFormatting>
  <conditionalFormatting sqref="H27:S27">
    <cfRule type="cellIs" dxfId="59" priority="20" operator="lessThan">
      <formula>$E$27</formula>
    </cfRule>
  </conditionalFormatting>
  <conditionalFormatting sqref="H29:S29">
    <cfRule type="cellIs" dxfId="58" priority="19" operator="greaterThan">
      <formula>$E$29</formula>
    </cfRule>
  </conditionalFormatting>
  <conditionalFormatting sqref="H30:S30">
    <cfRule type="cellIs" dxfId="57" priority="18" operator="lessThan">
      <formula>$E$30</formula>
    </cfRule>
  </conditionalFormatting>
  <conditionalFormatting sqref="H31:S31">
    <cfRule type="cellIs" dxfId="56" priority="17" operator="greaterThan">
      <formula>$E$31</formula>
    </cfRule>
  </conditionalFormatting>
  <conditionalFormatting sqref="H32:S32">
    <cfRule type="cellIs" dxfId="55" priority="16" operator="greaterThan">
      <formula>$D$32</formula>
    </cfRule>
  </conditionalFormatting>
  <conditionalFormatting sqref="H33:S33">
    <cfRule type="cellIs" dxfId="54" priority="15" operator="greaterThan">
      <formula>$D$32</formula>
    </cfRule>
  </conditionalFormatting>
  <conditionalFormatting sqref="H34:S34">
    <cfRule type="cellIs" dxfId="53" priority="14" operator="greaterThan">
      <formula>$E$34</formula>
    </cfRule>
  </conditionalFormatting>
  <conditionalFormatting sqref="H35:S35">
    <cfRule type="cellIs" dxfId="52" priority="13" operator="greaterThan">
      <formula>$E$35</formula>
    </cfRule>
  </conditionalFormatting>
  <conditionalFormatting sqref="H36:S36">
    <cfRule type="cellIs" dxfId="51" priority="12" operator="greaterThan">
      <formula>$E$36</formula>
    </cfRule>
  </conditionalFormatting>
  <conditionalFormatting sqref="H38:S38">
    <cfRule type="cellIs" dxfId="50" priority="10" operator="greaterThan">
      <formula>$E$38</formula>
    </cfRule>
    <cfRule type="cellIs" dxfId="49" priority="11" operator="greaterThanOrEqual">
      <formula>$E$38</formula>
    </cfRule>
  </conditionalFormatting>
  <conditionalFormatting sqref="H39:S39">
    <cfRule type="cellIs" dxfId="48" priority="9" operator="greaterThan">
      <formula>$E$39</formula>
    </cfRule>
  </conditionalFormatting>
  <conditionalFormatting sqref="H40:S40">
    <cfRule type="cellIs" dxfId="47" priority="8" operator="greaterThanOrEqual">
      <formula>$E$40</formula>
    </cfRule>
  </conditionalFormatting>
  <conditionalFormatting sqref="H41:S41">
    <cfRule type="cellIs" dxfId="46" priority="7" operator="greaterThan">
      <formula>$E$41</formula>
    </cfRule>
  </conditionalFormatting>
  <conditionalFormatting sqref="H42:S42">
    <cfRule type="cellIs" dxfId="45" priority="6" operator="greaterThan">
      <formula>$E$42</formula>
    </cfRule>
  </conditionalFormatting>
  <conditionalFormatting sqref="H43:S43">
    <cfRule type="cellIs" dxfId="44" priority="5" operator="lessThanOrEqual">
      <formula>$E$43</formula>
    </cfRule>
  </conditionalFormatting>
  <conditionalFormatting sqref="H44:S44">
    <cfRule type="cellIs" dxfId="43" priority="4" operator="lessThanOrEqual">
      <formula>$E$44</formula>
    </cfRule>
  </conditionalFormatting>
  <conditionalFormatting sqref="H45:S45">
    <cfRule type="cellIs" dxfId="42" priority="3" operator="lessThan">
      <formula>$E$45</formula>
    </cfRule>
  </conditionalFormatting>
  <conditionalFormatting sqref="H46:S46">
    <cfRule type="cellIs" dxfId="41" priority="2" operator="lessThanOrEqual">
      <formula>$E$46</formula>
    </cfRule>
  </conditionalFormatting>
  <conditionalFormatting sqref="H47:S47">
    <cfRule type="cellIs" dxfId="40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7"/>
      <c r="F1" s="1695" t="s">
        <v>794</v>
      </c>
      <c r="G1" s="1695"/>
      <c r="H1" s="1695"/>
      <c r="I1" s="1695"/>
      <c r="J1" s="1695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6" t="s">
        <v>87</v>
      </c>
      <c r="B6" s="338" t="s">
        <v>337</v>
      </c>
      <c r="C6" s="337" t="s">
        <v>88</v>
      </c>
      <c r="D6" s="337" t="s">
        <v>645</v>
      </c>
      <c r="E6" s="337" t="s">
        <v>89</v>
      </c>
      <c r="F6" s="337" t="s">
        <v>83</v>
      </c>
      <c r="G6" s="337" t="s">
        <v>90</v>
      </c>
      <c r="H6" s="338" t="s">
        <v>0</v>
      </c>
      <c r="I6" s="338" t="s">
        <v>1</v>
      </c>
      <c r="J6" s="338" t="s">
        <v>2</v>
      </c>
      <c r="K6" s="338" t="s">
        <v>3</v>
      </c>
      <c r="L6" s="338" t="s">
        <v>4</v>
      </c>
      <c r="M6" s="338" t="s">
        <v>5</v>
      </c>
      <c r="N6" s="338" t="s">
        <v>6</v>
      </c>
      <c r="O6" s="338" t="s">
        <v>7</v>
      </c>
      <c r="P6" s="338" t="s">
        <v>8</v>
      </c>
      <c r="Q6" s="338" t="s">
        <v>9</v>
      </c>
      <c r="R6" s="338" t="s">
        <v>10</v>
      </c>
      <c r="S6" s="339" t="s">
        <v>11</v>
      </c>
    </row>
    <row r="7" spans="1:19" ht="24" customHeight="1" x14ac:dyDescent="0.3">
      <c r="A7" s="524" t="s">
        <v>125</v>
      </c>
      <c r="B7" s="361" t="s">
        <v>338</v>
      </c>
      <c r="C7" s="361" t="s">
        <v>91</v>
      </c>
      <c r="D7" s="696" t="s">
        <v>646</v>
      </c>
      <c r="E7" s="697">
        <v>0.15</v>
      </c>
      <c r="F7" s="361" t="s">
        <v>92</v>
      </c>
      <c r="G7" s="362" t="s">
        <v>93</v>
      </c>
      <c r="H7" s="707"/>
      <c r="I7" s="707"/>
      <c r="J7" s="469">
        <f>'MATG-JGS-JAAR AÑO (LINARES)'!E10</f>
        <v>0.2312584644203608</v>
      </c>
      <c r="K7" s="707"/>
      <c r="L7" s="707"/>
      <c r="M7" s="469">
        <f>'MATG-JGS-JAAR AÑO (LINARES)'!H10</f>
        <v>0.30095547707376513</v>
      </c>
      <c r="N7" s="707"/>
      <c r="O7" s="707"/>
      <c r="P7" s="469" t="e">
        <f>'MATG-JGS-JAAR AÑO (LINARES)'!K10</f>
        <v>#DIV/0!</v>
      </c>
      <c r="Q7" s="707"/>
      <c r="R7" s="707"/>
      <c r="S7" s="708" t="e">
        <f>'MATG-JGS-JAAR AÑO (LINARES)'!N10</f>
        <v>#DIV/0!</v>
      </c>
    </row>
    <row r="8" spans="1:19" ht="24" customHeight="1" x14ac:dyDescent="0.3">
      <c r="A8" s="364" t="s">
        <v>94</v>
      </c>
      <c r="B8" s="463" t="s">
        <v>339</v>
      </c>
      <c r="C8" s="463" t="s">
        <v>91</v>
      </c>
      <c r="D8" s="698" t="s">
        <v>647</v>
      </c>
      <c r="E8" s="699">
        <v>0.17</v>
      </c>
      <c r="F8" s="463" t="s">
        <v>92</v>
      </c>
      <c r="G8" s="464" t="s">
        <v>93</v>
      </c>
      <c r="H8" s="464"/>
      <c r="I8" s="464"/>
      <c r="J8" s="709">
        <f>'MATG-JGS-JAAR AÑO (LINARES)'!E20</f>
        <v>4.1822306471108912E-2</v>
      </c>
      <c r="K8" s="464"/>
      <c r="L8" s="464"/>
      <c r="M8" s="709">
        <f>'MATG-JGS-JAAR AÑO (LINARES)'!H20</f>
        <v>3.9874248420683045E-2</v>
      </c>
      <c r="N8" s="464"/>
      <c r="O8" s="464"/>
      <c r="P8" s="709" t="e">
        <f>'MATG-JGS-JAAR AÑO (LINARES)'!K20</f>
        <v>#DIV/0!</v>
      </c>
      <c r="Q8" s="464"/>
      <c r="R8" s="464"/>
      <c r="S8" s="710" t="e">
        <f>'MATG-JGS-JAAR AÑO (LINARES)'!N20</f>
        <v>#DIV/0!</v>
      </c>
    </row>
    <row r="9" spans="1:19" ht="24" customHeight="1" x14ac:dyDescent="0.3">
      <c r="A9" s="364" t="s">
        <v>340</v>
      </c>
      <c r="B9" s="361" t="s">
        <v>339</v>
      </c>
      <c r="C9" s="361" t="s">
        <v>91</v>
      </c>
      <c r="D9" s="696" t="s">
        <v>648</v>
      </c>
      <c r="E9" s="697">
        <v>0.43</v>
      </c>
      <c r="F9" s="361" t="s">
        <v>92</v>
      </c>
      <c r="G9" s="362" t="s">
        <v>98</v>
      </c>
      <c r="H9" s="469">
        <f>DATOS!D248</f>
        <v>0.37492048614070483</v>
      </c>
      <c r="I9" s="469">
        <f>DATOS!H248</f>
        <v>0.34323327246334057</v>
      </c>
      <c r="J9" s="469">
        <f>DATOS!L248</f>
        <v>0.32306593422817392</v>
      </c>
      <c r="K9" s="469">
        <f>DATOS!P248</f>
        <v>0.33113346227361345</v>
      </c>
      <c r="L9" s="469">
        <f>DATOS!T248</f>
        <v>0.28418356473918266</v>
      </c>
      <c r="M9" s="469">
        <f>DATOS!X248</f>
        <v>0</v>
      </c>
      <c r="N9" s="469" t="e">
        <f>DATOS!AB248</f>
        <v>#DIV/0!</v>
      </c>
      <c r="O9" s="711" t="e">
        <f>DATOS!AF248</f>
        <v>#DIV/0!</v>
      </c>
      <c r="P9" s="469" t="e">
        <f>DATOS!AJ248</f>
        <v>#DIV/0!</v>
      </c>
      <c r="Q9" s="469" t="e">
        <f>DATOS!AN248</f>
        <v>#DIV/0!</v>
      </c>
      <c r="R9" s="469" t="e">
        <f>DATOS!AR248</f>
        <v>#DIV/0!</v>
      </c>
      <c r="S9" s="708" t="e">
        <f>DATOS!AV248</f>
        <v>#DIV/0!</v>
      </c>
    </row>
    <row r="10" spans="1:19" ht="24" customHeight="1" x14ac:dyDescent="0.3">
      <c r="A10" s="364" t="s">
        <v>341</v>
      </c>
      <c r="B10" s="463" t="s">
        <v>339</v>
      </c>
      <c r="C10" s="463" t="s">
        <v>95</v>
      </c>
      <c r="D10" s="698" t="s">
        <v>646</v>
      </c>
      <c r="E10" s="465">
        <v>2</v>
      </c>
      <c r="F10" s="463" t="s">
        <v>92</v>
      </c>
      <c r="G10" s="464" t="s">
        <v>93</v>
      </c>
      <c r="H10" s="464"/>
      <c r="I10" s="464"/>
      <c r="J10" s="712">
        <f>'MATG-JGS-JAAR AÑO (LINARES)'!E42</f>
        <v>3</v>
      </c>
      <c r="K10" s="464"/>
      <c r="L10" s="464"/>
      <c r="M10" s="712">
        <f>'MATG-JGS-JAAR AÑO (LINARES)'!H42</f>
        <v>2</v>
      </c>
      <c r="N10" s="464"/>
      <c r="O10" s="464"/>
      <c r="P10" s="712">
        <f>'MATG-JGS-JAAR AÑO (LINARES)'!K42</f>
        <v>0</v>
      </c>
      <c r="Q10" s="464"/>
      <c r="R10" s="464"/>
      <c r="S10" s="713">
        <f>'MATG-JGS-JAAR AÑO (LINARES)'!N42</f>
        <v>0</v>
      </c>
    </row>
    <row r="11" spans="1:19" ht="24" customHeight="1" x14ac:dyDescent="0.3">
      <c r="A11" s="524" t="s">
        <v>342</v>
      </c>
      <c r="B11" s="361" t="s">
        <v>338</v>
      </c>
      <c r="C11" s="361" t="s">
        <v>95</v>
      </c>
      <c r="D11" s="696" t="s">
        <v>646</v>
      </c>
      <c r="E11" s="460">
        <v>2</v>
      </c>
      <c r="F11" s="361" t="s">
        <v>92</v>
      </c>
      <c r="G11" s="362" t="s">
        <v>93</v>
      </c>
      <c r="H11" s="707"/>
      <c r="I11" s="707"/>
      <c r="J11" s="714">
        <f>'MATG-JGS-JAAR AÑO (LINARES)'!E50</f>
        <v>0</v>
      </c>
      <c r="K11" s="707"/>
      <c r="L11" s="707"/>
      <c r="M11" s="714">
        <f>'MATG-JGS-JAAR AÑO (LINARES)'!H50</f>
        <v>0</v>
      </c>
      <c r="N11" s="707"/>
      <c r="O11" s="707"/>
      <c r="P11" s="714">
        <f>'MATG-JGS-JAAR AÑO (LINARES)'!K50</f>
        <v>0</v>
      </c>
      <c r="Q11" s="707"/>
      <c r="R11" s="707"/>
      <c r="S11" s="715">
        <f>'MATG-JGS-JAAR AÑO (LINARES)'!N50</f>
        <v>0</v>
      </c>
    </row>
    <row r="12" spans="1:19" ht="24" customHeight="1" x14ac:dyDescent="0.3">
      <c r="A12" s="364" t="s">
        <v>96</v>
      </c>
      <c r="B12" s="467" t="s">
        <v>338</v>
      </c>
      <c r="C12" s="463" t="s">
        <v>97</v>
      </c>
      <c r="D12" s="698" t="s">
        <v>649</v>
      </c>
      <c r="E12" s="699">
        <v>0.02</v>
      </c>
      <c r="F12" s="463" t="s">
        <v>92</v>
      </c>
      <c r="G12" s="464" t="s">
        <v>98</v>
      </c>
      <c r="H12" s="709">
        <f>'MATG-JGS-JAAR AÑO (LINARES)'!C$59</f>
        <v>-0.46007552576973321</v>
      </c>
      <c r="I12" s="709">
        <f>'MATG-JGS-JAAR AÑO (LINARES)'!D$59</f>
        <v>0</v>
      </c>
      <c r="J12" s="716">
        <f>'MATG-JGS-JAAR AÑO (LINARES)'!E$59</f>
        <v>0</v>
      </c>
      <c r="K12" s="709">
        <f>'MATG-JGS-JAAR AÑO (LINARES)'!F$59</f>
        <v>0</v>
      </c>
      <c r="L12" s="709">
        <f>'MATG-JGS-JAAR AÑO (LINARES)'!G$59</f>
        <v>0</v>
      </c>
      <c r="M12" s="709">
        <f>'MATG-JGS-JAAR AÑO (LINARES)'!H$59</f>
        <v>0</v>
      </c>
      <c r="N12" s="709">
        <f>'MATG-JGS-JAAR AÑO (LINARES)'!I$59</f>
        <v>0</v>
      </c>
      <c r="O12" s="709">
        <f>'MATG-JGS-JAAR AÑO (LINARES)'!J$59</f>
        <v>0</v>
      </c>
      <c r="P12" s="709">
        <f>'MATG-JGS-JAAR AÑO (LINARES)'!K$59</f>
        <v>0</v>
      </c>
      <c r="Q12" s="709">
        <f>'MATG-JGS-JAAR AÑO (LINARES)'!L$59</f>
        <v>0</v>
      </c>
      <c r="R12" s="709">
        <f>'MATG-JGS-JAAR AÑO (LINARES)'!M$59</f>
        <v>0</v>
      </c>
      <c r="S12" s="710">
        <f>'MATG-JGS-JAAR AÑO (LINARES)'!N$59</f>
        <v>0</v>
      </c>
    </row>
    <row r="13" spans="1:19" ht="24" customHeight="1" x14ac:dyDescent="0.3">
      <c r="A13" s="524" t="s">
        <v>344</v>
      </c>
      <c r="B13" s="361" t="s">
        <v>338</v>
      </c>
      <c r="C13" s="361" t="s">
        <v>345</v>
      </c>
      <c r="D13" s="696" t="s">
        <v>647</v>
      </c>
      <c r="E13" s="460">
        <v>35</v>
      </c>
      <c r="F13" s="361" t="s">
        <v>110</v>
      </c>
      <c r="G13" s="362" t="s">
        <v>98</v>
      </c>
      <c r="H13" s="707">
        <f>'JCC-NLM AÑO (LINARES)'!C$33</f>
        <v>104</v>
      </c>
      <c r="I13" s="707">
        <f>'JCC-NLM AÑO (LINARES)'!D$33</f>
        <v>104</v>
      </c>
      <c r="J13" s="707">
        <f>'JCC-NLM AÑO (LINARES)'!E$33</f>
        <v>102</v>
      </c>
      <c r="K13" s="707">
        <f>'JCC-NLM AÑO (LINARES)'!F$33</f>
        <v>103</v>
      </c>
      <c r="L13" s="707">
        <f>'JCC-NLM AÑO (LINARES)'!G$33</f>
        <v>108</v>
      </c>
      <c r="M13" s="707">
        <f>'JCC-NLM AÑO (LINARES)'!H$33</f>
        <v>0</v>
      </c>
      <c r="N13" s="707">
        <f>'JCC-NLM AÑO (LINARES)'!I$33</f>
        <v>0</v>
      </c>
      <c r="O13" s="707">
        <f>'JCC-NLM AÑO (LINARES)'!J$33</f>
        <v>0</v>
      </c>
      <c r="P13" s="707">
        <f>'JCC-NLM AÑO (LINARES)'!K$33</f>
        <v>0</v>
      </c>
      <c r="Q13" s="707">
        <f>'JCC-NLM AÑO (LINARES)'!L$33</f>
        <v>0</v>
      </c>
      <c r="R13" s="707">
        <f>'JCC-NLM AÑO (LINARES)'!M$33</f>
        <v>0</v>
      </c>
      <c r="S13" s="717">
        <f>'JCC-NLM AÑO (LINARES)'!N$33</f>
        <v>0</v>
      </c>
    </row>
    <row r="14" spans="1:19" ht="24" hidden="1" customHeight="1" x14ac:dyDescent="0.3">
      <c r="A14" s="524" t="s">
        <v>346</v>
      </c>
      <c r="B14" s="466" t="s">
        <v>338</v>
      </c>
      <c r="C14" s="463" t="s">
        <v>345</v>
      </c>
      <c r="D14" s="463"/>
      <c r="E14" s="468">
        <v>0.95</v>
      </c>
      <c r="F14" s="463" t="s">
        <v>110</v>
      </c>
      <c r="G14" s="464" t="s">
        <v>98</v>
      </c>
      <c r="H14" s="709" t="e">
        <f>'JCC-NLM AÑO (LINARES)'!#REF!</f>
        <v>#REF!</v>
      </c>
      <c r="I14" s="709" t="e">
        <f>'JCC-NLM AÑO (LINARES)'!#REF!</f>
        <v>#REF!</v>
      </c>
      <c r="J14" s="709" t="e">
        <f>'JCC-NLM AÑO (LINARES)'!#REF!</f>
        <v>#REF!</v>
      </c>
      <c r="K14" s="709" t="e">
        <f>'JCC-NLM AÑO (LINARES)'!#REF!</f>
        <v>#REF!</v>
      </c>
      <c r="L14" s="709" t="e">
        <f>'JCC-NLM AÑO (LINARES)'!#REF!</f>
        <v>#REF!</v>
      </c>
      <c r="M14" s="709" t="e">
        <f>'JCC-NLM AÑO (LINARES)'!#REF!</f>
        <v>#REF!</v>
      </c>
      <c r="N14" s="709" t="e">
        <f>'JCC-NLM AÑO (LINARES)'!#REF!</f>
        <v>#REF!</v>
      </c>
      <c r="O14" s="709" t="e">
        <f>'JCC-NLM AÑO (LINARES)'!#REF!</f>
        <v>#REF!</v>
      </c>
      <c r="P14" s="709" t="e">
        <f>'JCC-NLM AÑO (LINARES)'!#REF!</f>
        <v>#REF!</v>
      </c>
      <c r="Q14" s="709" t="e">
        <f>'JCC-NLM AÑO (LINARES)'!#REF!</f>
        <v>#REF!</v>
      </c>
      <c r="R14" s="709" t="e">
        <f>'JCC-NLM AÑO (LINARES)'!#REF!</f>
        <v>#REF!</v>
      </c>
      <c r="S14" s="710" t="e">
        <f>'JCC-NLM AÑO (LINARES)'!#REF!</f>
        <v>#REF!</v>
      </c>
    </row>
    <row r="15" spans="1:19" ht="24" customHeight="1" x14ac:dyDescent="0.3">
      <c r="A15" s="364" t="s">
        <v>99</v>
      </c>
      <c r="B15" s="363" t="s">
        <v>338</v>
      </c>
      <c r="C15" s="363" t="s">
        <v>100</v>
      </c>
      <c r="D15" s="700" t="s">
        <v>647</v>
      </c>
      <c r="E15" s="697">
        <v>0.15</v>
      </c>
      <c r="F15" s="363" t="s">
        <v>101</v>
      </c>
      <c r="G15" s="469" t="s">
        <v>98</v>
      </c>
      <c r="H15" s="469">
        <f>'RSB (LINARES)'!C$28</f>
        <v>7.6923076923076927E-2</v>
      </c>
      <c r="I15" s="469">
        <f>'RSB (LINARES)'!D$28</f>
        <v>7.7712154180913887E-2</v>
      </c>
      <c r="J15" s="469">
        <f>'RSB (LINARES)'!E$28</f>
        <v>7.6923076923076927E-2</v>
      </c>
      <c r="K15" s="469">
        <f>'RSB (LINARES)'!F$28</f>
        <v>7.6382523678582337E-2</v>
      </c>
      <c r="L15" s="469">
        <f>'RSB (LINARES)'!G$28</f>
        <v>7.5803517283201949E-2</v>
      </c>
      <c r="M15" s="469">
        <f>'RSB (LINARES)'!H$28</f>
        <v>7.9365079365079361E-2</v>
      </c>
      <c r="N15" s="469">
        <f>'RSB (LINARES)'!I$28</f>
        <v>7.9365079365079361E-2</v>
      </c>
      <c r="O15" s="469">
        <f>'RSB (LINARES)'!J$28</f>
        <v>0.23809523809523808</v>
      </c>
      <c r="P15" s="469">
        <f>'RSB (LINARES)'!K$28</f>
        <v>0.23809523809523808</v>
      </c>
      <c r="Q15" s="469">
        <f>'RSB (LINARES)'!L$28</f>
        <v>0.23809523809523808</v>
      </c>
      <c r="R15" s="469">
        <f>'RSB (LINARES)'!M$28</f>
        <v>0.23809523809523808</v>
      </c>
      <c r="S15" s="708">
        <f>'RSB (LINARES)'!N$28</f>
        <v>0.23809523809523808</v>
      </c>
    </row>
    <row r="16" spans="1:19" ht="24" customHeight="1" x14ac:dyDescent="0.3">
      <c r="A16" s="364" t="s">
        <v>102</v>
      </c>
      <c r="B16" s="467" t="s">
        <v>338</v>
      </c>
      <c r="C16" s="463" t="s">
        <v>100</v>
      </c>
      <c r="D16" s="698" t="s">
        <v>647</v>
      </c>
      <c r="E16" s="699">
        <v>0.6</v>
      </c>
      <c r="F16" s="463" t="s">
        <v>101</v>
      </c>
      <c r="G16" s="464" t="s">
        <v>93</v>
      </c>
      <c r="H16" s="718"/>
      <c r="I16" s="718"/>
      <c r="J16" s="709">
        <f>'RSB (LINARES)'!E38</f>
        <v>0.61747452917567147</v>
      </c>
      <c r="K16" s="718"/>
      <c r="L16" s="718"/>
      <c r="M16" s="709">
        <f>'RSB (LINARES)'!H38</f>
        <v>0.60693344306141339</v>
      </c>
      <c r="N16" s="718"/>
      <c r="O16" s="718"/>
      <c r="P16" s="709">
        <f>'RSB (LINARES)'!K38</f>
        <v>0.3619047619047619</v>
      </c>
      <c r="Q16" s="718"/>
      <c r="R16" s="718"/>
      <c r="S16" s="710">
        <f>'RSB (LINARES)'!N38</f>
        <v>0</v>
      </c>
    </row>
    <row r="17" spans="1:19" ht="24" customHeight="1" x14ac:dyDescent="0.3">
      <c r="A17" s="364" t="s">
        <v>103</v>
      </c>
      <c r="B17" s="461" t="s">
        <v>338</v>
      </c>
      <c r="C17" s="361" t="s">
        <v>100</v>
      </c>
      <c r="D17" s="696" t="s">
        <v>647</v>
      </c>
      <c r="E17" s="697">
        <v>0.04</v>
      </c>
      <c r="F17" s="361" t="s">
        <v>101</v>
      </c>
      <c r="G17" s="362" t="s">
        <v>98</v>
      </c>
      <c r="H17" s="719">
        <f>'RSB (LINARES)'!C$47</f>
        <v>0</v>
      </c>
      <c r="I17" s="719">
        <f>'RSB (LINARES)'!D$47</f>
        <v>0</v>
      </c>
      <c r="J17" s="469">
        <f>'RSB (LINARES)'!E$47</f>
        <v>0</v>
      </c>
      <c r="K17" s="719">
        <f>'RSB (LINARES)'!F$47</f>
        <v>0</v>
      </c>
      <c r="L17" s="469">
        <f>'RSB (LINARES)'!G$47</f>
        <v>0</v>
      </c>
      <c r="M17" s="469">
        <f>'RSB (LINARES)'!H$47</f>
        <v>0</v>
      </c>
      <c r="N17" s="469">
        <f>'RSB (LINARES)'!I$47</f>
        <v>0</v>
      </c>
      <c r="O17" s="469">
        <f>'RSB (LINARES)'!J$47</f>
        <v>0</v>
      </c>
      <c r="P17" s="469">
        <f>'RSB (LINARES)'!K$47</f>
        <v>0</v>
      </c>
      <c r="Q17" s="469">
        <f>'RSB (LINARES)'!L$47</f>
        <v>0</v>
      </c>
      <c r="R17" s="469">
        <f>'RSB (LINARES)'!M$47</f>
        <v>0</v>
      </c>
      <c r="S17" s="708">
        <f>'RSB (LINARES)'!N$47</f>
        <v>0</v>
      </c>
    </row>
    <row r="18" spans="1:19" ht="24" customHeight="1" x14ac:dyDescent="0.3">
      <c r="A18" s="364" t="s">
        <v>104</v>
      </c>
      <c r="B18" s="467" t="s">
        <v>338</v>
      </c>
      <c r="C18" s="463" t="s">
        <v>100</v>
      </c>
      <c r="D18" s="698" t="s">
        <v>647</v>
      </c>
      <c r="E18" s="465">
        <v>0</v>
      </c>
      <c r="F18" s="463" t="s">
        <v>101</v>
      </c>
      <c r="G18" s="464" t="s">
        <v>98</v>
      </c>
      <c r="H18" s="712">
        <f>'RSB (LINARES)'!C$54</f>
        <v>0</v>
      </c>
      <c r="I18" s="712">
        <f>'RSB (LINARES)'!D$54</f>
        <v>0</v>
      </c>
      <c r="J18" s="712">
        <f>'RSB (LINARES)'!E$54</f>
        <v>0</v>
      </c>
      <c r="K18" s="712">
        <f>'RSB (LINARES)'!F$54</f>
        <v>0</v>
      </c>
      <c r="L18" s="712">
        <f>'RSB (LINARES)'!G$54</f>
        <v>0</v>
      </c>
      <c r="M18" s="712">
        <f>'RSB (LINARES)'!H$54</f>
        <v>0</v>
      </c>
      <c r="N18" s="712">
        <f>'RSB (LINARES)'!I$54</f>
        <v>0</v>
      </c>
      <c r="O18" s="712">
        <f>'RSB (LINARES)'!J$54</f>
        <v>0</v>
      </c>
      <c r="P18" s="712">
        <f>'RSB (LINARES)'!K$54</f>
        <v>0</v>
      </c>
      <c r="Q18" s="712">
        <f>'RSB (LINARES)'!L$54</f>
        <v>0</v>
      </c>
      <c r="R18" s="712">
        <f>'RSB (LINARES)'!M$54</f>
        <v>0</v>
      </c>
      <c r="S18" s="713">
        <f>'RSB (LINARES)'!N$54</f>
        <v>0</v>
      </c>
    </row>
    <row r="19" spans="1:19" ht="24" customHeight="1" x14ac:dyDescent="0.3">
      <c r="A19" s="364" t="s">
        <v>105</v>
      </c>
      <c r="B19" s="461" t="s">
        <v>339</v>
      </c>
      <c r="C19" s="361" t="s">
        <v>100</v>
      </c>
      <c r="D19" s="696" t="s">
        <v>647</v>
      </c>
      <c r="E19" s="697">
        <v>0.06</v>
      </c>
      <c r="F19" s="361" t="s">
        <v>101</v>
      </c>
      <c r="G19" s="362" t="s">
        <v>93</v>
      </c>
      <c r="H19" s="707"/>
      <c r="I19" s="707"/>
      <c r="J19" s="469">
        <f>'RSB (LINARES)'!E19</f>
        <v>3.3000000000000002E-2</v>
      </c>
      <c r="K19" s="707"/>
      <c r="L19" s="707"/>
      <c r="M19" s="469">
        <f>'RSB (LINARES)'!H19</f>
        <v>3.7699999999999997E-2</v>
      </c>
      <c r="N19" s="707"/>
      <c r="O19" s="707"/>
      <c r="P19" s="469">
        <f>'RSB (LINARES)'!K19</f>
        <v>0</v>
      </c>
      <c r="Q19" s="707"/>
      <c r="R19" s="707"/>
      <c r="S19" s="708">
        <f>'RSB (LINARES)'!N19</f>
        <v>0</v>
      </c>
    </row>
    <row r="20" spans="1:19" ht="24" customHeight="1" x14ac:dyDescent="0.3">
      <c r="A20" s="364" t="s">
        <v>106</v>
      </c>
      <c r="B20" s="467" t="s">
        <v>338</v>
      </c>
      <c r="C20" s="463" t="s">
        <v>107</v>
      </c>
      <c r="D20" s="698" t="s">
        <v>649</v>
      </c>
      <c r="E20" s="699">
        <v>0.85</v>
      </c>
      <c r="F20" s="463" t="s">
        <v>101</v>
      </c>
      <c r="G20" s="464" t="s">
        <v>98</v>
      </c>
      <c r="H20" s="720">
        <f>'RSB (LINARES)'!C$61</f>
        <v>1</v>
      </c>
      <c r="I20" s="720">
        <f>'RSB (LINARES)'!D$61</f>
        <v>1</v>
      </c>
      <c r="J20" s="720">
        <f>'RSB (LINARES)'!E$61</f>
        <v>1</v>
      </c>
      <c r="K20" s="720">
        <f>'RSB (LINARES)'!F$61</f>
        <v>1</v>
      </c>
      <c r="L20" s="720">
        <f>'RSB (LINARES)'!G$61</f>
        <v>1</v>
      </c>
      <c r="M20" s="720">
        <f>'RSB (LINARES)'!H$61</f>
        <v>1</v>
      </c>
      <c r="N20" s="720">
        <f>'RSB (LINARES)'!I$61</f>
        <v>0</v>
      </c>
      <c r="O20" s="720">
        <f>'RSB (LINARES)'!J$61</f>
        <v>0</v>
      </c>
      <c r="P20" s="720">
        <f>'RSB (LINARES)'!K$61</f>
        <v>0</v>
      </c>
      <c r="Q20" s="720">
        <f>'RSB (LINARES)'!L$61</f>
        <v>0</v>
      </c>
      <c r="R20" s="720">
        <f>'RSB (LINARES)'!M$61</f>
        <v>0</v>
      </c>
      <c r="S20" s="721">
        <f>'RSB (LINARES)'!N$61</f>
        <v>0</v>
      </c>
    </row>
    <row r="21" spans="1:19" ht="24" customHeight="1" x14ac:dyDescent="0.3">
      <c r="A21" s="364" t="s">
        <v>108</v>
      </c>
      <c r="B21" s="461" t="s">
        <v>338</v>
      </c>
      <c r="C21" s="361" t="s">
        <v>107</v>
      </c>
      <c r="D21" s="696" t="s">
        <v>649</v>
      </c>
      <c r="E21" s="697">
        <v>0.85</v>
      </c>
      <c r="F21" s="361" t="s">
        <v>101</v>
      </c>
      <c r="G21" s="362" t="s">
        <v>98</v>
      </c>
      <c r="H21" s="722">
        <f>'RSB (LINARES)'!C$68</f>
        <v>1</v>
      </c>
      <c r="I21" s="722">
        <f>'RSB (LINARES)'!D$68</f>
        <v>1</v>
      </c>
      <c r="J21" s="722">
        <f>'RSB (LINARES)'!E$68</f>
        <v>0.88888888888888884</v>
      </c>
      <c r="K21" s="722">
        <f>'RSB (LINARES)'!F$68</f>
        <v>1</v>
      </c>
      <c r="L21" s="722">
        <f>'RSB (LINARES)'!G$68</f>
        <v>1</v>
      </c>
      <c r="M21" s="722">
        <f>'RSB (LINARES)'!H$68</f>
        <v>1</v>
      </c>
      <c r="N21" s="722">
        <f>'RSB (LINARES)'!I$68</f>
        <v>0</v>
      </c>
      <c r="O21" s="722">
        <f>'RSB (LINARES)'!J$68</f>
        <v>0</v>
      </c>
      <c r="P21" s="722">
        <f>'RSB (LINARES)'!K$68</f>
        <v>0</v>
      </c>
      <c r="Q21" s="722">
        <f>'RSB (LINARES)'!L$68</f>
        <v>0</v>
      </c>
      <c r="R21" s="722">
        <f>'RSB (LINARES)'!M$68</f>
        <v>0</v>
      </c>
      <c r="S21" s="723">
        <f>'RSB (LINARES)'!N$68</f>
        <v>0</v>
      </c>
    </row>
    <row r="22" spans="1:19" ht="24" customHeight="1" x14ac:dyDescent="0.3">
      <c r="A22" s="364" t="s">
        <v>357</v>
      </c>
      <c r="B22" s="463" t="s">
        <v>339</v>
      </c>
      <c r="C22" s="463" t="s">
        <v>107</v>
      </c>
      <c r="D22" s="698" t="s">
        <v>650</v>
      </c>
      <c r="E22" s="699">
        <v>0.21</v>
      </c>
      <c r="F22" s="463" t="s">
        <v>101</v>
      </c>
      <c r="G22" s="464" t="s">
        <v>93</v>
      </c>
      <c r="H22" s="718"/>
      <c r="I22" s="718"/>
      <c r="J22" s="709">
        <f>'RSB (LINARES)'!E79</f>
        <v>0.23704952130427159</v>
      </c>
      <c r="K22" s="718"/>
      <c r="L22" s="718"/>
      <c r="M22" s="709">
        <f>'RSB (LINARES)'!H79</f>
        <v>0.16632528378653985</v>
      </c>
      <c r="N22" s="718"/>
      <c r="O22" s="718"/>
      <c r="P22" s="709" t="e">
        <f>'RSB (LINARES)'!K79</f>
        <v>#DIV/0!</v>
      </c>
      <c r="Q22" s="718"/>
      <c r="R22" s="718"/>
      <c r="S22" s="710" t="e">
        <f>'RSB (LINARES)'!N79</f>
        <v>#DIV/0!</v>
      </c>
    </row>
    <row r="23" spans="1:19" ht="24" customHeight="1" x14ac:dyDescent="0.3">
      <c r="A23" s="524" t="s">
        <v>358</v>
      </c>
      <c r="B23" s="361" t="s">
        <v>339</v>
      </c>
      <c r="C23" s="361" t="s">
        <v>359</v>
      </c>
      <c r="D23" s="696" t="s">
        <v>649</v>
      </c>
      <c r="E23" s="470">
        <v>1</v>
      </c>
      <c r="F23" s="361" t="s">
        <v>115</v>
      </c>
      <c r="G23" s="362" t="s">
        <v>124</v>
      </c>
      <c r="H23" s="469">
        <f>DATOS!C$54</f>
        <v>0</v>
      </c>
      <c r="I23" s="469">
        <f>DATOS!E$54</f>
        <v>0</v>
      </c>
      <c r="J23" s="469">
        <f>DATOS!G$54</f>
        <v>0</v>
      </c>
      <c r="K23" s="469">
        <f>DATOS!I$54</f>
        <v>0</v>
      </c>
      <c r="L23" s="469">
        <f>DATOS!K$54</f>
        <v>0</v>
      </c>
      <c r="M23" s="469">
        <f>DATOS!M$54</f>
        <v>0</v>
      </c>
      <c r="N23" s="469">
        <f>DATOS!O$54</f>
        <v>0</v>
      </c>
      <c r="O23" s="469">
        <f>DATOS!Q$54</f>
        <v>0</v>
      </c>
      <c r="P23" s="469">
        <f>DATOS!S$54</f>
        <v>0</v>
      </c>
      <c r="Q23" s="469">
        <f>DATOS!U$54</f>
        <v>0</v>
      </c>
      <c r="R23" s="469">
        <f>DATOS!W$54</f>
        <v>0</v>
      </c>
      <c r="S23" s="708">
        <f>DATOS!Y$54</f>
        <v>0</v>
      </c>
    </row>
    <row r="24" spans="1:19" ht="24" customHeight="1" x14ac:dyDescent="0.3">
      <c r="A24" s="524" t="s">
        <v>360</v>
      </c>
      <c r="B24" s="463" t="s">
        <v>338</v>
      </c>
      <c r="C24" s="463" t="s">
        <v>359</v>
      </c>
      <c r="D24" s="740" t="s">
        <v>651</v>
      </c>
      <c r="E24" s="468">
        <v>0</v>
      </c>
      <c r="F24" s="463" t="s">
        <v>115</v>
      </c>
      <c r="G24" s="464" t="s">
        <v>124</v>
      </c>
      <c r="H24" s="718"/>
      <c r="I24" s="718"/>
      <c r="J24" s="709"/>
      <c r="K24" s="718"/>
      <c r="L24" s="718"/>
      <c r="M24" s="709"/>
      <c r="N24" s="718"/>
      <c r="O24" s="718"/>
      <c r="P24" s="709"/>
      <c r="Q24" s="718"/>
      <c r="R24" s="718"/>
      <c r="S24" s="710">
        <f>'JNL-MCG AÑO (LINARES)'!C81</f>
        <v>0</v>
      </c>
    </row>
    <row r="25" spans="1:19" ht="24" customHeight="1" x14ac:dyDescent="0.3">
      <c r="A25" s="364" t="s">
        <v>109</v>
      </c>
      <c r="B25" s="361" t="s">
        <v>339</v>
      </c>
      <c r="C25" s="361" t="s">
        <v>112</v>
      </c>
      <c r="D25" s="696" t="s">
        <v>649</v>
      </c>
      <c r="E25" s="701">
        <v>360</v>
      </c>
      <c r="F25" s="361" t="s">
        <v>110</v>
      </c>
      <c r="G25" s="362" t="s">
        <v>98</v>
      </c>
      <c r="H25" s="724">
        <f>'JCC-NLM AÑO (LINARES)'!C$10</f>
        <v>587.33310776942358</v>
      </c>
      <c r="I25" s="725">
        <f>'JCC-NLM AÑO (LINARES)'!D$10</f>
        <v>553.16103393461879</v>
      </c>
      <c r="J25" s="725">
        <f>'JCC-NLM AÑO (LINARES)'!E$10</f>
        <v>568.64022675736965</v>
      </c>
      <c r="K25" s="725">
        <f>'JCC-NLM AÑO (LINARES)'!F$10</f>
        <v>610.32543570419205</v>
      </c>
      <c r="L25" s="725">
        <f>'JCC-NLM AÑO (LINARES)'!G$10</f>
        <v>588.30322780881454</v>
      </c>
      <c r="M25" s="725">
        <f>'JCC-NLM AÑO (LINARES)'!H$10</f>
        <v>541.52813852813858</v>
      </c>
      <c r="N25" s="725">
        <f>'JCC-NLM AÑO (LINARES)'!I$10</f>
        <v>0</v>
      </c>
      <c r="O25" s="725" t="e">
        <f>'JCC-NLM AÑO (LINARES)'!J$10</f>
        <v>#DIV/0!</v>
      </c>
      <c r="P25" s="725" t="e">
        <f>'JCC-NLM AÑO (LINARES)'!K$10</f>
        <v>#DIV/0!</v>
      </c>
      <c r="Q25" s="725" t="e">
        <f>'JCC-NLM AÑO (LINARES)'!L$10</f>
        <v>#DIV/0!</v>
      </c>
      <c r="R25" s="725" t="e">
        <f>'JCC-NLM AÑO (LINARES)'!M$10</f>
        <v>#DIV/0!</v>
      </c>
      <c r="S25" s="726" t="e">
        <f>'JCC-NLM AÑO (LINARES)'!N$10</f>
        <v>#DIV/0!</v>
      </c>
    </row>
    <row r="26" spans="1:19" ht="24" customHeight="1" x14ac:dyDescent="0.3">
      <c r="A26" s="364" t="s">
        <v>111</v>
      </c>
      <c r="B26" s="467" t="s">
        <v>339</v>
      </c>
      <c r="C26" s="463" t="s">
        <v>112</v>
      </c>
      <c r="D26" s="698" t="s">
        <v>647</v>
      </c>
      <c r="E26" s="699">
        <v>0.55000000000000004</v>
      </c>
      <c r="F26" s="463" t="s">
        <v>110</v>
      </c>
      <c r="G26" s="464" t="s">
        <v>98</v>
      </c>
      <c r="H26" s="709">
        <f>'JCC-NLM AÑO (LINARES)'!C$21</f>
        <v>0</v>
      </c>
      <c r="I26" s="709">
        <f>'JCC-NLM AÑO (LINARES)'!D$21</f>
        <v>0</v>
      </c>
      <c r="J26" s="709">
        <f>'JCC-NLM AÑO (LINARES)'!E$21</f>
        <v>0.5018906359866484</v>
      </c>
      <c r="K26" s="709">
        <f>'JCC-NLM AÑO (LINARES)'!F$21</f>
        <v>0</v>
      </c>
      <c r="L26" s="709">
        <f>'JCC-NLM AÑO (LINARES)'!G$21</f>
        <v>0</v>
      </c>
      <c r="M26" s="709">
        <f>'JCC-NLM AÑO (LINARES)'!H$21</f>
        <v>0.32314104003862132</v>
      </c>
      <c r="N26" s="709">
        <f>'JCC-NLM AÑO (LINARES)'!I$21</f>
        <v>0</v>
      </c>
      <c r="O26" s="709">
        <f>'JCC-NLM AÑO (LINARES)'!J$21</f>
        <v>0</v>
      </c>
      <c r="P26" s="709" t="e">
        <f>'JCC-NLM AÑO (LINARES)'!K$21</f>
        <v>#DIV/0!</v>
      </c>
      <c r="Q26" s="709">
        <f>'JCC-NLM AÑO (LINARES)'!L$21</f>
        <v>0</v>
      </c>
      <c r="R26" s="709">
        <f>'JCC-NLM AÑO (LINARES)'!M$21</f>
        <v>0</v>
      </c>
      <c r="S26" s="709" t="e">
        <f>'JCC-NLM AÑO (LINARES)'!N$21</f>
        <v>#DIV/0!</v>
      </c>
    </row>
    <row r="27" spans="1:19" ht="24" customHeight="1" x14ac:dyDescent="0.3">
      <c r="A27" s="524" t="s">
        <v>347</v>
      </c>
      <c r="B27" s="361" t="s">
        <v>338</v>
      </c>
      <c r="C27" s="361" t="s">
        <v>112</v>
      </c>
      <c r="D27" s="696" t="s">
        <v>649</v>
      </c>
      <c r="E27" s="697">
        <v>1</v>
      </c>
      <c r="F27" s="361" t="s">
        <v>110</v>
      </c>
      <c r="G27" s="362" t="s">
        <v>98</v>
      </c>
      <c r="H27" s="469">
        <f>'JCC-NLM AÑO (LINARES)'!C$46</f>
        <v>0.94</v>
      </c>
      <c r="I27" s="469">
        <f>'JCC-NLM AÑO (LINARES)'!D$46</f>
        <v>0.88</v>
      </c>
      <c r="J27" s="469">
        <f>'JCC-NLM AÑO (LINARES)'!E$46</f>
        <v>0.91</v>
      </c>
      <c r="K27" s="469">
        <f>'JCC-NLM AÑO (LINARES)'!F$46</f>
        <v>0.87</v>
      </c>
      <c r="L27" s="469">
        <f>'JCC-NLM AÑO (LINARES)'!G$46</f>
        <v>0.92</v>
      </c>
      <c r="M27" s="469">
        <f>'JCC-NLM AÑO (LINARES)'!H$46</f>
        <v>0</v>
      </c>
      <c r="N27" s="469">
        <f>'JCC-NLM AÑO (LINARES)'!I$46</f>
        <v>0</v>
      </c>
      <c r="O27" s="469">
        <f>'JCC-NLM AÑO (LINARES)'!J$46</f>
        <v>0</v>
      </c>
      <c r="P27" s="469">
        <f>'JCC-NLM AÑO (LINARES)'!K$46</f>
        <v>0</v>
      </c>
      <c r="Q27" s="469">
        <f>'JCC-NLM AÑO (LINARES)'!L$46</f>
        <v>0</v>
      </c>
      <c r="R27" s="469">
        <f>'JCC-NLM AÑO (LINARES)'!M$46</f>
        <v>0</v>
      </c>
      <c r="S27" s="708">
        <f>'JCC-NLM AÑO (LINARES)'!N$46</f>
        <v>0</v>
      </c>
    </row>
    <row r="28" spans="1:19" ht="24" hidden="1" customHeight="1" x14ac:dyDescent="0.3">
      <c r="A28" s="524" t="s">
        <v>348</v>
      </c>
      <c r="B28" s="463" t="s">
        <v>338</v>
      </c>
      <c r="C28" s="463" t="s">
        <v>112</v>
      </c>
      <c r="D28" s="463"/>
      <c r="E28" s="465">
        <v>100</v>
      </c>
      <c r="F28" s="463" t="s">
        <v>110</v>
      </c>
      <c r="G28" s="464" t="s">
        <v>98</v>
      </c>
      <c r="H28" s="718" t="e">
        <f>'JCC-NLM AÑO (LINARES)'!#REF!</f>
        <v>#REF!</v>
      </c>
      <c r="I28" s="718" t="e">
        <f>'JCC-NLM AÑO (LINARES)'!#REF!</f>
        <v>#REF!</v>
      </c>
      <c r="J28" s="718" t="e">
        <f>'JCC-NLM AÑO (LINARES)'!#REF!</f>
        <v>#REF!</v>
      </c>
      <c r="K28" s="718" t="e">
        <f>'JCC-NLM AÑO (LINARES)'!#REF!</f>
        <v>#REF!</v>
      </c>
      <c r="L28" s="718" t="e">
        <f>'JCC-NLM AÑO (LINARES)'!#REF!</f>
        <v>#REF!</v>
      </c>
      <c r="M28" s="718" t="e">
        <f>'JCC-NLM AÑO (LINARES)'!#REF!</f>
        <v>#REF!</v>
      </c>
      <c r="N28" s="718" t="e">
        <f>'JCC-NLM AÑO (LINARES)'!#REF!</f>
        <v>#REF!</v>
      </c>
      <c r="O28" s="718" t="e">
        <f>'JCC-NLM AÑO (LINARES)'!#REF!</f>
        <v>#REF!</v>
      </c>
      <c r="P28" s="718" t="e">
        <f>'JCC-NLM AÑO (LINARES)'!#REF!</f>
        <v>#REF!</v>
      </c>
      <c r="Q28" s="718" t="e">
        <f>'JCC-NLM AÑO (LINARES)'!#REF!</f>
        <v>#REF!</v>
      </c>
      <c r="R28" s="718" t="e">
        <f>'JCC-NLM AÑO (LINARES)'!#REF!</f>
        <v>#REF!</v>
      </c>
      <c r="S28" s="727" t="e">
        <f>'JCC-NLM AÑO (LINARES)'!#REF!</f>
        <v>#REF!</v>
      </c>
    </row>
    <row r="29" spans="1:19" ht="24" customHeight="1" x14ac:dyDescent="0.3">
      <c r="A29" s="524" t="s">
        <v>349</v>
      </c>
      <c r="B29" s="361" t="s">
        <v>338</v>
      </c>
      <c r="C29" s="361" t="s">
        <v>112</v>
      </c>
      <c r="D29" s="696" t="s">
        <v>647</v>
      </c>
      <c r="E29" s="460">
        <v>250</v>
      </c>
      <c r="F29" s="361" t="s">
        <v>110</v>
      </c>
      <c r="G29" s="362" t="s">
        <v>98</v>
      </c>
      <c r="H29" s="707">
        <f>'JCC-NLM AÑO (LINARES)'!C$56</f>
        <v>159</v>
      </c>
      <c r="I29" s="707">
        <f>'JCC-NLM AÑO (LINARES)'!D$56</f>
        <v>173</v>
      </c>
      <c r="J29" s="707">
        <f>'JCC-NLM AÑO (LINARES)'!E$56</f>
        <v>176</v>
      </c>
      <c r="K29" s="707">
        <f>'JCC-NLM AÑO (LINARES)'!F$56</f>
        <v>169</v>
      </c>
      <c r="L29" s="707">
        <f>'JCC-NLM AÑO (LINARES)'!G$56</f>
        <v>180</v>
      </c>
      <c r="M29" s="707">
        <f>'JCC-NLM AÑO (LINARES)'!H$56</f>
        <v>0</v>
      </c>
      <c r="N29" s="707">
        <f>'JCC-NLM AÑO (LINARES)'!I$56</f>
        <v>0</v>
      </c>
      <c r="O29" s="707">
        <f>'JCC-NLM AÑO (LINARES)'!J$56</f>
        <v>0</v>
      </c>
      <c r="P29" s="707">
        <f>'JCC-NLM AÑO (LINARES)'!K$56</f>
        <v>0</v>
      </c>
      <c r="Q29" s="707">
        <f>'JCC-NLM AÑO (LINARES)'!L$56</f>
        <v>0</v>
      </c>
      <c r="R29" s="707">
        <f>'JCC-NLM AÑO (LINARES)'!M$56</f>
        <v>0</v>
      </c>
      <c r="S29" s="717">
        <f>'JCC-NLM AÑO (LINARES)'!N$56</f>
        <v>0</v>
      </c>
    </row>
    <row r="30" spans="1:19" ht="24" customHeight="1" x14ac:dyDescent="0.3">
      <c r="A30" s="524" t="s">
        <v>356</v>
      </c>
      <c r="B30" s="463" t="s">
        <v>338</v>
      </c>
      <c r="C30" s="463" t="s">
        <v>350</v>
      </c>
      <c r="D30" s="698" t="s">
        <v>649</v>
      </c>
      <c r="E30" s="468">
        <v>1</v>
      </c>
      <c r="F30" s="463" t="s">
        <v>110</v>
      </c>
      <c r="G30" s="464" t="s">
        <v>98</v>
      </c>
      <c r="H30" s="728">
        <f>'JCC-NLM AÑO (LINARES)'!C$66</f>
        <v>1</v>
      </c>
      <c r="I30" s="728">
        <f>'JCC-NLM AÑO (LINARES)'!D$66</f>
        <v>1</v>
      </c>
      <c r="J30" s="728">
        <f>'JCC-NLM AÑO (LINARES)'!E$66</f>
        <v>1</v>
      </c>
      <c r="K30" s="728">
        <f>'JCC-NLM AÑO (LINARES)'!F$66</f>
        <v>1</v>
      </c>
      <c r="L30" s="728">
        <f>'JCC-NLM AÑO (LINARES)'!G$66</f>
        <v>1</v>
      </c>
      <c r="M30" s="728">
        <f>'JCC-NLM AÑO (LINARES)'!H$66</f>
        <v>0</v>
      </c>
      <c r="N30" s="728">
        <f>'JCC-NLM AÑO (LINARES)'!I$66</f>
        <v>0</v>
      </c>
      <c r="O30" s="728">
        <f>'JCC-NLM AÑO (LINARES)'!J$66</f>
        <v>0</v>
      </c>
      <c r="P30" s="728">
        <f>'JCC-NLM AÑO (LINARES)'!K$66</f>
        <v>0</v>
      </c>
      <c r="Q30" s="728">
        <f>'JCC-NLM AÑO (LINARES)'!L$66</f>
        <v>0</v>
      </c>
      <c r="R30" s="728">
        <f>'JCC-NLM AÑO (LINARES)'!M$66</f>
        <v>0</v>
      </c>
      <c r="S30" s="729">
        <f>'JCC-NLM AÑO (LINARES)'!N$66</f>
        <v>0</v>
      </c>
    </row>
    <row r="31" spans="1:19" ht="24" customHeight="1" x14ac:dyDescent="0.3">
      <c r="A31" s="524" t="s">
        <v>351</v>
      </c>
      <c r="B31" s="361" t="s">
        <v>339</v>
      </c>
      <c r="C31" s="361" t="s">
        <v>350</v>
      </c>
      <c r="D31" s="696" t="s">
        <v>647</v>
      </c>
      <c r="E31" s="702">
        <v>0</v>
      </c>
      <c r="F31" s="361" t="s">
        <v>110</v>
      </c>
      <c r="G31" s="362" t="s">
        <v>93</v>
      </c>
      <c r="H31" s="707"/>
      <c r="I31" s="707"/>
      <c r="J31" s="707">
        <f>'JCC-NLM AÑO (LINARES)'!E81</f>
        <v>0</v>
      </c>
      <c r="K31" s="707"/>
      <c r="L31" s="707"/>
      <c r="M31" s="707">
        <f>'JCC-NLM AÑO (LINARES)'!H81</f>
        <v>0</v>
      </c>
      <c r="N31" s="707"/>
      <c r="O31" s="707"/>
      <c r="P31" s="707">
        <f>'JCC-NLM AÑO (LINARES)'!K81</f>
        <v>0</v>
      </c>
      <c r="Q31" s="707"/>
      <c r="R31" s="707"/>
      <c r="S31" s="717">
        <f>'JCC-NLM AÑO (LINARES)'!N81</f>
        <v>0</v>
      </c>
    </row>
    <row r="32" spans="1:19" ht="24" customHeight="1" x14ac:dyDescent="0.3">
      <c r="A32" s="1702" t="s">
        <v>352</v>
      </c>
      <c r="B32" s="1704" t="s">
        <v>409</v>
      </c>
      <c r="C32" s="1704" t="s">
        <v>353</v>
      </c>
      <c r="D32" s="1704">
        <v>2</v>
      </c>
      <c r="E32" s="1706" t="s">
        <v>354</v>
      </c>
      <c r="F32" s="1704" t="s">
        <v>101</v>
      </c>
      <c r="G32" s="464" t="s">
        <v>399</v>
      </c>
      <c r="H32" s="718">
        <f>'RSB (LINARES)'!C89</f>
        <v>1</v>
      </c>
      <c r="I32" s="718">
        <f>'RSB (LINARES)'!D89</f>
        <v>1</v>
      </c>
      <c r="J32" s="718">
        <f>'RSB (LINARES)'!E89</f>
        <v>2</v>
      </c>
      <c r="K32" s="718">
        <f>'RSB (LINARES)'!F89</f>
        <v>2</v>
      </c>
      <c r="L32" s="718">
        <f>'RSB (LINARES)'!G89</f>
        <v>1</v>
      </c>
      <c r="M32" s="718">
        <f>'RSB (LINARES)'!H89</f>
        <v>1</v>
      </c>
      <c r="N32" s="718">
        <f>'RSB (LINARES)'!I89</f>
        <v>0</v>
      </c>
      <c r="O32" s="718">
        <f>'RSB (LINARES)'!J89</f>
        <v>0</v>
      </c>
      <c r="P32" s="718">
        <f>'RSB (LINARES)'!K89</f>
        <v>0</v>
      </c>
      <c r="Q32" s="718">
        <f>'RSB (LINARES)'!L89</f>
        <v>0</v>
      </c>
      <c r="R32" s="718">
        <f>'RSB (LINARES)'!M89</f>
        <v>0</v>
      </c>
      <c r="S32" s="718">
        <f>'RSB (LINARES)'!N89</f>
        <v>0</v>
      </c>
    </row>
    <row r="33" spans="1:19" ht="26.25" customHeight="1" x14ac:dyDescent="0.3">
      <c r="A33" s="1703"/>
      <c r="B33" s="1705"/>
      <c r="C33" s="1705"/>
      <c r="D33" s="1705"/>
      <c r="E33" s="1707"/>
      <c r="F33" s="1705"/>
      <c r="G33" s="464" t="s">
        <v>400</v>
      </c>
      <c r="H33" s="718">
        <f>'RSB (LINARES)'!C90</f>
        <v>1</v>
      </c>
      <c r="I33" s="718">
        <f>'RSB (LINARES)'!D90</f>
        <v>0</v>
      </c>
      <c r="J33" s="718">
        <f>'RSB (LINARES)'!E90</f>
        <v>2</v>
      </c>
      <c r="K33" s="718">
        <f>'RSB (LINARES)'!F90</f>
        <v>1</v>
      </c>
      <c r="L33" s="718">
        <f>'RSB (LINARES)'!G90</f>
        <v>0</v>
      </c>
      <c r="M33" s="718">
        <f>'RSB (LINARES)'!H90</f>
        <v>1</v>
      </c>
      <c r="N33" s="718">
        <f>'RSB (LINARES)'!I90</f>
        <v>0</v>
      </c>
      <c r="O33" s="718">
        <f>'RSB (LINARES)'!J90</f>
        <v>0</v>
      </c>
      <c r="P33" s="718">
        <f>'RSB (LINARES)'!K90</f>
        <v>0</v>
      </c>
      <c r="Q33" s="718">
        <f>'RSB (LINARES)'!L90</f>
        <v>0</v>
      </c>
      <c r="R33" s="718">
        <f>'RSB (LINARES)'!M90</f>
        <v>0</v>
      </c>
      <c r="S33" s="718">
        <f>'RSB (LINARES)'!N90</f>
        <v>0</v>
      </c>
    </row>
    <row r="34" spans="1:19" ht="24" customHeight="1" x14ac:dyDescent="0.3">
      <c r="A34" s="364" t="s">
        <v>113</v>
      </c>
      <c r="B34" s="461" t="s">
        <v>338</v>
      </c>
      <c r="C34" s="361" t="s">
        <v>114</v>
      </c>
      <c r="D34" s="696" t="s">
        <v>647</v>
      </c>
      <c r="E34" s="462">
        <v>10000</v>
      </c>
      <c r="F34" s="361" t="s">
        <v>115</v>
      </c>
      <c r="G34" s="362" t="s">
        <v>98</v>
      </c>
      <c r="H34" s="730">
        <f>'JNL-MCG AÑO (LINARES)'!C$7</f>
        <v>6135.29</v>
      </c>
      <c r="I34" s="730">
        <f>'JNL-MCG AÑO (LINARES)'!D$7</f>
        <v>7228.71</v>
      </c>
      <c r="J34" s="730">
        <f>'JNL-MCG AÑO (LINARES)'!E$7</f>
        <v>3409.6</v>
      </c>
      <c r="K34" s="730">
        <f>'JNL-MCG AÑO (LINARES)'!F$7</f>
        <v>2664.6</v>
      </c>
      <c r="L34" s="730">
        <f>'JNL-MCG AÑO (LINARES)'!G$7</f>
        <v>5732.46</v>
      </c>
      <c r="M34" s="730">
        <f>'JNL-MCG AÑO (LINARES)'!H$7</f>
        <v>2851.48</v>
      </c>
      <c r="N34" s="730">
        <f>'JNL-MCG AÑO (LINARES)'!I$7</f>
        <v>0</v>
      </c>
      <c r="O34" s="730">
        <f>'JNL-MCG AÑO (LINARES)'!J$7</f>
        <v>0</v>
      </c>
      <c r="P34" s="730">
        <f>'JNL-MCG AÑO (LINARES)'!K$7</f>
        <v>0</v>
      </c>
      <c r="Q34" s="730">
        <f>'JNL-MCG AÑO (LINARES)'!L$7</f>
        <v>0</v>
      </c>
      <c r="R34" s="730">
        <f>'JNL-MCG AÑO (LINARES)'!M$7</f>
        <v>0</v>
      </c>
      <c r="S34" s="730">
        <f>'JNL-MCG AÑO (LINARES)'!N$7</f>
        <v>0</v>
      </c>
    </row>
    <row r="35" spans="1:19" ht="24" customHeight="1" x14ac:dyDescent="0.3">
      <c r="A35" s="364" t="s">
        <v>116</v>
      </c>
      <c r="B35" s="467" t="s">
        <v>338</v>
      </c>
      <c r="C35" s="463" t="s">
        <v>114</v>
      </c>
      <c r="D35" s="698" t="s">
        <v>647</v>
      </c>
      <c r="E35" s="465">
        <v>250</v>
      </c>
      <c r="F35" s="463" t="s">
        <v>115</v>
      </c>
      <c r="G35" s="464" t="s">
        <v>98</v>
      </c>
      <c r="H35" s="731">
        <f>'JNL-MCG AÑO (LINARES)'!C$14</f>
        <v>0</v>
      </c>
      <c r="I35" s="731">
        <f>'JNL-MCG AÑO (LINARES)'!D$14</f>
        <v>0</v>
      </c>
      <c r="J35" s="731">
        <f>'JNL-MCG AÑO (LINARES)'!E$14</f>
        <v>0</v>
      </c>
      <c r="K35" s="731">
        <f>'JNL-MCG AÑO (LINARES)'!F$14</f>
        <v>0</v>
      </c>
      <c r="L35" s="731">
        <f>'JNL-MCG AÑO (LINARES)'!G$14</f>
        <v>0</v>
      </c>
      <c r="M35" s="731">
        <f>'JNL-MCG AÑO (LINARES)'!H$14</f>
        <v>0</v>
      </c>
      <c r="N35" s="731">
        <f>'JNL-MCG AÑO (LINARES)'!I$14</f>
        <v>0</v>
      </c>
      <c r="O35" s="731">
        <f>'JNL-MCG AÑO (LINARES)'!J$14</f>
        <v>0</v>
      </c>
      <c r="P35" s="731">
        <f>'JNL-MCG AÑO (LINARES)'!K$14</f>
        <v>0</v>
      </c>
      <c r="Q35" s="731">
        <f>'JNL-MCG AÑO (LINARES)'!L$14</f>
        <v>0</v>
      </c>
      <c r="R35" s="731">
        <f>'JNL-MCG AÑO (LINARES)'!M$14</f>
        <v>0</v>
      </c>
      <c r="S35" s="731">
        <f>'JNL-MCG AÑO (LINARES)'!N$14</f>
        <v>0</v>
      </c>
    </row>
    <row r="36" spans="1:19" ht="24" customHeight="1" x14ac:dyDescent="0.3">
      <c r="A36" s="364" t="s">
        <v>117</v>
      </c>
      <c r="B36" s="461" t="s">
        <v>339</v>
      </c>
      <c r="C36" s="361" t="s">
        <v>114</v>
      </c>
      <c r="D36" s="696" t="s">
        <v>647</v>
      </c>
      <c r="E36" s="697">
        <v>0.02</v>
      </c>
      <c r="F36" s="361" t="s">
        <v>115</v>
      </c>
      <c r="G36" s="362" t="s">
        <v>93</v>
      </c>
      <c r="H36" s="362"/>
      <c r="I36" s="362"/>
      <c r="J36" s="469">
        <f>'JNL-MCG AÑO (LINARES)'!E24</f>
        <v>1.261568652815959E-2</v>
      </c>
      <c r="K36" s="362"/>
      <c r="L36" s="730"/>
      <c r="M36" s="469">
        <f>'JNL-MCG AÑO (LINARES)'!H24</f>
        <v>8.2752831893071564E-3</v>
      </c>
      <c r="N36" s="362"/>
      <c r="O36" s="362"/>
      <c r="P36" s="469" t="e">
        <f>'JNL-MCG AÑO (LINARES)'!K24</f>
        <v>#DIV/0!</v>
      </c>
      <c r="Q36" s="362"/>
      <c r="R36" s="362"/>
      <c r="S36" s="708" t="e">
        <f>'JNL-MCG AÑO (LINARES)'!N24</f>
        <v>#DIV/0!</v>
      </c>
    </row>
    <row r="37" spans="1:19" ht="24" customHeight="1" x14ac:dyDescent="0.3">
      <c r="A37" s="364" t="s">
        <v>364</v>
      </c>
      <c r="B37" s="467" t="s">
        <v>338</v>
      </c>
      <c r="C37" s="463" t="s">
        <v>114</v>
      </c>
      <c r="D37" s="463"/>
      <c r="E37" s="463" t="s">
        <v>118</v>
      </c>
      <c r="F37" s="463" t="s">
        <v>115</v>
      </c>
      <c r="G37" s="464" t="s">
        <v>119</v>
      </c>
      <c r="H37" s="464"/>
      <c r="I37" s="464"/>
      <c r="J37" s="732"/>
      <c r="K37" s="464"/>
      <c r="L37" s="464"/>
      <c r="M37" s="732">
        <f>'JNL-MCG AÑO (LINARES)'!H42</f>
        <v>0</v>
      </c>
      <c r="N37" s="464"/>
      <c r="O37" s="464"/>
      <c r="P37" s="732"/>
      <c r="Q37" s="464"/>
      <c r="R37" s="464"/>
      <c r="S37" s="733">
        <f>'JNL-MCG AÑO (LINARES)'!N42</f>
        <v>0</v>
      </c>
    </row>
    <row r="38" spans="1:19" ht="24" customHeight="1" x14ac:dyDescent="0.3">
      <c r="A38" s="524" t="s">
        <v>362</v>
      </c>
      <c r="B38" s="361" t="s">
        <v>338</v>
      </c>
      <c r="C38" s="361" t="s">
        <v>363</v>
      </c>
      <c r="D38" s="696" t="s">
        <v>647</v>
      </c>
      <c r="E38" s="470">
        <v>0</v>
      </c>
      <c r="F38" s="361" t="s">
        <v>115</v>
      </c>
      <c r="G38" s="362" t="s">
        <v>124</v>
      </c>
      <c r="H38" s="362"/>
      <c r="I38" s="362"/>
      <c r="J38" s="734"/>
      <c r="K38" s="362"/>
      <c r="L38" s="362"/>
      <c r="M38" s="734"/>
      <c r="N38" s="362"/>
      <c r="O38" s="362"/>
      <c r="P38" s="734"/>
      <c r="Q38" s="362"/>
      <c r="R38" s="362"/>
      <c r="S38" s="735">
        <f>'JNL-MCG AÑO (LINARES)'!C91</f>
        <v>1</v>
      </c>
    </row>
    <row r="39" spans="1:19" ht="24" customHeight="1" x14ac:dyDescent="0.3">
      <c r="A39" s="364" t="s">
        <v>361</v>
      </c>
      <c r="B39" s="467" t="s">
        <v>339</v>
      </c>
      <c r="C39" s="463" t="s">
        <v>120</v>
      </c>
      <c r="D39" s="698" t="s">
        <v>647</v>
      </c>
      <c r="E39" s="465">
        <v>0.75</v>
      </c>
      <c r="F39" s="463" t="s">
        <v>115</v>
      </c>
      <c r="G39" s="464" t="s">
        <v>93</v>
      </c>
      <c r="H39" s="464"/>
      <c r="I39" s="464"/>
      <c r="J39" s="732">
        <f>'JNL-MCG AÑO (LINARES)'!E52</f>
        <v>0</v>
      </c>
      <c r="K39" s="464"/>
      <c r="L39" s="464"/>
      <c r="M39" s="732">
        <f>'JNL-MCG AÑO (LINARES)'!H52</f>
        <v>0</v>
      </c>
      <c r="N39" s="464"/>
      <c r="O39" s="464"/>
      <c r="P39" s="732">
        <f>'JNL-MCG AÑO (LINARES)'!K52</f>
        <v>0</v>
      </c>
      <c r="Q39" s="464"/>
      <c r="R39" s="464"/>
      <c r="S39" s="733">
        <f>'JNL-MCG AÑO (LINARES)'!N52</f>
        <v>0</v>
      </c>
    </row>
    <row r="40" spans="1:19" ht="24" customHeight="1" x14ac:dyDescent="0.3">
      <c r="A40" s="364" t="s">
        <v>121</v>
      </c>
      <c r="B40" s="461" t="s">
        <v>339</v>
      </c>
      <c r="C40" s="361" t="s">
        <v>120</v>
      </c>
      <c r="D40" s="696" t="s">
        <v>650</v>
      </c>
      <c r="E40" s="460">
        <v>4</v>
      </c>
      <c r="F40" s="361" t="s">
        <v>115</v>
      </c>
      <c r="G40" s="362" t="s">
        <v>98</v>
      </c>
      <c r="H40" s="734">
        <f>'JNL-MCG AÑO (LINARES)'!C$59</f>
        <v>0</v>
      </c>
      <c r="I40" s="734">
        <f>'JNL-MCG AÑO (LINARES)'!D$59</f>
        <v>0</v>
      </c>
      <c r="J40" s="734">
        <f>'JNL-MCG AÑO (LINARES)'!E$59</f>
        <v>4</v>
      </c>
      <c r="K40" s="734">
        <f>'JNL-MCG AÑO (LINARES)'!F$59</f>
        <v>0</v>
      </c>
      <c r="L40" s="734">
        <f>'JNL-MCG AÑO (LINARES)'!G$59</f>
        <v>0</v>
      </c>
      <c r="M40" s="734">
        <f>'JNL-MCG AÑO (LINARES)'!H$59</f>
        <v>0</v>
      </c>
      <c r="N40" s="734">
        <f>'JNL-MCG AÑO (LINARES)'!I$59</f>
        <v>0</v>
      </c>
      <c r="O40" s="734">
        <f>'JNL-MCG AÑO (LINARES)'!J$59</f>
        <v>0</v>
      </c>
      <c r="P40" s="734">
        <f>'JNL-MCG AÑO (LINARES)'!K$59</f>
        <v>0</v>
      </c>
      <c r="Q40" s="734">
        <f>'JNL-MCG AÑO (LINARES)'!L$59</f>
        <v>0</v>
      </c>
      <c r="R40" s="734">
        <f>'JNL-MCG AÑO (LINARES)'!M$59</f>
        <v>0</v>
      </c>
      <c r="S40" s="735">
        <f>'JNL-MCG AÑO (LINARES)'!N$59</f>
        <v>0</v>
      </c>
    </row>
    <row r="41" spans="1:19" ht="24" customHeight="1" x14ac:dyDescent="0.3">
      <c r="A41" s="524" t="s">
        <v>365</v>
      </c>
      <c r="B41" s="467" t="s">
        <v>338</v>
      </c>
      <c r="C41" s="463" t="s">
        <v>120</v>
      </c>
      <c r="D41" s="698" t="s">
        <v>647</v>
      </c>
      <c r="E41" s="465">
        <v>2</v>
      </c>
      <c r="F41" s="463" t="s">
        <v>115</v>
      </c>
      <c r="G41" s="464" t="s">
        <v>93</v>
      </c>
      <c r="H41" s="732"/>
      <c r="I41" s="732"/>
      <c r="J41" s="732">
        <f>'JNL-MCG AÑO (LINARES)'!E102</f>
        <v>1</v>
      </c>
      <c r="K41" s="732"/>
      <c r="L41" s="732"/>
      <c r="M41" s="732">
        <f>'JNL-MCG AÑO (LINARES)'!H102</f>
        <v>0</v>
      </c>
      <c r="N41" s="732"/>
      <c r="O41" s="732"/>
      <c r="P41" s="732">
        <f>'JNL-MCG AÑO (LINARES)'!K102</f>
        <v>0</v>
      </c>
      <c r="Q41" s="732"/>
      <c r="R41" s="732"/>
      <c r="S41" s="733">
        <f>'JNL-MCG AÑO (LINARES)'!N102</f>
        <v>0</v>
      </c>
    </row>
    <row r="42" spans="1:19" ht="24" customHeight="1" x14ac:dyDescent="0.3">
      <c r="A42" s="364" t="s">
        <v>343</v>
      </c>
      <c r="B42" s="361" t="s">
        <v>339</v>
      </c>
      <c r="C42" s="361" t="s">
        <v>97</v>
      </c>
      <c r="D42" s="696" t="s">
        <v>647</v>
      </c>
      <c r="E42" s="697">
        <v>0.85</v>
      </c>
      <c r="F42" s="361" t="s">
        <v>92</v>
      </c>
      <c r="G42" s="362" t="s">
        <v>93</v>
      </c>
      <c r="H42" s="707"/>
      <c r="I42" s="707"/>
      <c r="J42" s="469">
        <f>'MATG-JGS-JAAR AÑO (LINARES)'!E69</f>
        <v>0.71366803761239617</v>
      </c>
      <c r="K42" s="707"/>
      <c r="L42" s="707"/>
      <c r="M42" s="469">
        <f>'MATG-JGS-JAAR AÑO (LINARES)'!H69</f>
        <v>0.8055853605644494</v>
      </c>
      <c r="N42" s="707"/>
      <c r="O42" s="707"/>
      <c r="P42" s="469" t="e">
        <f>'MATG-JGS-JAAR AÑO (LINARES)'!K69</f>
        <v>#DIV/0!</v>
      </c>
      <c r="Q42" s="707"/>
      <c r="R42" s="707"/>
      <c r="S42" s="708" t="e">
        <f>'MATG-JGS-JAAR AÑO (LINARES)'!N69</f>
        <v>#DIV/0!</v>
      </c>
    </row>
    <row r="43" spans="1:19" ht="24" customHeight="1" thickBot="1" x14ac:dyDescent="0.35">
      <c r="A43" s="669" t="s">
        <v>122</v>
      </c>
      <c r="B43" s="670" t="s">
        <v>338</v>
      </c>
      <c r="C43" s="670" t="s">
        <v>123</v>
      </c>
      <c r="D43" s="703" t="s">
        <v>646</v>
      </c>
      <c r="E43" s="704">
        <v>6</v>
      </c>
      <c r="F43" s="670" t="s">
        <v>92</v>
      </c>
      <c r="G43" s="671" t="s">
        <v>124</v>
      </c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7">
        <f>'MATG-JGS-JAAR AÑO (LINARES)'!C76</f>
        <v>0</v>
      </c>
    </row>
    <row r="44" spans="1:19" ht="24" customHeight="1" thickTop="1" thickBot="1" x14ac:dyDescent="0.35">
      <c r="A44" s="672" t="s">
        <v>355</v>
      </c>
      <c r="B44" s="673" t="s">
        <v>339</v>
      </c>
      <c r="C44" s="674" t="s">
        <v>123</v>
      </c>
      <c r="D44" s="696" t="s">
        <v>650</v>
      </c>
      <c r="E44" s="697">
        <v>0.06</v>
      </c>
      <c r="F44" s="674" t="s">
        <v>92</v>
      </c>
      <c r="G44" s="675" t="s">
        <v>124</v>
      </c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9">
        <f>'MATG-JGS-JAAR AÑO (LINARES)'!C86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9" priority="36" operator="lessThanOrEqual">
      <formula>$E$7</formula>
    </cfRule>
  </conditionalFormatting>
  <conditionalFormatting sqref="H8:S8">
    <cfRule type="cellIs" dxfId="38" priority="35" operator="greaterThan">
      <formula>$E$8</formula>
    </cfRule>
  </conditionalFormatting>
  <conditionalFormatting sqref="H9:S9">
    <cfRule type="cellIs" dxfId="37" priority="34" operator="greaterThanOrEqual">
      <formula>$E$9</formula>
    </cfRule>
  </conditionalFormatting>
  <conditionalFormatting sqref="H10:S10">
    <cfRule type="cellIs" dxfId="36" priority="33" operator="lessThanOrEqual">
      <formula>$E$10</formula>
    </cfRule>
  </conditionalFormatting>
  <conditionalFormatting sqref="H11:S11">
    <cfRule type="cellIs" dxfId="35" priority="32" operator="lessThanOrEqual">
      <formula>$E$11</formula>
    </cfRule>
  </conditionalFormatting>
  <conditionalFormatting sqref="H12:S12">
    <cfRule type="cellIs" dxfId="34" priority="31" operator="lessThan">
      <formula>$E$12</formula>
    </cfRule>
  </conditionalFormatting>
  <conditionalFormatting sqref="H13:S13">
    <cfRule type="cellIs" dxfId="33" priority="30" operator="greaterThan">
      <formula>$E$13</formula>
    </cfRule>
  </conditionalFormatting>
  <conditionalFormatting sqref="H15:S15">
    <cfRule type="cellIs" dxfId="32" priority="29" operator="greaterThan">
      <formula>$E$15</formula>
    </cfRule>
  </conditionalFormatting>
  <conditionalFormatting sqref="H16:S16">
    <cfRule type="cellIs" dxfId="31" priority="28" operator="greaterThan">
      <formula>$E$16</formula>
    </cfRule>
  </conditionalFormatting>
  <conditionalFormatting sqref="H17:S17">
    <cfRule type="cellIs" dxfId="30" priority="27" operator="greaterThan">
      <formula>$E$17</formula>
    </cfRule>
  </conditionalFormatting>
  <conditionalFormatting sqref="H18:S18">
    <cfRule type="cellIs" dxfId="29" priority="26" operator="greaterThan">
      <formula>$E$18</formula>
    </cfRule>
  </conditionalFormatting>
  <conditionalFormatting sqref="H19:S19">
    <cfRule type="cellIs" dxfId="28" priority="25" operator="greaterThan">
      <formula>$E$19</formula>
    </cfRule>
  </conditionalFormatting>
  <conditionalFormatting sqref="H20:S20">
    <cfRule type="cellIs" dxfId="27" priority="24" operator="lessThan">
      <formula>$E$20</formula>
    </cfRule>
  </conditionalFormatting>
  <conditionalFormatting sqref="H21:S21">
    <cfRule type="cellIs" dxfId="26" priority="23" operator="lessThan">
      <formula>$E$21</formula>
    </cfRule>
  </conditionalFormatting>
  <conditionalFormatting sqref="H22:S22">
    <cfRule type="cellIs" dxfId="25" priority="22" operator="greaterThanOrEqual">
      <formula>$E$22</formula>
    </cfRule>
  </conditionalFormatting>
  <conditionalFormatting sqref="H23:S23">
    <cfRule type="cellIs" dxfId="24" priority="21" operator="lessThan">
      <formula>$E$23</formula>
    </cfRule>
  </conditionalFormatting>
  <conditionalFormatting sqref="H24:S24">
    <cfRule type="cellIs" dxfId="23" priority="20" operator="greaterThan">
      <formula>$E$24</formula>
    </cfRule>
  </conditionalFormatting>
  <conditionalFormatting sqref="H25:S25">
    <cfRule type="cellIs" dxfId="22" priority="19" operator="lessThan">
      <formula>$E$25</formula>
    </cfRule>
  </conditionalFormatting>
  <conditionalFormatting sqref="H26:S26">
    <cfRule type="cellIs" dxfId="21" priority="18" operator="greaterThan">
      <formula>$E$26</formula>
    </cfRule>
  </conditionalFormatting>
  <conditionalFormatting sqref="H27:S27">
    <cfRule type="cellIs" dxfId="20" priority="17" operator="lessThan">
      <formula>$E$27</formula>
    </cfRule>
  </conditionalFormatting>
  <conditionalFormatting sqref="H29:S29">
    <cfRule type="cellIs" dxfId="19" priority="16" operator="greaterThan">
      <formula>$E$29</formula>
    </cfRule>
  </conditionalFormatting>
  <conditionalFormatting sqref="H30:S30">
    <cfRule type="cellIs" dxfId="18" priority="15" operator="lessThan">
      <formula>$E$30</formula>
    </cfRule>
  </conditionalFormatting>
  <conditionalFormatting sqref="H31:S31">
    <cfRule type="cellIs" dxfId="17" priority="14" operator="greaterThan">
      <formula>$E$31</formula>
    </cfRule>
  </conditionalFormatting>
  <conditionalFormatting sqref="H32:S32">
    <cfRule type="cellIs" dxfId="16" priority="13" operator="greaterThan">
      <formula>$D$32</formula>
    </cfRule>
  </conditionalFormatting>
  <conditionalFormatting sqref="H33:S33">
    <cfRule type="cellIs" dxfId="15" priority="12" operator="greaterThan">
      <formula>$D$32</formula>
    </cfRule>
  </conditionalFormatting>
  <conditionalFormatting sqref="H34:S34">
    <cfRule type="cellIs" dxfId="14" priority="11" operator="greaterThan">
      <formula>$E$34</formula>
    </cfRule>
  </conditionalFormatting>
  <conditionalFormatting sqref="H35:S35">
    <cfRule type="cellIs" dxfId="13" priority="10" operator="greaterThan">
      <formula>$E$35</formula>
    </cfRule>
  </conditionalFormatting>
  <conditionalFormatting sqref="H36:S36">
    <cfRule type="cellIs" dxfId="12" priority="9" operator="greaterThan">
      <formula>$E$36</formula>
    </cfRule>
  </conditionalFormatting>
  <conditionalFormatting sqref="H38:S38">
    <cfRule type="cellIs" dxfId="11" priority="7" operator="greaterThan">
      <formula>$E$38</formula>
    </cfRule>
    <cfRule type="cellIs" dxfId="10" priority="8" operator="greaterThanOrEqual">
      <formula>$E$38</formula>
    </cfRule>
  </conditionalFormatting>
  <conditionalFormatting sqref="H39:S39">
    <cfRule type="cellIs" dxfId="9" priority="6" operator="greaterThan">
      <formula>$E$39</formula>
    </cfRule>
  </conditionalFormatting>
  <conditionalFormatting sqref="H40:S40">
    <cfRule type="cellIs" dxfId="8" priority="5" operator="greaterThanOrEqual">
      <formula>$E$40</formula>
    </cfRule>
  </conditionalFormatting>
  <conditionalFormatting sqref="H41:S41">
    <cfRule type="cellIs" dxfId="7" priority="4" operator="greaterThan">
      <formula>$E$41</formula>
    </cfRule>
  </conditionalFormatting>
  <conditionalFormatting sqref="H42:S42">
    <cfRule type="cellIs" dxfId="6" priority="3" operator="greaterThan">
      <formula>$E$42</formula>
    </cfRule>
  </conditionalFormatting>
  <conditionalFormatting sqref="H43:S43">
    <cfRule type="cellIs" dxfId="5" priority="2" operator="lessThanOrEqual">
      <formula>$E$43</formula>
    </cfRule>
  </conditionalFormatting>
  <conditionalFormatting sqref="H44:S44">
    <cfRule type="cellIs" dxfId="4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7"/>
  <sheetViews>
    <sheetView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E36" sqref="E36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8.28515625" customWidth="1"/>
    <col min="42" max="42" width="18.85546875" customWidth="1"/>
  </cols>
  <sheetData>
    <row r="1" spans="1:43" ht="24" customHeight="1" thickTop="1" thickBot="1" x14ac:dyDescent="0.3">
      <c r="B1" s="1730" t="s">
        <v>795</v>
      </c>
      <c r="C1" s="1730"/>
      <c r="D1" s="1730"/>
      <c r="E1" s="1731" t="s">
        <v>0</v>
      </c>
      <c r="F1" s="1735"/>
      <c r="G1" s="1736"/>
      <c r="H1" s="1731" t="s">
        <v>1</v>
      </c>
      <c r="I1" s="1732"/>
      <c r="J1" s="1733"/>
      <c r="K1" s="1731" t="s">
        <v>2</v>
      </c>
      <c r="L1" s="1732"/>
      <c r="M1" s="1733"/>
      <c r="N1" s="1731" t="s">
        <v>3</v>
      </c>
      <c r="O1" s="1732"/>
      <c r="P1" s="1733"/>
      <c r="Q1" s="1731" t="s">
        <v>4</v>
      </c>
      <c r="R1" s="1732"/>
      <c r="S1" s="1733"/>
      <c r="T1" s="1731" t="s">
        <v>5</v>
      </c>
      <c r="U1" s="1732"/>
      <c r="V1" s="1733"/>
      <c r="W1" s="1731" t="s">
        <v>6</v>
      </c>
      <c r="X1" s="1732"/>
      <c r="Y1" s="1733"/>
      <c r="Z1" s="1731" t="s">
        <v>7</v>
      </c>
      <c r="AA1" s="1732"/>
      <c r="AB1" s="1733"/>
      <c r="AC1" s="1731" t="s">
        <v>8</v>
      </c>
      <c r="AD1" s="1732"/>
      <c r="AE1" s="1733"/>
      <c r="AF1" s="1731" t="s">
        <v>9</v>
      </c>
      <c r="AG1" s="1732"/>
      <c r="AH1" s="1733"/>
      <c r="AI1" s="1731" t="s">
        <v>10</v>
      </c>
      <c r="AJ1" s="1732"/>
      <c r="AK1" s="1733"/>
      <c r="AL1" s="1731" t="s">
        <v>11</v>
      </c>
      <c r="AM1" s="1732"/>
      <c r="AN1" s="1733"/>
      <c r="AO1" s="1731" t="s">
        <v>962</v>
      </c>
      <c r="AP1" s="1732"/>
      <c r="AQ1" s="1733"/>
    </row>
    <row r="2" spans="1:43" ht="24" customHeight="1" thickTop="1" thickBot="1" x14ac:dyDescent="0.3">
      <c r="B2" s="1734"/>
      <c r="C2" s="1734"/>
      <c r="D2" s="1734"/>
      <c r="E2" s="568" t="s">
        <v>228</v>
      </c>
      <c r="F2" s="569" t="s">
        <v>578</v>
      </c>
      <c r="G2" s="643" t="s">
        <v>616</v>
      </c>
      <c r="H2" s="568" t="s">
        <v>228</v>
      </c>
      <c r="I2" s="569" t="s">
        <v>578</v>
      </c>
      <c r="J2" s="643" t="s">
        <v>616</v>
      </c>
      <c r="K2" s="565" t="s">
        <v>228</v>
      </c>
      <c r="L2" s="566" t="s">
        <v>578</v>
      </c>
      <c r="M2" s="643" t="s">
        <v>616</v>
      </c>
      <c r="N2" s="568" t="s">
        <v>228</v>
      </c>
      <c r="O2" s="569" t="s">
        <v>578</v>
      </c>
      <c r="P2" s="643" t="s">
        <v>616</v>
      </c>
      <c r="Q2" s="568" t="s">
        <v>228</v>
      </c>
      <c r="R2" s="569" t="s">
        <v>578</v>
      </c>
      <c r="S2" s="643" t="s">
        <v>616</v>
      </c>
      <c r="T2" s="568" t="s">
        <v>228</v>
      </c>
      <c r="U2" s="569" t="s">
        <v>578</v>
      </c>
      <c r="V2" s="643" t="s">
        <v>616</v>
      </c>
      <c r="W2" s="565" t="s">
        <v>228</v>
      </c>
      <c r="X2" s="569" t="s">
        <v>578</v>
      </c>
      <c r="Y2" s="643" t="s">
        <v>616</v>
      </c>
      <c r="Z2" s="565" t="s">
        <v>228</v>
      </c>
      <c r="AA2" s="566" t="s">
        <v>578</v>
      </c>
      <c r="AB2" s="643" t="s">
        <v>616</v>
      </c>
      <c r="AC2" s="568" t="s">
        <v>228</v>
      </c>
      <c r="AD2" s="569" t="s">
        <v>578</v>
      </c>
      <c r="AE2" s="643" t="s">
        <v>616</v>
      </c>
      <c r="AF2" s="568" t="s">
        <v>228</v>
      </c>
      <c r="AG2" s="569" t="s">
        <v>578</v>
      </c>
      <c r="AH2" s="643" t="s">
        <v>616</v>
      </c>
      <c r="AI2" s="568" t="s">
        <v>228</v>
      </c>
      <c r="AJ2" s="569" t="s">
        <v>578</v>
      </c>
      <c r="AK2" s="643" t="s">
        <v>616</v>
      </c>
      <c r="AL2" s="568" t="s">
        <v>228</v>
      </c>
      <c r="AM2" s="569" t="s">
        <v>578</v>
      </c>
      <c r="AN2" s="643" t="s">
        <v>616</v>
      </c>
      <c r="AO2" s="565" t="s">
        <v>228</v>
      </c>
      <c r="AP2" s="566" t="s">
        <v>578</v>
      </c>
      <c r="AQ2" s="643" t="s">
        <v>616</v>
      </c>
    </row>
    <row r="3" spans="1:43" ht="24" customHeight="1" thickTop="1" thickBot="1" x14ac:dyDescent="0.4">
      <c r="B3" s="1728" t="s">
        <v>584</v>
      </c>
      <c r="C3" s="1728"/>
      <c r="D3" s="1729"/>
      <c r="E3" s="645">
        <f>E4+E5-E6</f>
        <v>234345.91</v>
      </c>
      <c r="F3" s="646">
        <f>F4+F5-F6</f>
        <v>0</v>
      </c>
      <c r="G3" s="594" t="e">
        <f>(E3/F3)-1</f>
        <v>#DIV/0!</v>
      </c>
      <c r="H3" s="589">
        <f t="shared" ref="H3:AG3" si="0">H4+H5-H6</f>
        <v>240110.61</v>
      </c>
      <c r="I3" s="590">
        <f t="shared" si="0"/>
        <v>0</v>
      </c>
      <c r="J3" s="591" t="e">
        <f>(H3/I3)-1</f>
        <v>#DIV/0!</v>
      </c>
      <c r="K3" s="601">
        <f t="shared" si="0"/>
        <v>250770.34</v>
      </c>
      <c r="L3" s="602">
        <f t="shared" si="0"/>
        <v>0</v>
      </c>
      <c r="M3" s="594" t="e">
        <f>(K3/L3)-1</f>
        <v>#DIV/0!</v>
      </c>
      <c r="N3" s="589">
        <f t="shared" si="0"/>
        <v>259144.18</v>
      </c>
      <c r="O3" s="590">
        <f t="shared" si="0"/>
        <v>0</v>
      </c>
      <c r="P3" s="591" t="e">
        <f>(N3/O3)-1</f>
        <v>#DIV/0!</v>
      </c>
      <c r="Q3" s="601">
        <f t="shared" si="0"/>
        <v>265371.82</v>
      </c>
      <c r="R3" s="602">
        <f t="shared" si="0"/>
        <v>0</v>
      </c>
      <c r="S3" s="594" t="e">
        <f>(Q3/R3)-1</f>
        <v>#DIV/0!</v>
      </c>
      <c r="T3" s="589">
        <f t="shared" si="0"/>
        <v>0</v>
      </c>
      <c r="U3" s="590">
        <f t="shared" ref="U3" si="1">U4+U5-U6</f>
        <v>0</v>
      </c>
      <c r="V3" s="591" t="e">
        <f>(T3/U3)-1</f>
        <v>#DIV/0!</v>
      </c>
      <c r="W3" s="601">
        <f t="shared" si="0"/>
        <v>0</v>
      </c>
      <c r="X3" s="602">
        <f>X4+X5-X6</f>
        <v>0</v>
      </c>
      <c r="Y3" s="594" t="e">
        <f>(W3/X3)-1</f>
        <v>#DIV/0!</v>
      </c>
      <c r="Z3" s="589">
        <f t="shared" si="0"/>
        <v>0</v>
      </c>
      <c r="AA3" s="590">
        <f t="shared" si="0"/>
        <v>0</v>
      </c>
      <c r="AB3" s="591" t="e">
        <f>(Z3/AA3)-1</f>
        <v>#DIV/0!</v>
      </c>
      <c r="AC3" s="601">
        <f t="shared" ref="AC3" si="2">AC4+AC5-AC6</f>
        <v>0</v>
      </c>
      <c r="AD3" s="602">
        <f t="shared" ref="AD3" si="3">AD4+AD5-AD6</f>
        <v>0</v>
      </c>
      <c r="AE3" s="594" t="e">
        <f>(AC3/AD3)-1</f>
        <v>#DIV/0!</v>
      </c>
      <c r="AF3" s="589">
        <f t="shared" si="0"/>
        <v>0</v>
      </c>
      <c r="AG3" s="590">
        <f t="shared" si="0"/>
        <v>0</v>
      </c>
      <c r="AH3" s="591" t="e">
        <f>(AF3/AG3)-1</f>
        <v>#DIV/0!</v>
      </c>
      <c r="AI3" s="622">
        <f t="shared" ref="AI3" si="4">AI4+AI5-AI6</f>
        <v>0</v>
      </c>
      <c r="AJ3" s="623">
        <f t="shared" ref="AJ3" si="5">AJ4+AJ5-AJ6</f>
        <v>0</v>
      </c>
      <c r="AK3" s="624" t="e">
        <f>(AI3/AJ3)-1</f>
        <v>#DIV/0!</v>
      </c>
      <c r="AL3" s="589">
        <f t="shared" ref="AL3" si="6">AL4+AL5-AL6</f>
        <v>0</v>
      </c>
      <c r="AM3" s="590">
        <f t="shared" ref="AM3" si="7">AM4+AM5-AM6</f>
        <v>0</v>
      </c>
      <c r="AN3" s="591" t="e">
        <f>(AL3/AM3)-1</f>
        <v>#DIV/0!</v>
      </c>
      <c r="AO3" s="633">
        <f>AO4+AO5-AO6</f>
        <v>1249742.8600000001</v>
      </c>
      <c r="AP3" s="634">
        <f>AP4+AP5-AP6</f>
        <v>0</v>
      </c>
      <c r="AQ3" s="635" t="e">
        <f>(AO3/AP3)-1</f>
        <v>#DIV/0!</v>
      </c>
    </row>
    <row r="4" spans="1:43" ht="24" customHeight="1" thickTop="1" thickBot="1" x14ac:dyDescent="0.3">
      <c r="A4" s="564">
        <v>701</v>
      </c>
      <c r="B4" s="1708" t="s">
        <v>575</v>
      </c>
      <c r="C4" s="1709"/>
      <c r="D4" s="1710"/>
      <c r="E4" s="603">
        <v>234345.91</v>
      </c>
      <c r="F4" s="605">
        <f>DATOS!C4</f>
        <v>0</v>
      </c>
      <c r="G4" s="595" t="e">
        <f t="shared" ref="G4:G5" si="8">(E4/F4)-1</f>
        <v>#DIV/0!</v>
      </c>
      <c r="H4" s="571">
        <v>240110.61</v>
      </c>
      <c r="I4" s="574">
        <f>DATOS!E4</f>
        <v>0</v>
      </c>
      <c r="J4" s="573" t="e">
        <f t="shared" ref="J4:J5" si="9">(H4/I4)-1</f>
        <v>#DIV/0!</v>
      </c>
      <c r="K4" s="603">
        <v>245411.74</v>
      </c>
      <c r="L4" s="603">
        <f>DATOS!G4</f>
        <v>0</v>
      </c>
      <c r="M4" s="595" t="e">
        <f t="shared" ref="M4:M5" si="10">(K4/L4)-1</f>
        <v>#DIV/0!</v>
      </c>
      <c r="N4" s="571">
        <v>259144.18</v>
      </c>
      <c r="O4" s="574">
        <f>DATOS!I4</f>
        <v>0</v>
      </c>
      <c r="P4" s="573" t="e">
        <f t="shared" ref="P4:P5" si="11">(N4/O4)-1</f>
        <v>#DIV/0!</v>
      </c>
      <c r="Q4" s="603">
        <v>264738.82</v>
      </c>
      <c r="R4" s="603">
        <f>DATOS!K4</f>
        <v>0</v>
      </c>
      <c r="S4" s="595" t="e">
        <f t="shared" ref="S4:S5" si="12">(Q4/R4)-1</f>
        <v>#DIV/0!</v>
      </c>
      <c r="T4" s="571"/>
      <c r="U4" s="574">
        <f>DATOS!M4</f>
        <v>0</v>
      </c>
      <c r="V4" s="573" t="e">
        <f t="shared" ref="V4:V5" si="13">(T4/U4)-1</f>
        <v>#DIV/0!</v>
      </c>
      <c r="W4" s="603"/>
      <c r="X4" s="603">
        <f>DATOS!O4</f>
        <v>0</v>
      </c>
      <c r="Y4" s="595" t="e">
        <f t="shared" ref="Y4:Y5" si="14">(W4/X4)-1</f>
        <v>#DIV/0!</v>
      </c>
      <c r="Z4" s="571"/>
      <c r="AA4" s="574">
        <f>DATOS!Q4</f>
        <v>0</v>
      </c>
      <c r="AB4" s="573" t="e">
        <f t="shared" ref="AB4:AB5" si="15">(Z4/AA4)-1</f>
        <v>#DIV/0!</v>
      </c>
      <c r="AC4" s="603"/>
      <c r="AD4" s="603">
        <f>DATOS!U4</f>
        <v>0</v>
      </c>
      <c r="AE4" s="595" t="e">
        <f t="shared" ref="AE4:AE5" si="16">(AC4/AD4)-1</f>
        <v>#DIV/0!</v>
      </c>
      <c r="AF4" s="571"/>
      <c r="AG4" s="574">
        <f>DATOS!U4</f>
        <v>0</v>
      </c>
      <c r="AH4" s="573" t="e">
        <f t="shared" ref="AH4:AH5" si="17">(AF4/AG4)-1</f>
        <v>#DIV/0!</v>
      </c>
      <c r="AI4" s="603"/>
      <c r="AJ4" s="603">
        <f>DATOS!W4</f>
        <v>0</v>
      </c>
      <c r="AK4" s="595" t="e">
        <f t="shared" ref="AK4:AK5" si="18">(AI4/AJ4)-1</f>
        <v>#DIV/0!</v>
      </c>
      <c r="AL4" s="571"/>
      <c r="AM4" s="574">
        <f>DATOS!Y4</f>
        <v>0</v>
      </c>
      <c r="AN4" s="573" t="e">
        <f t="shared" ref="AN4:AN5" si="19">(AL4/AM4)-1</f>
        <v>#DIV/0!</v>
      </c>
      <c r="AO4" s="627">
        <f>$E4+$H4+$K4+$N4+$Q4+$T4+$W4+$Z4+$AC4+$AF4+$AI4+$AL4</f>
        <v>1243751.26</v>
      </c>
      <c r="AP4" s="628">
        <f>F4+I4+L4+O4+R4+U4+X4+AA4+AD4+AG4+AJ4+AM4</f>
        <v>0</v>
      </c>
      <c r="AQ4" s="636" t="e">
        <f t="shared" ref="AQ4:AQ5" si="20">(AO4/AP4)-1</f>
        <v>#DIV/0!</v>
      </c>
    </row>
    <row r="5" spans="1:43" ht="24" customHeight="1" thickTop="1" thickBot="1" x14ac:dyDescent="0.3">
      <c r="A5" s="564">
        <v>704</v>
      </c>
      <c r="B5" s="1708" t="s">
        <v>576</v>
      </c>
      <c r="C5" s="1709"/>
      <c r="D5" s="1710"/>
      <c r="E5" s="603">
        <v>0</v>
      </c>
      <c r="F5" s="605"/>
      <c r="G5" s="595" t="e">
        <f t="shared" si="8"/>
        <v>#DIV/0!</v>
      </c>
      <c r="H5" s="571">
        <v>0</v>
      </c>
      <c r="I5" s="574"/>
      <c r="J5" s="573" t="e">
        <f t="shared" si="9"/>
        <v>#DIV/0!</v>
      </c>
      <c r="K5" s="603">
        <v>5358.6</v>
      </c>
      <c r="L5" s="605"/>
      <c r="M5" s="595" t="e">
        <f t="shared" si="10"/>
        <v>#DIV/0!</v>
      </c>
      <c r="N5" s="571">
        <v>0</v>
      </c>
      <c r="O5" s="574"/>
      <c r="P5" s="573" t="e">
        <f t="shared" si="11"/>
        <v>#DIV/0!</v>
      </c>
      <c r="Q5" s="603">
        <v>633</v>
      </c>
      <c r="R5" s="605"/>
      <c r="S5" s="595" t="e">
        <f t="shared" si="12"/>
        <v>#DIV/0!</v>
      </c>
      <c r="T5" s="571"/>
      <c r="U5" s="574"/>
      <c r="V5" s="573" t="e">
        <f t="shared" si="13"/>
        <v>#DIV/0!</v>
      </c>
      <c r="W5" s="603"/>
      <c r="X5" s="605"/>
      <c r="Y5" s="595" t="e">
        <f t="shared" si="14"/>
        <v>#DIV/0!</v>
      </c>
      <c r="Z5" s="571"/>
      <c r="AA5" s="574"/>
      <c r="AB5" s="573" t="e">
        <f t="shared" si="15"/>
        <v>#DIV/0!</v>
      </c>
      <c r="AC5" s="603"/>
      <c r="AD5" s="605"/>
      <c r="AE5" s="595" t="e">
        <f t="shared" si="16"/>
        <v>#DIV/0!</v>
      </c>
      <c r="AF5" s="571"/>
      <c r="AG5" s="574"/>
      <c r="AH5" s="573" t="e">
        <f t="shared" si="17"/>
        <v>#DIV/0!</v>
      </c>
      <c r="AI5" s="603"/>
      <c r="AJ5" s="605"/>
      <c r="AK5" s="595" t="e">
        <f t="shared" si="18"/>
        <v>#DIV/0!</v>
      </c>
      <c r="AL5" s="571"/>
      <c r="AM5" s="574"/>
      <c r="AN5" s="573" t="e">
        <f t="shared" si="19"/>
        <v>#DIV/0!</v>
      </c>
      <c r="AO5" s="627">
        <f>$E5+$H5+$K5+$N5+$Q5+$T5+$W5+$Z5+$AC5+$AF5+$AI5+$AL5</f>
        <v>5991.6</v>
      </c>
      <c r="AP5" s="628">
        <f t="shared" ref="AP5:AP6" si="21">F5+I5+L5+O5+R5+U5+X5+AA5+AD5+AG5+AJ5+AM5</f>
        <v>0</v>
      </c>
      <c r="AQ5" s="636" t="e">
        <f t="shared" si="20"/>
        <v>#DIV/0!</v>
      </c>
    </row>
    <row r="6" spans="1:43" ht="24" customHeight="1" thickTop="1" thickBot="1" x14ac:dyDescent="0.3">
      <c r="A6" s="564">
        <v>708</v>
      </c>
      <c r="B6" s="1708" t="s">
        <v>577</v>
      </c>
      <c r="C6" s="1709"/>
      <c r="D6" s="1710"/>
      <c r="E6" s="603">
        <f>DATOS!C159</f>
        <v>0</v>
      </c>
      <c r="F6" s="604"/>
      <c r="G6" s="596" t="e">
        <f>1-(E6/F6)</f>
        <v>#DIV/0!</v>
      </c>
      <c r="H6" s="574">
        <f>DATOS!E159</f>
        <v>0</v>
      </c>
      <c r="I6" s="572"/>
      <c r="J6" s="575" t="e">
        <f>1-(H6/I6)</f>
        <v>#DIV/0!</v>
      </c>
      <c r="K6" s="603">
        <f>DATOS!G159</f>
        <v>0</v>
      </c>
      <c r="L6" s="604"/>
      <c r="M6" s="596" t="e">
        <f>1-(K6/L6)</f>
        <v>#DIV/0!</v>
      </c>
      <c r="N6" s="574">
        <f>DATOS!I159</f>
        <v>0</v>
      </c>
      <c r="O6" s="572"/>
      <c r="P6" s="575" t="e">
        <f>1-(N6/O6)</f>
        <v>#DIV/0!</v>
      </c>
      <c r="Q6" s="603">
        <f>DATOS!K159</f>
        <v>0</v>
      </c>
      <c r="R6" s="604"/>
      <c r="S6" s="596" t="e">
        <f>1-(Q6/R6)</f>
        <v>#DIV/0!</v>
      </c>
      <c r="T6" s="574">
        <f>DATOS!M159</f>
        <v>0</v>
      </c>
      <c r="U6" s="572"/>
      <c r="V6" s="575" t="e">
        <f>1-(T6/U6)</f>
        <v>#DIV/0!</v>
      </c>
      <c r="W6" s="603">
        <f>DATOS!O159</f>
        <v>0</v>
      </c>
      <c r="X6" s="604"/>
      <c r="Y6" s="596" t="e">
        <f>1-(W6/X6)</f>
        <v>#DIV/0!</v>
      </c>
      <c r="Z6" s="574">
        <f>DATOS!Q159</f>
        <v>0</v>
      </c>
      <c r="AA6" s="572"/>
      <c r="AB6" s="575" t="e">
        <f>1-(Z6/AA6)</f>
        <v>#DIV/0!</v>
      </c>
      <c r="AC6" s="603">
        <f>DATOS!S159</f>
        <v>0</v>
      </c>
      <c r="AD6" s="604"/>
      <c r="AE6" s="596" t="e">
        <f>1-(AC6/AD6)</f>
        <v>#DIV/0!</v>
      </c>
      <c r="AF6" s="574">
        <f>DATOS!U159</f>
        <v>0</v>
      </c>
      <c r="AG6" s="572"/>
      <c r="AH6" s="575" t="e">
        <f>1-(AF6/AG6)</f>
        <v>#DIV/0!</v>
      </c>
      <c r="AI6" s="603">
        <f>DATOS!W159</f>
        <v>0</v>
      </c>
      <c r="AJ6" s="604"/>
      <c r="AK6" s="596" t="e">
        <f>1-(AI6/AJ6)</f>
        <v>#DIV/0!</v>
      </c>
      <c r="AL6" s="574">
        <f>DATOS!Y159</f>
        <v>0</v>
      </c>
      <c r="AM6" s="572"/>
      <c r="AN6" s="575" t="e">
        <f>1-(AL6/AM6)</f>
        <v>#DIV/0!</v>
      </c>
      <c r="AO6" s="627">
        <f>$E6+$H6+$K6+$N6+$Q6+$T6+$W6+$Z6+$AC6+$AF6+$AI6+$AL6</f>
        <v>0</v>
      </c>
      <c r="AP6" s="628">
        <f t="shared" si="21"/>
        <v>0</v>
      </c>
      <c r="AQ6" s="637" t="e">
        <f>1-(AO6/AP6)</f>
        <v>#DIV/0!</v>
      </c>
    </row>
    <row r="7" spans="1:43" ht="24" customHeight="1" thickTop="1" thickBot="1" x14ac:dyDescent="0.4">
      <c r="B7" s="1724" t="s">
        <v>579</v>
      </c>
      <c r="C7" s="1724"/>
      <c r="E7" s="606">
        <f>SUM(E8:E10)</f>
        <v>59018.28</v>
      </c>
      <c r="F7" s="606">
        <f>SUM(F8:F10)</f>
        <v>0</v>
      </c>
      <c r="G7" s="597" t="e">
        <f>1-(E7/F7)</f>
        <v>#DIV/0!</v>
      </c>
      <c r="H7" s="592">
        <f t="shared" ref="H7:AG7" si="22">SUM(H8:H10)</f>
        <v>67773.08</v>
      </c>
      <c r="I7" s="592">
        <f t="shared" si="22"/>
        <v>0</v>
      </c>
      <c r="J7" s="593" t="e">
        <f>1-(H7/I7)</f>
        <v>#DIV/0!</v>
      </c>
      <c r="K7" s="606">
        <f t="shared" si="22"/>
        <v>78817.239999999991</v>
      </c>
      <c r="L7" s="606">
        <f t="shared" si="22"/>
        <v>0</v>
      </c>
      <c r="M7" s="597" t="e">
        <f>1-(K7/L7)</f>
        <v>#DIV/0!</v>
      </c>
      <c r="N7" s="592">
        <f t="shared" si="22"/>
        <v>76648.28</v>
      </c>
      <c r="O7" s="592">
        <f t="shared" si="22"/>
        <v>0</v>
      </c>
      <c r="P7" s="593" t="e">
        <f>1-(N7/O7)</f>
        <v>#DIV/0!</v>
      </c>
      <c r="Q7" s="606">
        <f t="shared" si="22"/>
        <v>63615.46</v>
      </c>
      <c r="R7" s="606">
        <f t="shared" si="22"/>
        <v>0</v>
      </c>
      <c r="S7" s="597" t="e">
        <f>1-(Q7/R7)</f>
        <v>#DIV/0!</v>
      </c>
      <c r="T7" s="592">
        <f t="shared" si="22"/>
        <v>0</v>
      </c>
      <c r="U7" s="592">
        <f t="shared" ref="U7" si="23">SUM(U8:U10)</f>
        <v>0</v>
      </c>
      <c r="V7" s="593" t="e">
        <f>1-(T7/U7)</f>
        <v>#DIV/0!</v>
      </c>
      <c r="W7" s="606">
        <f t="shared" si="22"/>
        <v>0</v>
      </c>
      <c r="X7" s="606">
        <f>SUM(X8:X10)</f>
        <v>0</v>
      </c>
      <c r="Y7" s="597" t="e">
        <f>1-(W7/X7)</f>
        <v>#DIV/0!</v>
      </c>
      <c r="Z7" s="592">
        <f t="shared" si="22"/>
        <v>0</v>
      </c>
      <c r="AA7" s="592">
        <f t="shared" si="22"/>
        <v>0</v>
      </c>
      <c r="AB7" s="593" t="e">
        <f>1-(Z7/AA7)</f>
        <v>#DIV/0!</v>
      </c>
      <c r="AC7" s="606">
        <f t="shared" ref="AC7" si="24">SUM(AC8:AC10)</f>
        <v>0</v>
      </c>
      <c r="AD7" s="606">
        <f t="shared" ref="AD7" si="25">SUM(AD8:AD10)</f>
        <v>0</v>
      </c>
      <c r="AE7" s="597" t="e">
        <f>1-(AC7/AD7)</f>
        <v>#DIV/0!</v>
      </c>
      <c r="AF7" s="592">
        <f t="shared" si="22"/>
        <v>0</v>
      </c>
      <c r="AG7" s="592">
        <f t="shared" si="22"/>
        <v>0</v>
      </c>
      <c r="AH7" s="593" t="e">
        <f>1-(AF7/AG7)</f>
        <v>#DIV/0!</v>
      </c>
      <c r="AI7" s="625">
        <f t="shared" ref="AI7" si="26">SUM(AI8:AI10)</f>
        <v>0</v>
      </c>
      <c r="AJ7" s="625">
        <f t="shared" ref="AJ7" si="27">SUM(AJ8:AJ10)</f>
        <v>0</v>
      </c>
      <c r="AK7" s="626" t="e">
        <f>1-(AI7/AJ7)</f>
        <v>#DIV/0!</v>
      </c>
      <c r="AL7" s="592">
        <f>SUM(AL8:AL11)</f>
        <v>0</v>
      </c>
      <c r="AM7" s="592">
        <f t="shared" ref="AM7" si="28">SUM(AM8:AM10)</f>
        <v>0</v>
      </c>
      <c r="AN7" s="593" t="e">
        <f>1-(AL7/AM7)</f>
        <v>#DIV/0!</v>
      </c>
      <c r="AO7" s="632">
        <f>SUM(AO8:AO11)</f>
        <v>345872.34</v>
      </c>
      <c r="AP7" s="632">
        <f>SUM(AP8:AP10)</f>
        <v>0</v>
      </c>
      <c r="AQ7" s="638" t="e">
        <f>1-(AO7/AP7)</f>
        <v>#DIV/0!</v>
      </c>
    </row>
    <row r="8" spans="1:43" ht="24" customHeight="1" thickTop="1" thickBot="1" x14ac:dyDescent="0.3">
      <c r="A8" s="564">
        <v>601</v>
      </c>
      <c r="B8" s="1708" t="s">
        <v>580</v>
      </c>
      <c r="C8" s="1709"/>
      <c r="D8" s="1710"/>
      <c r="E8" s="607">
        <f>DATOS!C12</f>
        <v>42426.09</v>
      </c>
      <c r="F8" s="608"/>
      <c r="G8" s="598" t="e">
        <f>1-(E8/F8)</f>
        <v>#DIV/0!</v>
      </c>
      <c r="H8" s="577">
        <f>DATOS!E12</f>
        <v>50663.64</v>
      </c>
      <c r="I8" s="578"/>
      <c r="J8" s="579" t="e">
        <f>1-(H8/I8)</f>
        <v>#DIV/0!</v>
      </c>
      <c r="K8" s="607">
        <f>DATOS!G12</f>
        <v>54949.98</v>
      </c>
      <c r="L8" s="608"/>
      <c r="M8" s="598" t="e">
        <f>1-(K8/L8)</f>
        <v>#DIV/0!</v>
      </c>
      <c r="N8" s="577">
        <f>DATOS!I12</f>
        <v>59806.92</v>
      </c>
      <c r="O8" s="578"/>
      <c r="P8" s="579" t="e">
        <f>1-(N8/O8)</f>
        <v>#DIV/0!</v>
      </c>
      <c r="Q8" s="607">
        <f>DATOS!K12</f>
        <v>55993.45</v>
      </c>
      <c r="R8" s="608"/>
      <c r="S8" s="598" t="e">
        <f>1-(Q8/R8)</f>
        <v>#DIV/0!</v>
      </c>
      <c r="T8" s="577">
        <f>DATOS!M12</f>
        <v>0</v>
      </c>
      <c r="U8" s="578"/>
      <c r="V8" s="579" t="e">
        <f>1-(T8/U8)</f>
        <v>#DIV/0!</v>
      </c>
      <c r="W8" s="761">
        <f>DATOS!O12</f>
        <v>0</v>
      </c>
      <c r="X8" s="608"/>
      <c r="Y8" s="598" t="e">
        <f>1-(W8/X8)</f>
        <v>#DIV/0!</v>
      </c>
      <c r="Z8" s="577">
        <f>DATOS!Q12</f>
        <v>0</v>
      </c>
      <c r="AA8" s="578"/>
      <c r="AB8" s="579" t="e">
        <f>1-(Z8/AA8)</f>
        <v>#DIV/0!</v>
      </c>
      <c r="AC8" s="761">
        <f>DATOS!S12</f>
        <v>0</v>
      </c>
      <c r="AD8" s="608"/>
      <c r="AE8" s="598" t="e">
        <f>1-(AC8/AD8)</f>
        <v>#DIV/0!</v>
      </c>
      <c r="AF8" s="577">
        <f>DATOS!U12</f>
        <v>0</v>
      </c>
      <c r="AG8" s="578"/>
      <c r="AH8" s="579" t="e">
        <f>1-(AF8/AG8)</f>
        <v>#DIV/0!</v>
      </c>
      <c r="AI8" s="761">
        <f>DATOS!W12</f>
        <v>0</v>
      </c>
      <c r="AJ8" s="608"/>
      <c r="AK8" s="598" t="e">
        <f>1-(AI8/AJ8)</f>
        <v>#DIV/0!</v>
      </c>
      <c r="AL8" s="577">
        <f>DATOS!Y12</f>
        <v>0</v>
      </c>
      <c r="AM8" s="578"/>
      <c r="AN8" s="579" t="e">
        <f>1-(AL8/AM8)</f>
        <v>#DIV/0!</v>
      </c>
      <c r="AO8" s="627">
        <f>$E8+$H8+$K8+$N8+$Q8+$T8+$W8+$Z8+$AC8+$AF8+$AI8+$AL8</f>
        <v>263840.08</v>
      </c>
      <c r="AP8" s="628">
        <f>F8+I8+L8+O8+R8+U8+X8+AA8+AD8+AG8+AJ8+AM8</f>
        <v>0</v>
      </c>
      <c r="AQ8" s="639" t="e">
        <f>1-(AO8/AP8)</f>
        <v>#DIV/0!</v>
      </c>
    </row>
    <row r="9" spans="1:43" ht="24" customHeight="1" thickTop="1" thickBot="1" x14ac:dyDescent="0.3">
      <c r="A9" s="564">
        <v>602</v>
      </c>
      <c r="B9" s="1708" t="s">
        <v>581</v>
      </c>
      <c r="C9" s="1709"/>
      <c r="D9" s="1710"/>
      <c r="E9" s="603">
        <f>DATOS!C16</f>
        <v>5581.75</v>
      </c>
      <c r="F9" s="605"/>
      <c r="G9" s="598" t="e">
        <f t="shared" ref="G9:G10" si="29">1-(E9/F9)</f>
        <v>#DIV/0!</v>
      </c>
      <c r="H9" s="571">
        <f>DATOS!E16</f>
        <v>6096.08</v>
      </c>
      <c r="I9" s="574"/>
      <c r="J9" s="579" t="e">
        <f t="shared" ref="J9:J10" si="30">1-(H9/I9)</f>
        <v>#DIV/0!</v>
      </c>
      <c r="K9" s="603">
        <f>DATOS!G16</f>
        <v>12197.14</v>
      </c>
      <c r="L9" s="605"/>
      <c r="M9" s="598" t="e">
        <f t="shared" ref="M9:M10" si="31">1-(K9/L9)</f>
        <v>#DIV/0!</v>
      </c>
      <c r="N9" s="571">
        <f>DATOS!I16</f>
        <v>5430.15</v>
      </c>
      <c r="O9" s="574"/>
      <c r="P9" s="579" t="e">
        <f t="shared" ref="P9:P10" si="32">1-(N9/O9)</f>
        <v>#DIV/0!</v>
      </c>
      <c r="Q9" s="603">
        <f>DATOS!K16</f>
        <v>7622.01</v>
      </c>
      <c r="R9" s="605"/>
      <c r="S9" s="598" t="e">
        <f t="shared" ref="S9:S10" si="33">1-(Q9/R9)</f>
        <v>#DIV/0!</v>
      </c>
      <c r="T9" s="571">
        <f>DATOS!M16</f>
        <v>0</v>
      </c>
      <c r="U9" s="574"/>
      <c r="V9" s="579" t="e">
        <f t="shared" ref="V9:V10" si="34">1-(T9/U9)</f>
        <v>#DIV/0!</v>
      </c>
      <c r="W9" s="762">
        <f>DATOS!O16</f>
        <v>0</v>
      </c>
      <c r="X9" s="605"/>
      <c r="Y9" s="598" t="e">
        <f t="shared" ref="Y9:Y10" si="35">1-(W9/X9)</f>
        <v>#DIV/0!</v>
      </c>
      <c r="Z9" s="571">
        <f>DATOS!Q16</f>
        <v>0</v>
      </c>
      <c r="AA9" s="574"/>
      <c r="AB9" s="579" t="e">
        <f t="shared" ref="AB9:AB10" si="36">1-(Z9/AA9)</f>
        <v>#DIV/0!</v>
      </c>
      <c r="AC9" s="762">
        <f>DATOS!S16</f>
        <v>0</v>
      </c>
      <c r="AD9" s="605"/>
      <c r="AE9" s="598" t="e">
        <f t="shared" ref="AE9:AE10" si="37">1-(AC9/AD9)</f>
        <v>#DIV/0!</v>
      </c>
      <c r="AF9" s="571">
        <f>DATOS!U16</f>
        <v>0</v>
      </c>
      <c r="AG9" s="574"/>
      <c r="AH9" s="579" t="e">
        <f t="shared" ref="AH9:AH10" si="38">1-(AF9/AG9)</f>
        <v>#DIV/0!</v>
      </c>
      <c r="AI9" s="605">
        <f>DATOS!W16</f>
        <v>0</v>
      </c>
      <c r="AJ9" s="605"/>
      <c r="AK9" s="598" t="e">
        <f t="shared" ref="AK9:AK10" si="39">1-(AI9/AJ9)</f>
        <v>#DIV/0!</v>
      </c>
      <c r="AL9" s="571">
        <f>DATOS!Y16</f>
        <v>0</v>
      </c>
      <c r="AM9" s="574"/>
      <c r="AN9" s="579" t="e">
        <f t="shared" ref="AN9:AN10" si="40">1-(AL9/AM9)</f>
        <v>#DIV/0!</v>
      </c>
      <c r="AO9" s="627">
        <f t="shared" ref="AO9:AO41" si="41">$E9+$H9+$K9+$N9+$Q9+$T9+$W9+$Z9+$AC9+$AF9+$AI9+$AL9</f>
        <v>36927.130000000005</v>
      </c>
      <c r="AP9" s="628">
        <f t="shared" ref="AP9:AP10" si="42">F9+I9+L9+O9+R9+U9+X9+AA9+AD9+AG9+AJ9+AM9</f>
        <v>0</v>
      </c>
      <c r="AQ9" s="639" t="e">
        <f t="shared" ref="AQ9:AQ10" si="43">1-(AO9/AP9)</f>
        <v>#DIV/0!</v>
      </c>
    </row>
    <row r="10" spans="1:43" ht="24" customHeight="1" thickTop="1" thickBot="1" x14ac:dyDescent="0.3">
      <c r="A10" s="564">
        <v>607</v>
      </c>
      <c r="B10" s="1708" t="s">
        <v>582</v>
      </c>
      <c r="C10" s="1709"/>
      <c r="D10" s="1710"/>
      <c r="E10" s="603">
        <v>11010.44</v>
      </c>
      <c r="F10" s="605"/>
      <c r="G10" s="598" t="e">
        <f t="shared" si="29"/>
        <v>#DIV/0!</v>
      </c>
      <c r="H10" s="571">
        <v>11013.36</v>
      </c>
      <c r="I10" s="574"/>
      <c r="J10" s="579" t="e">
        <f t="shared" si="30"/>
        <v>#DIV/0!</v>
      </c>
      <c r="K10" s="603">
        <v>11670.12</v>
      </c>
      <c r="L10" s="605"/>
      <c r="M10" s="598" t="e">
        <f t="shared" si="31"/>
        <v>#DIV/0!</v>
      </c>
      <c r="N10" s="571">
        <v>11411.21</v>
      </c>
      <c r="O10" s="574"/>
      <c r="P10" s="579" t="e">
        <f t="shared" si="32"/>
        <v>#DIV/0!</v>
      </c>
      <c r="Q10" s="603"/>
      <c r="R10" s="605"/>
      <c r="S10" s="598" t="e">
        <f t="shared" si="33"/>
        <v>#DIV/0!</v>
      </c>
      <c r="T10" s="574"/>
      <c r="U10" s="572"/>
      <c r="V10" s="575" t="e">
        <f t="shared" si="34"/>
        <v>#DIV/0!</v>
      </c>
      <c r="W10" s="603"/>
      <c r="X10" s="604"/>
      <c r="Y10" s="596" t="e">
        <f t="shared" si="35"/>
        <v>#DIV/0!</v>
      </c>
      <c r="Z10" s="574"/>
      <c r="AA10" s="572"/>
      <c r="AB10" s="579" t="e">
        <f t="shared" si="36"/>
        <v>#DIV/0!</v>
      </c>
      <c r="AC10" s="603"/>
      <c r="AD10" s="605"/>
      <c r="AE10" s="598" t="e">
        <f t="shared" si="37"/>
        <v>#DIV/0!</v>
      </c>
      <c r="AF10" s="571"/>
      <c r="AG10" s="574"/>
      <c r="AH10" s="579" t="e">
        <f t="shared" si="38"/>
        <v>#DIV/0!</v>
      </c>
      <c r="AI10" s="603"/>
      <c r="AJ10" s="605"/>
      <c r="AK10" s="598" t="e">
        <f t="shared" si="39"/>
        <v>#DIV/0!</v>
      </c>
      <c r="AL10" s="571"/>
      <c r="AM10" s="574"/>
      <c r="AN10" s="579" t="e">
        <f t="shared" si="40"/>
        <v>#DIV/0!</v>
      </c>
      <c r="AO10" s="627">
        <f t="shared" si="41"/>
        <v>45105.130000000005</v>
      </c>
      <c r="AP10" s="628">
        <f t="shared" si="42"/>
        <v>0</v>
      </c>
      <c r="AQ10" s="639" t="e">
        <f t="shared" si="43"/>
        <v>#DIV/0!</v>
      </c>
    </row>
    <row r="11" spans="1:43" ht="24" customHeight="1" thickTop="1" thickBot="1" x14ac:dyDescent="0.3">
      <c r="A11" s="564">
        <v>611</v>
      </c>
      <c r="B11" s="1725" t="s">
        <v>747</v>
      </c>
      <c r="C11" s="1726"/>
      <c r="D11" s="1727"/>
      <c r="E11" s="603">
        <v>0</v>
      </c>
      <c r="F11" s="605"/>
      <c r="G11" s="596"/>
      <c r="H11" s="571">
        <v>0</v>
      </c>
      <c r="I11" s="574"/>
      <c r="J11" s="575"/>
      <c r="K11" s="603">
        <v>0</v>
      </c>
      <c r="L11" s="605"/>
      <c r="M11" s="598"/>
      <c r="N11" s="574">
        <v>0</v>
      </c>
      <c r="O11" s="572"/>
      <c r="P11" s="575"/>
      <c r="Q11" s="603"/>
      <c r="R11" s="604"/>
      <c r="S11" s="596"/>
      <c r="T11" s="574"/>
      <c r="U11" s="572"/>
      <c r="V11" s="575"/>
      <c r="W11" s="603"/>
      <c r="X11" s="604"/>
      <c r="Y11" s="596"/>
      <c r="Z11" s="574"/>
      <c r="AA11" s="572"/>
      <c r="AB11" s="579"/>
      <c r="AC11" s="603"/>
      <c r="AD11" s="604"/>
      <c r="AE11" s="596"/>
      <c r="AF11" s="574"/>
      <c r="AG11" s="572"/>
      <c r="AH11" s="575"/>
      <c r="AI11" s="603"/>
      <c r="AJ11" s="604"/>
      <c r="AK11" s="596"/>
      <c r="AL11" s="574"/>
      <c r="AM11" s="572"/>
      <c r="AN11" s="575"/>
      <c r="AO11" s="627">
        <f t="shared" si="41"/>
        <v>0</v>
      </c>
      <c r="AP11" s="1214"/>
      <c r="AQ11" s="639"/>
    </row>
    <row r="12" spans="1:43" ht="24" customHeight="1" thickTop="1" thickBot="1" x14ac:dyDescent="0.4">
      <c r="B12" s="1724" t="s">
        <v>583</v>
      </c>
      <c r="C12" s="1724"/>
      <c r="D12" s="1724"/>
      <c r="E12" s="610">
        <f>SUM(E13:E15)</f>
        <v>0</v>
      </c>
      <c r="F12" s="610">
        <f t="shared" ref="F12:AP12" si="44">SUM(F13:F15)</f>
        <v>0</v>
      </c>
      <c r="G12" s="611" t="e">
        <f>(E12/F12)-1</f>
        <v>#DIV/0!</v>
      </c>
      <c r="H12" s="592">
        <f t="shared" si="44"/>
        <v>17.73</v>
      </c>
      <c r="I12" s="592">
        <f t="shared" si="44"/>
        <v>0</v>
      </c>
      <c r="J12" s="593" t="e">
        <f>(H12/I12)-1</f>
        <v>#DIV/0!</v>
      </c>
      <c r="K12" s="625">
        <f t="shared" si="44"/>
        <v>21.44</v>
      </c>
      <c r="L12" s="625">
        <f t="shared" si="44"/>
        <v>0</v>
      </c>
      <c r="M12" s="609" t="e">
        <f>(K12/L12)-1</f>
        <v>#DIV/0!</v>
      </c>
      <c r="N12" s="592">
        <f t="shared" si="44"/>
        <v>8.86</v>
      </c>
      <c r="O12" s="592">
        <f t="shared" ref="O12" si="45">SUM(O13:O15)</f>
        <v>0</v>
      </c>
      <c r="P12" s="593" t="e">
        <f>(N12/O12)-1</f>
        <v>#DIV/0!</v>
      </c>
      <c r="Q12" s="606">
        <f t="shared" si="44"/>
        <v>9.0299999999999994</v>
      </c>
      <c r="R12" s="606">
        <f t="shared" si="44"/>
        <v>0</v>
      </c>
      <c r="S12" s="597" t="e">
        <f>(Q12/R12)-1</f>
        <v>#DIV/0!</v>
      </c>
      <c r="T12" s="592">
        <f t="shared" si="44"/>
        <v>0</v>
      </c>
      <c r="U12" s="592">
        <f t="shared" ref="U12" si="46">SUM(U13:U15)</f>
        <v>0</v>
      </c>
      <c r="V12" s="593" t="e">
        <f>(T12/U12)-1</f>
        <v>#DIV/0!</v>
      </c>
      <c r="W12" s="606">
        <f t="shared" si="44"/>
        <v>0</v>
      </c>
      <c r="X12" s="606">
        <f t="shared" ref="X12" si="47">SUM(X13:X15)</f>
        <v>0</v>
      </c>
      <c r="Y12" s="597" t="e">
        <f>(W12/X12)-1</f>
        <v>#DIV/0!</v>
      </c>
      <c r="Z12" s="592">
        <f t="shared" si="44"/>
        <v>0</v>
      </c>
      <c r="AA12" s="592">
        <f t="shared" si="44"/>
        <v>0</v>
      </c>
      <c r="AB12" s="593" t="e">
        <f>(Z12/AA12)-1</f>
        <v>#DIV/0!</v>
      </c>
      <c r="AC12" s="606">
        <f t="shared" ref="AC12:AD12" si="48">SUM(AC13:AC15)</f>
        <v>0</v>
      </c>
      <c r="AD12" s="606">
        <f t="shared" si="48"/>
        <v>0</v>
      </c>
      <c r="AE12" s="597" t="e">
        <f>(AC12/AD12)-1</f>
        <v>#DIV/0!</v>
      </c>
      <c r="AF12" s="592">
        <f t="shared" si="44"/>
        <v>0</v>
      </c>
      <c r="AG12" s="592">
        <f t="shared" si="44"/>
        <v>0</v>
      </c>
      <c r="AH12" s="593" t="e">
        <f>(AF12/AG12)-1</f>
        <v>#DIV/0!</v>
      </c>
      <c r="AI12" s="625">
        <f t="shared" ref="AI12:AJ12" si="49">SUM(AI13:AI15)</f>
        <v>0</v>
      </c>
      <c r="AJ12" s="625">
        <f t="shared" si="49"/>
        <v>0</v>
      </c>
      <c r="AK12" s="626" t="e">
        <f>(AI12/AJ12)-1</f>
        <v>#DIV/0!</v>
      </c>
      <c r="AL12" s="592">
        <f t="shared" ref="AL12:AM12" si="50">SUM(AL13:AL15)</f>
        <v>0</v>
      </c>
      <c r="AM12" s="592">
        <f t="shared" si="50"/>
        <v>0</v>
      </c>
      <c r="AN12" s="593" t="e">
        <f>(AL12/AM12)-1</f>
        <v>#DIV/0!</v>
      </c>
      <c r="AO12" s="632">
        <f t="shared" si="44"/>
        <v>57.06</v>
      </c>
      <c r="AP12" s="632">
        <f t="shared" si="44"/>
        <v>0</v>
      </c>
      <c r="AQ12" s="638" t="e">
        <f>(AO12/AP12)-1</f>
        <v>#DIV/0!</v>
      </c>
    </row>
    <row r="13" spans="1:43" ht="24" customHeight="1" thickTop="1" thickBot="1" x14ac:dyDescent="0.3">
      <c r="A13" s="564">
        <v>755</v>
      </c>
      <c r="B13" s="1708" t="s">
        <v>615</v>
      </c>
      <c r="C13" s="1709"/>
      <c r="D13" s="1710"/>
      <c r="E13" s="607">
        <v>0</v>
      </c>
      <c r="F13" s="608"/>
      <c r="G13" s="755" t="e">
        <f t="shared" ref="G13:G15" si="51">(E13/F13)-1</f>
        <v>#DIV/0!</v>
      </c>
      <c r="H13" s="577">
        <v>0</v>
      </c>
      <c r="I13" s="578"/>
      <c r="J13" s="756" t="e">
        <f t="shared" ref="J13:J15" si="52">(H13/I13)-1</f>
        <v>#DIV/0!</v>
      </c>
      <c r="K13" s="607">
        <v>0</v>
      </c>
      <c r="L13" s="608"/>
      <c r="M13" s="596" t="e">
        <f t="shared" ref="M13:M15" si="53">(K13/L13)-1</f>
        <v>#DIV/0!</v>
      </c>
      <c r="N13" s="577">
        <v>0</v>
      </c>
      <c r="O13" s="578"/>
      <c r="P13" s="575" t="e">
        <f t="shared" ref="P13:P15" si="54">(N13/O13)-1</f>
        <v>#DIV/0!</v>
      </c>
      <c r="Q13" s="607"/>
      <c r="R13" s="608"/>
      <c r="S13" s="596" t="e">
        <f t="shared" ref="S13:S15" si="55">(Q13/R13)-1</f>
        <v>#DIV/0!</v>
      </c>
      <c r="T13" s="577"/>
      <c r="U13" s="578"/>
      <c r="V13" s="575" t="e">
        <f t="shared" ref="V13:V15" si="56">(T13/U13)-1</f>
        <v>#DIV/0!</v>
      </c>
      <c r="W13" s="607"/>
      <c r="X13" s="608"/>
      <c r="Y13" s="596" t="e">
        <f t="shared" ref="Y13:Y15" si="57">(W13/X13)-1</f>
        <v>#DIV/0!</v>
      </c>
      <c r="Z13" s="577"/>
      <c r="AA13" s="578"/>
      <c r="AB13" s="575" t="e">
        <f t="shared" ref="AB13:AB15" si="58">(Z13/AA13)-1</f>
        <v>#DIV/0!</v>
      </c>
      <c r="AC13" s="607"/>
      <c r="AD13" s="608"/>
      <c r="AE13" s="596" t="e">
        <f t="shared" ref="AE13:AE15" si="59">(AC13/AD13)-1</f>
        <v>#DIV/0!</v>
      </c>
      <c r="AF13" s="577"/>
      <c r="AG13" s="578"/>
      <c r="AH13" s="575" t="e">
        <f t="shared" ref="AH13:AH15" si="60">(AF13/AG13)-1</f>
        <v>#DIV/0!</v>
      </c>
      <c r="AI13" s="607"/>
      <c r="AJ13" s="608"/>
      <c r="AK13" s="596" t="e">
        <f t="shared" ref="AK13:AK15" si="61">(AI13/AJ13)-1</f>
        <v>#DIV/0!</v>
      </c>
      <c r="AL13" s="577"/>
      <c r="AM13" s="578"/>
      <c r="AN13" s="575" t="e">
        <f t="shared" ref="AN13:AN15" si="62">(AL13/AM13)-1</f>
        <v>#DIV/0!</v>
      </c>
      <c r="AO13" s="627">
        <f t="shared" si="41"/>
        <v>0</v>
      </c>
      <c r="AP13" s="628">
        <f>F13+I13+L13+O13+R13+U13+X13+AA13+AD13+AG13+AJ13+AM13</f>
        <v>0</v>
      </c>
      <c r="AQ13" s="637" t="e">
        <f t="shared" ref="AQ13:AQ15" si="63">(AO13/AP13)-1</f>
        <v>#DIV/0!</v>
      </c>
    </row>
    <row r="14" spans="1:43" ht="24" customHeight="1" thickTop="1" thickBot="1" x14ac:dyDescent="0.3">
      <c r="A14" s="564">
        <v>759</v>
      </c>
      <c r="B14" s="1708" t="s">
        <v>585</v>
      </c>
      <c r="C14" s="1709"/>
      <c r="D14" s="1710"/>
      <c r="E14" s="749">
        <v>0</v>
      </c>
      <c r="F14" s="750"/>
      <c r="G14" s="751" t="e">
        <f t="shared" si="51"/>
        <v>#DIV/0!</v>
      </c>
      <c r="H14" s="752">
        <v>0</v>
      </c>
      <c r="I14" s="753"/>
      <c r="J14" s="754" t="e">
        <f t="shared" si="52"/>
        <v>#DIV/0!</v>
      </c>
      <c r="K14" s="749">
        <v>0</v>
      </c>
      <c r="L14" s="750"/>
      <c r="M14" s="751" t="e">
        <f t="shared" si="53"/>
        <v>#DIV/0!</v>
      </c>
      <c r="N14" s="752">
        <v>0</v>
      </c>
      <c r="O14" s="753"/>
      <c r="P14" s="754" t="e">
        <f t="shared" si="54"/>
        <v>#DIV/0!</v>
      </c>
      <c r="Q14" s="749"/>
      <c r="R14" s="750"/>
      <c r="S14" s="596" t="e">
        <f t="shared" si="55"/>
        <v>#DIV/0!</v>
      </c>
      <c r="T14" s="577"/>
      <c r="U14" s="578"/>
      <c r="V14" s="575" t="e">
        <f t="shared" si="56"/>
        <v>#DIV/0!</v>
      </c>
      <c r="W14" s="749"/>
      <c r="X14" s="750"/>
      <c r="Y14" s="596" t="e">
        <f t="shared" si="57"/>
        <v>#DIV/0!</v>
      </c>
      <c r="Z14" s="752"/>
      <c r="AA14" s="753"/>
      <c r="AB14" s="575" t="e">
        <f t="shared" si="58"/>
        <v>#DIV/0!</v>
      </c>
      <c r="AC14" s="607"/>
      <c r="AD14" s="608"/>
      <c r="AE14" s="596" t="e">
        <f t="shared" si="59"/>
        <v>#DIV/0!</v>
      </c>
      <c r="AF14" s="577"/>
      <c r="AG14" s="578"/>
      <c r="AH14" s="575" t="e">
        <f t="shared" si="60"/>
        <v>#DIV/0!</v>
      </c>
      <c r="AI14" s="607"/>
      <c r="AJ14" s="608"/>
      <c r="AK14" s="596" t="e">
        <f t="shared" si="61"/>
        <v>#DIV/0!</v>
      </c>
      <c r="AL14" s="577"/>
      <c r="AM14" s="578"/>
      <c r="AN14" s="575" t="e">
        <f t="shared" si="62"/>
        <v>#DIV/0!</v>
      </c>
      <c r="AO14" s="627">
        <f t="shared" si="41"/>
        <v>0</v>
      </c>
      <c r="AP14" s="628">
        <f t="shared" ref="AP14:AP15" si="64">F14+I14+L14+O14+R14+U14+X14+AA14+AD14+AG14+AJ14+AM14</f>
        <v>0</v>
      </c>
      <c r="AQ14" s="637" t="e">
        <f t="shared" si="63"/>
        <v>#DIV/0!</v>
      </c>
    </row>
    <row r="15" spans="1:43" ht="24" customHeight="1" thickTop="1" thickBot="1" x14ac:dyDescent="0.3">
      <c r="A15" s="564">
        <v>778</v>
      </c>
      <c r="B15" s="1708" t="s">
        <v>586</v>
      </c>
      <c r="C15" s="1709"/>
      <c r="D15" s="1710"/>
      <c r="E15" s="603">
        <v>0</v>
      </c>
      <c r="F15" s="605"/>
      <c r="G15" s="596" t="e">
        <f t="shared" si="51"/>
        <v>#DIV/0!</v>
      </c>
      <c r="H15" s="571">
        <v>17.73</v>
      </c>
      <c r="I15" s="574"/>
      <c r="J15" s="575" t="e">
        <f t="shared" si="52"/>
        <v>#DIV/0!</v>
      </c>
      <c r="K15" s="603">
        <v>21.44</v>
      </c>
      <c r="L15" s="605"/>
      <c r="M15" s="596" t="e">
        <f t="shared" si="53"/>
        <v>#DIV/0!</v>
      </c>
      <c r="N15" s="571">
        <v>8.86</v>
      </c>
      <c r="O15" s="574"/>
      <c r="P15" s="575" t="e">
        <f t="shared" si="54"/>
        <v>#DIV/0!</v>
      </c>
      <c r="Q15" s="603">
        <v>9.0299999999999994</v>
      </c>
      <c r="R15" s="605"/>
      <c r="S15" s="596" t="e">
        <f t="shared" si="55"/>
        <v>#DIV/0!</v>
      </c>
      <c r="T15" s="571"/>
      <c r="U15" s="574"/>
      <c r="V15" s="575" t="e">
        <f t="shared" si="56"/>
        <v>#DIV/0!</v>
      </c>
      <c r="W15" s="603"/>
      <c r="X15" s="605"/>
      <c r="Y15" s="596" t="e">
        <f t="shared" si="57"/>
        <v>#DIV/0!</v>
      </c>
      <c r="Z15" s="571"/>
      <c r="AA15" s="574"/>
      <c r="AB15" s="575" t="e">
        <f t="shared" si="58"/>
        <v>#DIV/0!</v>
      </c>
      <c r="AC15" s="603"/>
      <c r="AD15" s="605"/>
      <c r="AE15" s="596" t="e">
        <f t="shared" si="59"/>
        <v>#DIV/0!</v>
      </c>
      <c r="AF15" s="571"/>
      <c r="AG15" s="574"/>
      <c r="AH15" s="575" t="e">
        <f t="shared" si="60"/>
        <v>#DIV/0!</v>
      </c>
      <c r="AI15" s="603"/>
      <c r="AJ15" s="605"/>
      <c r="AK15" s="596" t="e">
        <f t="shared" si="61"/>
        <v>#DIV/0!</v>
      </c>
      <c r="AL15" s="571"/>
      <c r="AM15" s="574"/>
      <c r="AN15" s="575" t="e">
        <f t="shared" si="62"/>
        <v>#DIV/0!</v>
      </c>
      <c r="AO15" s="627">
        <f t="shared" si="41"/>
        <v>57.06</v>
      </c>
      <c r="AP15" s="628">
        <f t="shared" si="64"/>
        <v>0</v>
      </c>
      <c r="AQ15" s="637" t="e">
        <f t="shared" si="63"/>
        <v>#DIV/0!</v>
      </c>
    </row>
    <row r="16" spans="1:43" ht="24" customHeight="1" thickTop="1" thickBot="1" x14ac:dyDescent="0.4">
      <c r="B16" s="1714" t="s">
        <v>153</v>
      </c>
      <c r="C16" s="1723"/>
      <c r="E16" s="610">
        <f>SUM(E17:E20)</f>
        <v>69855.08</v>
      </c>
      <c r="F16" s="610">
        <f>SUM(F17:F20)</f>
        <v>0</v>
      </c>
      <c r="G16" s="611" t="e">
        <f>1-(E16/F16)</f>
        <v>#DIV/0!</v>
      </c>
      <c r="H16" s="592">
        <f t="shared" ref="H16:AG16" si="65">SUM(H17:H20)</f>
        <v>62913.89</v>
      </c>
      <c r="I16" s="592">
        <f t="shared" si="65"/>
        <v>0</v>
      </c>
      <c r="J16" s="593" t="e">
        <f>1-(H16/I16)</f>
        <v>#DIV/0!</v>
      </c>
      <c r="K16" s="625">
        <f t="shared" si="65"/>
        <v>59300.92</v>
      </c>
      <c r="L16" s="625">
        <f t="shared" si="65"/>
        <v>0</v>
      </c>
      <c r="M16" s="626" t="e">
        <f>1-(K16/L16)</f>
        <v>#DIV/0!</v>
      </c>
      <c r="N16" s="592">
        <f t="shared" si="65"/>
        <v>64158.36</v>
      </c>
      <c r="O16" s="592">
        <f t="shared" si="65"/>
        <v>0</v>
      </c>
      <c r="P16" s="593" t="e">
        <f>1-(N16/O16)</f>
        <v>#DIV/0!</v>
      </c>
      <c r="Q16" s="625">
        <f t="shared" si="65"/>
        <v>0</v>
      </c>
      <c r="R16" s="625">
        <f t="shared" si="65"/>
        <v>0</v>
      </c>
      <c r="S16" s="626" t="e">
        <f>1-(Q16/R16)</f>
        <v>#DIV/0!</v>
      </c>
      <c r="T16" s="592">
        <f t="shared" si="65"/>
        <v>0</v>
      </c>
      <c r="U16" s="592">
        <f t="shared" ref="U16" si="66">SUM(U17:U20)</f>
        <v>0</v>
      </c>
      <c r="V16" s="593" t="e">
        <f>1-(T16/U16)</f>
        <v>#DIV/0!</v>
      </c>
      <c r="W16" s="625">
        <f t="shared" si="65"/>
        <v>0</v>
      </c>
      <c r="X16" s="625">
        <f>SUM(X17:X20)</f>
        <v>0</v>
      </c>
      <c r="Y16" s="626" t="e">
        <f>1-(W16/X16)</f>
        <v>#DIV/0!</v>
      </c>
      <c r="Z16" s="592">
        <f t="shared" si="65"/>
        <v>0</v>
      </c>
      <c r="AA16" s="592">
        <f t="shared" si="65"/>
        <v>0</v>
      </c>
      <c r="AB16" s="593" t="e">
        <f>1-(Z16/AA16)</f>
        <v>#DIV/0!</v>
      </c>
      <c r="AC16" s="606">
        <f t="shared" ref="AC16" si="67">SUM(AC17:AC20)</f>
        <v>0</v>
      </c>
      <c r="AD16" s="606">
        <f t="shared" ref="AD16" si="68">SUM(AD17:AD20)</f>
        <v>0</v>
      </c>
      <c r="AE16" s="597" t="e">
        <f>1-(AC16/AD16)</f>
        <v>#DIV/0!</v>
      </c>
      <c r="AF16" s="592">
        <f t="shared" si="65"/>
        <v>0</v>
      </c>
      <c r="AG16" s="592">
        <f t="shared" si="65"/>
        <v>0</v>
      </c>
      <c r="AH16" s="593" t="e">
        <f>1-(AF16/AG16)</f>
        <v>#DIV/0!</v>
      </c>
      <c r="AI16" s="625">
        <f t="shared" ref="AI16" si="69">SUM(AI17:AI20)</f>
        <v>0</v>
      </c>
      <c r="AJ16" s="625">
        <f t="shared" ref="AJ16" si="70">SUM(AJ17:AJ20)</f>
        <v>0</v>
      </c>
      <c r="AK16" s="626" t="e">
        <f>1-(AI16/AJ16)</f>
        <v>#DIV/0!</v>
      </c>
      <c r="AL16" s="592">
        <f t="shared" ref="AL16" si="71">SUM(AL17:AL20)</f>
        <v>0</v>
      </c>
      <c r="AM16" s="592">
        <f t="shared" ref="AM16" si="72">SUM(AM17:AM20)</f>
        <v>0</v>
      </c>
      <c r="AN16" s="593" t="e">
        <f>1-(AL16/AM16)</f>
        <v>#DIV/0!</v>
      </c>
      <c r="AO16" s="632">
        <f>SUM(AO17:AO20)</f>
        <v>256228.24999999997</v>
      </c>
      <c r="AP16" s="632">
        <f>SUM(AP17:AP20)</f>
        <v>0</v>
      </c>
      <c r="AQ16" s="638" t="e">
        <f>1-(AO16/AP16)</f>
        <v>#DIV/0!</v>
      </c>
    </row>
    <row r="17" spans="1:43" ht="24" customHeight="1" thickTop="1" thickBot="1" x14ac:dyDescent="0.3">
      <c r="A17" s="564">
        <v>640</v>
      </c>
      <c r="B17" s="1708" t="s">
        <v>587</v>
      </c>
      <c r="C17" s="1709"/>
      <c r="D17" s="1710"/>
      <c r="E17" s="607">
        <v>54721.51</v>
      </c>
      <c r="F17" s="612"/>
      <c r="G17" s="598" t="e">
        <f>1-(E17/F17)</f>
        <v>#DIV/0!</v>
      </c>
      <c r="H17" s="577">
        <v>48131.77</v>
      </c>
      <c r="I17" s="580"/>
      <c r="J17" s="579" t="e">
        <f>1-(H17/I17)</f>
        <v>#DIV/0!</v>
      </c>
      <c r="K17" s="607">
        <v>45020.71</v>
      </c>
      <c r="L17" s="612"/>
      <c r="M17" s="598" t="e">
        <f>1-(K17/L17)</f>
        <v>#DIV/0!</v>
      </c>
      <c r="N17" s="577">
        <v>45171.67</v>
      </c>
      <c r="O17" s="580"/>
      <c r="P17" s="579" t="e">
        <f>1-(N17/O17)</f>
        <v>#DIV/0!</v>
      </c>
      <c r="Q17" s="607"/>
      <c r="R17" s="612"/>
      <c r="S17" s="598" t="e">
        <f>1-(Q17/R17)</f>
        <v>#DIV/0!</v>
      </c>
      <c r="T17" s="577"/>
      <c r="U17" s="580"/>
      <c r="V17" s="579" t="e">
        <f>1-(T17/U17)</f>
        <v>#DIV/0!</v>
      </c>
      <c r="W17" s="607"/>
      <c r="X17" s="612"/>
      <c r="Y17" s="598" t="e">
        <f>1-(W17/X17)</f>
        <v>#DIV/0!</v>
      </c>
      <c r="Z17" s="577"/>
      <c r="AA17" s="580"/>
      <c r="AB17" s="579" t="e">
        <f>1-(Z17/AA17)</f>
        <v>#DIV/0!</v>
      </c>
      <c r="AC17" s="607"/>
      <c r="AD17" s="612"/>
      <c r="AE17" s="598" t="e">
        <f>1-(AC17/AD17)</f>
        <v>#DIV/0!</v>
      </c>
      <c r="AF17" s="577"/>
      <c r="AG17" s="580"/>
      <c r="AH17" s="579" t="e">
        <f>1-(AF17/AG17)</f>
        <v>#DIV/0!</v>
      </c>
      <c r="AI17" s="607"/>
      <c r="AJ17" s="612"/>
      <c r="AK17" s="598" t="e">
        <f>1-(AI17/AJ17)</f>
        <v>#DIV/0!</v>
      </c>
      <c r="AL17" s="577"/>
      <c r="AM17" s="580"/>
      <c r="AN17" s="579" t="e">
        <f>1-(AL17/AM17)</f>
        <v>#DIV/0!</v>
      </c>
      <c r="AO17" s="627">
        <f t="shared" si="41"/>
        <v>193045.65999999997</v>
      </c>
      <c r="AP17" s="628">
        <f>F17+I17+L17+O17+R17+U17+X17+AA17+AD17+AG17+AJ17+AM17</f>
        <v>0</v>
      </c>
      <c r="AQ17" s="639" t="e">
        <f>1-(AO17/AP17)</f>
        <v>#DIV/0!</v>
      </c>
    </row>
    <row r="18" spans="1:43" ht="24" customHeight="1" thickTop="1" thickBot="1" x14ac:dyDescent="0.3">
      <c r="A18" s="564">
        <v>641</v>
      </c>
      <c r="B18" s="1708" t="s">
        <v>588</v>
      </c>
      <c r="C18" s="1709"/>
      <c r="D18" s="1710"/>
      <c r="E18" s="603">
        <v>0</v>
      </c>
      <c r="F18" s="605"/>
      <c r="G18" s="598" t="e">
        <f t="shared" ref="G18:G20" si="73">1-(E18/F18)</f>
        <v>#DIV/0!</v>
      </c>
      <c r="H18" s="571">
        <v>0</v>
      </c>
      <c r="I18" s="574"/>
      <c r="J18" s="579" t="e">
        <f t="shared" ref="J18:J20" si="74">1-(H18/I18)</f>
        <v>#DIV/0!</v>
      </c>
      <c r="K18" s="603">
        <v>0</v>
      </c>
      <c r="L18" s="605"/>
      <c r="M18" s="598" t="e">
        <f t="shared" ref="M18:M20" si="75">1-(K18/L18)</f>
        <v>#DIV/0!</v>
      </c>
      <c r="N18" s="571">
        <v>0</v>
      </c>
      <c r="O18" s="574"/>
      <c r="P18" s="579" t="e">
        <f t="shared" ref="P18:P20" si="76">1-(N18/O18)</f>
        <v>#DIV/0!</v>
      </c>
      <c r="Q18" s="603"/>
      <c r="R18" s="605"/>
      <c r="S18" s="598" t="e">
        <f t="shared" ref="S18:S20" si="77">1-(Q18/R18)</f>
        <v>#DIV/0!</v>
      </c>
      <c r="T18" s="656"/>
      <c r="U18" s="574"/>
      <c r="V18" s="579" t="e">
        <f t="shared" ref="V18:V20" si="78">1-(T18/U18)</f>
        <v>#DIV/0!</v>
      </c>
      <c r="W18" s="603"/>
      <c r="X18" s="605"/>
      <c r="Y18" s="598" t="e">
        <f t="shared" ref="Y18:Y20" si="79">1-(W18/X18)</f>
        <v>#DIV/0!</v>
      </c>
      <c r="Z18" s="571"/>
      <c r="AA18" s="574"/>
      <c r="AB18" s="579" t="e">
        <f t="shared" ref="AB18:AB20" si="80">1-(Z18/AA18)</f>
        <v>#DIV/0!</v>
      </c>
      <c r="AC18" s="603"/>
      <c r="AD18" s="605"/>
      <c r="AE18" s="598" t="e">
        <f t="shared" ref="AE18:AE20" si="81">1-(AC18/AD18)</f>
        <v>#DIV/0!</v>
      </c>
      <c r="AF18" s="571"/>
      <c r="AG18" s="574"/>
      <c r="AH18" s="579" t="e">
        <f t="shared" ref="AH18:AH20" si="82">1-(AF18/AG18)</f>
        <v>#DIV/0!</v>
      </c>
      <c r="AI18" s="603"/>
      <c r="AJ18" s="605"/>
      <c r="AK18" s="598" t="e">
        <f t="shared" ref="AK18:AK20" si="83">1-(AI18/AJ18)</f>
        <v>#DIV/0!</v>
      </c>
      <c r="AL18" s="571"/>
      <c r="AM18" s="574"/>
      <c r="AN18" s="579" t="e">
        <f t="shared" ref="AN18:AN20" si="84">1-(AL18/AM18)</f>
        <v>#DIV/0!</v>
      </c>
      <c r="AO18" s="627">
        <f t="shared" si="41"/>
        <v>0</v>
      </c>
      <c r="AP18" s="628">
        <f t="shared" ref="AP18:AP20" si="85">F18+I18+L18+O18+R18+U18+X18+AA18+AD18+AG18+AJ18+AM18</f>
        <v>0</v>
      </c>
      <c r="AQ18" s="639" t="e">
        <f t="shared" ref="AQ18:AQ20" si="86">1-(AO18/AP18)</f>
        <v>#DIV/0!</v>
      </c>
    </row>
    <row r="19" spans="1:43" ht="24" customHeight="1" thickTop="1" thickBot="1" x14ac:dyDescent="0.3">
      <c r="A19" s="564">
        <v>642</v>
      </c>
      <c r="B19" s="1708" t="s">
        <v>589</v>
      </c>
      <c r="C19" s="1709"/>
      <c r="D19" s="1710"/>
      <c r="E19" s="613">
        <v>14562.16</v>
      </c>
      <c r="F19" s="614"/>
      <c r="G19" s="598" t="e">
        <f t="shared" si="73"/>
        <v>#DIV/0!</v>
      </c>
      <c r="H19" s="571">
        <v>14642.94</v>
      </c>
      <c r="I19" s="582"/>
      <c r="J19" s="579" t="e">
        <f t="shared" si="74"/>
        <v>#DIV/0!</v>
      </c>
      <c r="K19" s="613">
        <v>14021.87</v>
      </c>
      <c r="L19" s="614"/>
      <c r="M19" s="598" t="e">
        <f t="shared" si="75"/>
        <v>#DIV/0!</v>
      </c>
      <c r="N19" s="581">
        <v>18986.689999999999</v>
      </c>
      <c r="O19" s="582"/>
      <c r="P19" s="579" t="e">
        <f t="shared" si="76"/>
        <v>#DIV/0!</v>
      </c>
      <c r="Q19" s="613"/>
      <c r="R19" s="614"/>
      <c r="S19" s="598" t="e">
        <f t="shared" si="77"/>
        <v>#DIV/0!</v>
      </c>
      <c r="T19" s="657"/>
      <c r="U19" s="582"/>
      <c r="V19" s="579" t="e">
        <f t="shared" si="78"/>
        <v>#DIV/0!</v>
      </c>
      <c r="W19" s="613"/>
      <c r="X19" s="614"/>
      <c r="Y19" s="598" t="e">
        <f t="shared" si="79"/>
        <v>#DIV/0!</v>
      </c>
      <c r="Z19" s="581"/>
      <c r="AA19" s="582"/>
      <c r="AB19" s="579" t="e">
        <f t="shared" si="80"/>
        <v>#DIV/0!</v>
      </c>
      <c r="AC19" s="613"/>
      <c r="AD19" s="614"/>
      <c r="AE19" s="598" t="e">
        <f t="shared" si="81"/>
        <v>#DIV/0!</v>
      </c>
      <c r="AF19" s="581"/>
      <c r="AG19" s="582"/>
      <c r="AH19" s="579" t="e">
        <f t="shared" si="82"/>
        <v>#DIV/0!</v>
      </c>
      <c r="AI19" s="613"/>
      <c r="AJ19" s="614"/>
      <c r="AK19" s="598" t="e">
        <f t="shared" si="83"/>
        <v>#DIV/0!</v>
      </c>
      <c r="AL19" s="571"/>
      <c r="AM19" s="582"/>
      <c r="AN19" s="579" t="e">
        <f t="shared" si="84"/>
        <v>#DIV/0!</v>
      </c>
      <c r="AO19" s="627">
        <f t="shared" si="41"/>
        <v>62213.66</v>
      </c>
      <c r="AP19" s="628">
        <f t="shared" si="85"/>
        <v>0</v>
      </c>
      <c r="AQ19" s="639" t="e">
        <f t="shared" si="86"/>
        <v>#DIV/0!</v>
      </c>
    </row>
    <row r="20" spans="1:43" ht="24" customHeight="1" thickTop="1" thickBot="1" x14ac:dyDescent="0.3">
      <c r="A20" s="564">
        <v>649</v>
      </c>
      <c r="B20" s="1708" t="s">
        <v>590</v>
      </c>
      <c r="C20" s="1709"/>
      <c r="D20" s="1710"/>
      <c r="E20" s="615">
        <v>571.41</v>
      </c>
      <c r="F20" s="616"/>
      <c r="G20" s="598" t="e">
        <f t="shared" si="73"/>
        <v>#DIV/0!</v>
      </c>
      <c r="H20" s="653">
        <v>139.18</v>
      </c>
      <c r="I20" s="583"/>
      <c r="J20" s="579" t="e">
        <f t="shared" si="74"/>
        <v>#DIV/0!</v>
      </c>
      <c r="K20" s="615">
        <v>258.33999999999997</v>
      </c>
      <c r="L20" s="616"/>
      <c r="M20" s="598" t="e">
        <f t="shared" si="75"/>
        <v>#DIV/0!</v>
      </c>
      <c r="N20" s="571">
        <v>0</v>
      </c>
      <c r="O20" s="583"/>
      <c r="P20" s="579" t="e">
        <f t="shared" si="76"/>
        <v>#DIV/0!</v>
      </c>
      <c r="Q20" s="615"/>
      <c r="R20" s="616"/>
      <c r="S20" s="598" t="e">
        <f t="shared" si="77"/>
        <v>#DIV/0!</v>
      </c>
      <c r="T20" s="653"/>
      <c r="U20" s="583"/>
      <c r="V20" s="579" t="e">
        <f t="shared" si="78"/>
        <v>#DIV/0!</v>
      </c>
      <c r="W20" s="615"/>
      <c r="X20" s="616"/>
      <c r="Y20" s="598" t="e">
        <f t="shared" si="79"/>
        <v>#DIV/0!</v>
      </c>
      <c r="Z20" s="653"/>
      <c r="AA20" s="583"/>
      <c r="AB20" s="579" t="e">
        <f t="shared" si="80"/>
        <v>#DIV/0!</v>
      </c>
      <c r="AC20" s="615"/>
      <c r="AD20" s="616"/>
      <c r="AE20" s="598" t="e">
        <f t="shared" si="81"/>
        <v>#DIV/0!</v>
      </c>
      <c r="AF20" s="653"/>
      <c r="AG20" s="583"/>
      <c r="AH20" s="579" t="e">
        <f t="shared" si="82"/>
        <v>#DIV/0!</v>
      </c>
      <c r="AI20" s="1140"/>
      <c r="AJ20" s="616"/>
      <c r="AK20" s="598" t="e">
        <f t="shared" si="83"/>
        <v>#DIV/0!</v>
      </c>
      <c r="AL20" s="653"/>
      <c r="AM20" s="583"/>
      <c r="AN20" s="579" t="e">
        <f t="shared" si="84"/>
        <v>#DIV/0!</v>
      </c>
      <c r="AO20" s="627">
        <f t="shared" si="41"/>
        <v>968.92999999999984</v>
      </c>
      <c r="AP20" s="628">
        <f t="shared" si="85"/>
        <v>0</v>
      </c>
      <c r="AQ20" s="639" t="e">
        <f t="shared" si="86"/>
        <v>#DIV/0!</v>
      </c>
    </row>
    <row r="21" spans="1:43" ht="24" customHeight="1" thickTop="1" thickBot="1" x14ac:dyDescent="0.4">
      <c r="B21" s="1722" t="s">
        <v>591</v>
      </c>
      <c r="C21" s="1722"/>
      <c r="D21" s="1722"/>
      <c r="E21" s="610">
        <f>SUM(E22:E31)</f>
        <v>44254.170000000006</v>
      </c>
      <c r="F21" s="610">
        <f>SUM(F22:F31)</f>
        <v>0</v>
      </c>
      <c r="G21" s="611" t="e">
        <f>1-(E21/F21)</f>
        <v>#DIV/0!</v>
      </c>
      <c r="H21" s="592">
        <f t="shared" ref="H21:AG21" si="87">SUM(H22:H31)</f>
        <v>58572.46</v>
      </c>
      <c r="I21" s="592">
        <f t="shared" si="87"/>
        <v>0</v>
      </c>
      <c r="J21" s="593" t="e">
        <f>1-(H21/I21)</f>
        <v>#DIV/0!</v>
      </c>
      <c r="K21" s="625">
        <f t="shared" si="87"/>
        <v>42455.74</v>
      </c>
      <c r="L21" s="625">
        <f t="shared" si="87"/>
        <v>0</v>
      </c>
      <c r="M21" s="626" t="e">
        <f>1-(K21/L21)</f>
        <v>#DIV/0!</v>
      </c>
      <c r="N21" s="592">
        <f t="shared" si="87"/>
        <v>46751.39</v>
      </c>
      <c r="O21" s="592">
        <f t="shared" si="87"/>
        <v>0</v>
      </c>
      <c r="P21" s="593" t="e">
        <f>1-(N21/O21)</f>
        <v>#DIV/0!</v>
      </c>
      <c r="Q21" s="625">
        <f t="shared" si="87"/>
        <v>42119.31</v>
      </c>
      <c r="R21" s="625">
        <f t="shared" si="87"/>
        <v>0</v>
      </c>
      <c r="S21" s="626" t="e">
        <f>1-(Q21/R21)</f>
        <v>#DIV/0!</v>
      </c>
      <c r="T21" s="592">
        <f t="shared" si="87"/>
        <v>0</v>
      </c>
      <c r="U21" s="592">
        <f t="shared" ref="U21" si="88">SUM(U22:U31)</f>
        <v>0</v>
      </c>
      <c r="V21" s="593" t="e">
        <f>1-(T21/U21)</f>
        <v>#DIV/0!</v>
      </c>
      <c r="W21" s="625">
        <f t="shared" si="87"/>
        <v>0</v>
      </c>
      <c r="X21" s="625">
        <f>SUM(X22:X31)</f>
        <v>0</v>
      </c>
      <c r="Y21" s="626" t="e">
        <f>1-(W21/X21)</f>
        <v>#DIV/0!</v>
      </c>
      <c r="Z21" s="592">
        <f t="shared" si="87"/>
        <v>0</v>
      </c>
      <c r="AA21" s="592">
        <f t="shared" si="87"/>
        <v>0</v>
      </c>
      <c r="AB21" s="593" t="e">
        <f>1-(Z21/AA21)</f>
        <v>#DIV/0!</v>
      </c>
      <c r="AC21" s="606">
        <f t="shared" ref="AC21" si="89">SUM(AC22:AC31)</f>
        <v>0</v>
      </c>
      <c r="AD21" s="606">
        <f t="shared" ref="AD21" si="90">SUM(AD22:AD31)</f>
        <v>0</v>
      </c>
      <c r="AE21" s="597" t="e">
        <f>1-(AC21/AD21)</f>
        <v>#DIV/0!</v>
      </c>
      <c r="AF21" s="592">
        <f>SUM(AF22:AF34)</f>
        <v>0</v>
      </c>
      <c r="AG21" s="592">
        <f t="shared" si="87"/>
        <v>0</v>
      </c>
      <c r="AH21" s="593" t="e">
        <f>1-(AF21/AG21)</f>
        <v>#DIV/0!</v>
      </c>
      <c r="AI21" s="625">
        <f>SUM(AI22:AI34)</f>
        <v>0</v>
      </c>
      <c r="AJ21" s="625">
        <f t="shared" ref="AJ21" si="91">SUM(AJ22:AJ31)</f>
        <v>0</v>
      </c>
      <c r="AK21" s="626" t="e">
        <f>1-(AI21/AJ21)</f>
        <v>#DIV/0!</v>
      </c>
      <c r="AL21" s="592">
        <f>SUM(AL22:AL34)</f>
        <v>0</v>
      </c>
      <c r="AM21" s="592">
        <f t="shared" ref="AM21" si="92">SUM(AM22:AM31)</f>
        <v>0</v>
      </c>
      <c r="AN21" s="593" t="e">
        <f>1-(AL21/AM21)</f>
        <v>#DIV/0!</v>
      </c>
      <c r="AO21" s="632">
        <f>SUM(AO22:AO34)</f>
        <v>234153.06999999998</v>
      </c>
      <c r="AP21" s="632">
        <f>SUM(AP22:AP31)</f>
        <v>0</v>
      </c>
      <c r="AQ21" s="638" t="e">
        <f>1-(AO21/AP21)</f>
        <v>#DIV/0!</v>
      </c>
    </row>
    <row r="22" spans="1:43" ht="24" customHeight="1" thickTop="1" thickBot="1" x14ac:dyDescent="0.3">
      <c r="A22" s="564">
        <v>621</v>
      </c>
      <c r="B22" s="1708" t="s">
        <v>592</v>
      </c>
      <c r="C22" s="1709"/>
      <c r="D22" s="1710"/>
      <c r="E22" s="617">
        <v>1908.8</v>
      </c>
      <c r="F22" s="618"/>
      <c r="G22" s="598" t="e">
        <f>1-(E22/F22)</f>
        <v>#DIV/0!</v>
      </c>
      <c r="H22" s="584">
        <v>2412.8000000000002</v>
      </c>
      <c r="I22" s="585"/>
      <c r="J22" s="579" t="e">
        <f>1-(H22/I22)</f>
        <v>#DIV/0!</v>
      </c>
      <c r="K22" s="617">
        <v>1919.3</v>
      </c>
      <c r="L22" s="618"/>
      <c r="M22" s="598" t="e">
        <f>1-(K22/L22)</f>
        <v>#DIV/0!</v>
      </c>
      <c r="N22" s="584">
        <v>1908.8</v>
      </c>
      <c r="O22" s="585"/>
      <c r="P22" s="579" t="e">
        <f>1-(N22/O22)</f>
        <v>#DIV/0!</v>
      </c>
      <c r="Q22" s="617"/>
      <c r="R22" s="618"/>
      <c r="S22" s="598" t="e">
        <f>1-(Q22/R22)</f>
        <v>#DIV/0!</v>
      </c>
      <c r="T22" s="584"/>
      <c r="U22" s="585"/>
      <c r="V22" s="579" t="e">
        <f>1-(T22/U22)</f>
        <v>#DIV/0!</v>
      </c>
      <c r="W22" s="617"/>
      <c r="X22" s="618"/>
      <c r="Y22" s="598" t="e">
        <f>1-(W22/X22)</f>
        <v>#DIV/0!</v>
      </c>
      <c r="Z22" s="584"/>
      <c r="AA22" s="585"/>
      <c r="AB22" s="579" t="e">
        <f>1-(Z22/AA22)</f>
        <v>#DIV/0!</v>
      </c>
      <c r="AC22" s="617"/>
      <c r="AD22" s="618"/>
      <c r="AE22" s="598" t="e">
        <f>1-(AC22/AD22)</f>
        <v>#DIV/0!</v>
      </c>
      <c r="AF22" s="584"/>
      <c r="AG22" s="585"/>
      <c r="AH22" s="579" t="e">
        <f>1-(AF22/AG22)</f>
        <v>#DIV/0!</v>
      </c>
      <c r="AI22" s="617"/>
      <c r="AJ22" s="618"/>
      <c r="AK22" s="598" t="e">
        <f>1-(AI22/AJ22)</f>
        <v>#DIV/0!</v>
      </c>
      <c r="AL22" s="584"/>
      <c r="AM22" s="585"/>
      <c r="AN22" s="579" t="e">
        <f>1-(AL22/AM22)</f>
        <v>#DIV/0!</v>
      </c>
      <c r="AO22" s="627">
        <f t="shared" si="41"/>
        <v>8149.7000000000007</v>
      </c>
      <c r="AP22" s="628">
        <f>F22+I22+L22+O22+R22+U22+X22+AA22+AD22+AG22+AJ22+AM22</f>
        <v>0</v>
      </c>
      <c r="AQ22" s="639" t="e">
        <f>1-(AO22/AP22)</f>
        <v>#DIV/0!</v>
      </c>
    </row>
    <row r="23" spans="1:43" ht="24" customHeight="1" thickTop="1" thickBot="1" x14ac:dyDescent="0.3">
      <c r="A23" s="564">
        <v>622</v>
      </c>
      <c r="B23" s="1708" t="s">
        <v>593</v>
      </c>
      <c r="C23" s="1709"/>
      <c r="D23" s="1710"/>
      <c r="E23" s="613">
        <f>DATOS!C15</f>
        <v>3543.53</v>
      </c>
      <c r="F23" s="614"/>
      <c r="G23" s="598" t="e">
        <f t="shared" ref="G23:G35" si="93">1-(E23/F23)</f>
        <v>#DIV/0!</v>
      </c>
      <c r="H23" s="581">
        <f>DATOS!E15</f>
        <v>17282.16</v>
      </c>
      <c r="I23" s="582"/>
      <c r="J23" s="579" t="e">
        <f t="shared" ref="J23:J35" si="94">1-(H23/I23)</f>
        <v>#DIV/0!</v>
      </c>
      <c r="K23" s="613">
        <f>DATOS!G15</f>
        <v>1880.07</v>
      </c>
      <c r="L23" s="614"/>
      <c r="M23" s="598" t="e">
        <f t="shared" ref="M23:M35" si="95">1-(K23/L23)</f>
        <v>#DIV/0!</v>
      </c>
      <c r="N23" s="581">
        <f>DATOS!I15</f>
        <v>4336.09</v>
      </c>
      <c r="O23" s="582"/>
      <c r="P23" s="579" t="e">
        <f t="shared" ref="P23:P35" si="96">1-(N23/O23)</f>
        <v>#DIV/0!</v>
      </c>
      <c r="Q23" s="613">
        <f>DATOS!K15</f>
        <v>19340.52</v>
      </c>
      <c r="R23" s="614"/>
      <c r="S23" s="598" t="e">
        <f t="shared" ref="S23:S35" si="97">1-(Q23/R23)</f>
        <v>#DIV/0!</v>
      </c>
      <c r="T23" s="581">
        <f>DATOS!M15</f>
        <v>0</v>
      </c>
      <c r="U23" s="582"/>
      <c r="V23" s="579" t="e">
        <f t="shared" ref="V23:V35" si="98">1-(T23/U23)</f>
        <v>#DIV/0!</v>
      </c>
      <c r="W23" s="613">
        <f>DATOS!O15</f>
        <v>0</v>
      </c>
      <c r="X23" s="614"/>
      <c r="Y23" s="598" t="e">
        <f t="shared" ref="Y23:Y35" si="99">1-(W23/X23)</f>
        <v>#DIV/0!</v>
      </c>
      <c r="Z23" s="581">
        <f>DATOS!Q15</f>
        <v>0</v>
      </c>
      <c r="AA23" s="582"/>
      <c r="AB23" s="579" t="e">
        <f t="shared" ref="AB23:AB35" si="100">1-(Z23/AA23)</f>
        <v>#DIV/0!</v>
      </c>
      <c r="AC23" s="613">
        <f>DATOS!S15</f>
        <v>0</v>
      </c>
      <c r="AD23" s="614"/>
      <c r="AE23" s="598" t="e">
        <f t="shared" ref="AE23:AE35" si="101">1-(AC23/AD23)</f>
        <v>#DIV/0!</v>
      </c>
      <c r="AF23" s="581">
        <f>DATOS!U15</f>
        <v>0</v>
      </c>
      <c r="AG23" s="582"/>
      <c r="AH23" s="579" t="e">
        <f t="shared" ref="AH23:AH35" si="102">1-(AF23/AG23)</f>
        <v>#DIV/0!</v>
      </c>
      <c r="AI23" s="613">
        <f>DATOS!W15</f>
        <v>0</v>
      </c>
      <c r="AJ23" s="614"/>
      <c r="AK23" s="598" t="e">
        <f t="shared" ref="AK23:AK35" si="103">1-(AI23/AJ23)</f>
        <v>#DIV/0!</v>
      </c>
      <c r="AL23" s="581">
        <f>DATOS!Y15</f>
        <v>0</v>
      </c>
      <c r="AM23" s="582"/>
      <c r="AN23" s="579" t="e">
        <f t="shared" ref="AN23:AN35" si="104">1-(AL23/AM23)</f>
        <v>#DIV/0!</v>
      </c>
      <c r="AO23" s="627">
        <f t="shared" si="41"/>
        <v>46382.369999999995</v>
      </c>
      <c r="AP23" s="628">
        <f t="shared" ref="AP23:AP31" si="105">F23+I23+L23+O23+R23+U23+X23+AA23+AD23+AG23+AJ23+AM23</f>
        <v>0</v>
      </c>
      <c r="AQ23" s="639" t="e">
        <f t="shared" ref="AQ23:AQ35" si="106">1-(AO23/AP23)</f>
        <v>#DIV/0!</v>
      </c>
    </row>
    <row r="24" spans="1:43" ht="24" customHeight="1" thickTop="1" thickBot="1" x14ac:dyDescent="0.3">
      <c r="A24" s="564">
        <v>623</v>
      </c>
      <c r="B24" s="1708" t="s">
        <v>594</v>
      </c>
      <c r="C24" s="1709"/>
      <c r="D24" s="1710"/>
      <c r="E24" s="615">
        <v>1003.27</v>
      </c>
      <c r="F24" s="616"/>
      <c r="G24" s="595" t="e">
        <f t="shared" si="93"/>
        <v>#DIV/0!</v>
      </c>
      <c r="H24" s="653">
        <v>323.44</v>
      </c>
      <c r="I24" s="583"/>
      <c r="J24" s="575" t="e">
        <f t="shared" si="94"/>
        <v>#DIV/0!</v>
      </c>
      <c r="K24" s="615">
        <v>3933.87</v>
      </c>
      <c r="L24" s="616"/>
      <c r="M24" s="595" t="e">
        <f t="shared" si="95"/>
        <v>#DIV/0!</v>
      </c>
      <c r="N24" s="581">
        <v>1412.36</v>
      </c>
      <c r="O24" s="583"/>
      <c r="P24" s="573" t="e">
        <f t="shared" si="96"/>
        <v>#DIV/0!</v>
      </c>
      <c r="Q24" s="615"/>
      <c r="R24" s="616"/>
      <c r="S24" s="595" t="e">
        <f t="shared" si="97"/>
        <v>#DIV/0!</v>
      </c>
      <c r="T24" s="653"/>
      <c r="U24" s="583"/>
      <c r="V24" s="573" t="e">
        <f t="shared" si="98"/>
        <v>#DIV/0!</v>
      </c>
      <c r="W24" s="615"/>
      <c r="X24" s="616"/>
      <c r="Y24" s="595" t="e">
        <f t="shared" si="99"/>
        <v>#DIV/0!</v>
      </c>
      <c r="Z24" s="653"/>
      <c r="AA24" s="583"/>
      <c r="AB24" s="573" t="e">
        <f t="shared" si="100"/>
        <v>#DIV/0!</v>
      </c>
      <c r="AC24" s="615"/>
      <c r="AD24" s="616"/>
      <c r="AE24" s="596" t="e">
        <f t="shared" si="101"/>
        <v>#DIV/0!</v>
      </c>
      <c r="AF24" s="653"/>
      <c r="AG24" s="583"/>
      <c r="AH24" s="575" t="e">
        <f t="shared" si="102"/>
        <v>#DIV/0!</v>
      </c>
      <c r="AI24" s="615"/>
      <c r="AJ24" s="616"/>
      <c r="AK24" s="1142" t="e">
        <f t="shared" si="103"/>
        <v>#DIV/0!</v>
      </c>
      <c r="AL24" s="1143"/>
      <c r="AM24" s="583"/>
      <c r="AN24" s="573" t="e">
        <f t="shared" si="104"/>
        <v>#DIV/0!</v>
      </c>
      <c r="AO24" s="627">
        <f t="shared" si="41"/>
        <v>6672.94</v>
      </c>
      <c r="AP24" s="628">
        <f t="shared" si="105"/>
        <v>0</v>
      </c>
      <c r="AQ24" s="636" t="e">
        <f t="shared" si="106"/>
        <v>#DIV/0!</v>
      </c>
    </row>
    <row r="25" spans="1:43" ht="24" customHeight="1" thickTop="1" thickBot="1" x14ac:dyDescent="0.3">
      <c r="A25" s="564">
        <v>624</v>
      </c>
      <c r="B25" s="1708" t="s">
        <v>595</v>
      </c>
      <c r="C25" s="1709"/>
      <c r="D25" s="1710"/>
      <c r="E25" s="603">
        <f>DATOS!C17</f>
        <v>18.350000000000001</v>
      </c>
      <c r="F25" s="605"/>
      <c r="G25" s="598" t="e">
        <f t="shared" si="93"/>
        <v>#DIV/0!</v>
      </c>
      <c r="H25" s="571">
        <f>DATOS!E17</f>
        <v>53.13</v>
      </c>
      <c r="I25" s="574"/>
      <c r="J25" s="579" t="e">
        <f t="shared" si="94"/>
        <v>#DIV/0!</v>
      </c>
      <c r="K25" s="603">
        <f>DATOS!G17</f>
        <v>66.510000000000005</v>
      </c>
      <c r="L25" s="605"/>
      <c r="M25" s="598" t="e">
        <f t="shared" si="95"/>
        <v>#DIV/0!</v>
      </c>
      <c r="N25" s="581">
        <f>DATOS!I17</f>
        <v>153.33000000000001</v>
      </c>
      <c r="O25" s="574"/>
      <c r="P25" s="579" t="e">
        <f t="shared" si="96"/>
        <v>#DIV/0!</v>
      </c>
      <c r="Q25" s="603">
        <f>DATOS!K17</f>
        <v>30.69</v>
      </c>
      <c r="R25" s="605"/>
      <c r="S25" s="598" t="e">
        <f t="shared" si="97"/>
        <v>#DIV/0!</v>
      </c>
      <c r="T25" s="571">
        <f>DATOS!M17</f>
        <v>0</v>
      </c>
      <c r="U25" s="574"/>
      <c r="V25" s="579" t="e">
        <f t="shared" si="98"/>
        <v>#DIV/0!</v>
      </c>
      <c r="W25" s="603">
        <f>DATOS!O17</f>
        <v>0</v>
      </c>
      <c r="X25" s="605"/>
      <c r="Y25" s="598" t="e">
        <f t="shared" si="99"/>
        <v>#DIV/0!</v>
      </c>
      <c r="Z25" s="571">
        <f>DATOS!Q17</f>
        <v>0</v>
      </c>
      <c r="AA25" s="574"/>
      <c r="AB25" s="579" t="e">
        <f t="shared" si="100"/>
        <v>#DIV/0!</v>
      </c>
      <c r="AC25" s="603">
        <f>DATOS!S17</f>
        <v>0</v>
      </c>
      <c r="AD25" s="605"/>
      <c r="AE25" s="598" t="e">
        <f t="shared" si="101"/>
        <v>#DIV/0!</v>
      </c>
      <c r="AF25" s="571">
        <f>DATOS!U17</f>
        <v>0</v>
      </c>
      <c r="AG25" s="574"/>
      <c r="AH25" s="579" t="e">
        <f t="shared" si="102"/>
        <v>#DIV/0!</v>
      </c>
      <c r="AI25" s="603">
        <f>DATOS!W17</f>
        <v>0</v>
      </c>
      <c r="AJ25" s="605"/>
      <c r="AK25" s="598" t="e">
        <f t="shared" si="103"/>
        <v>#DIV/0!</v>
      </c>
      <c r="AL25" s="571">
        <f>DATOS!Y17</f>
        <v>0</v>
      </c>
      <c r="AM25" s="574"/>
      <c r="AN25" s="579" t="e">
        <f t="shared" si="104"/>
        <v>#DIV/0!</v>
      </c>
      <c r="AO25" s="627">
        <f t="shared" si="41"/>
        <v>322.01000000000005</v>
      </c>
      <c r="AP25" s="628">
        <f t="shared" si="105"/>
        <v>0</v>
      </c>
      <c r="AQ25" s="639" t="e">
        <f t="shared" si="106"/>
        <v>#DIV/0!</v>
      </c>
    </row>
    <row r="26" spans="1:43" ht="24" customHeight="1" thickTop="1" thickBot="1" x14ac:dyDescent="0.3">
      <c r="A26" s="564">
        <v>625</v>
      </c>
      <c r="B26" s="1708" t="s">
        <v>596</v>
      </c>
      <c r="C26" s="1709"/>
      <c r="D26" s="1710"/>
      <c r="E26" s="613">
        <v>1257.54</v>
      </c>
      <c r="F26" s="614"/>
      <c r="G26" s="598" t="e">
        <f t="shared" si="93"/>
        <v>#DIV/0!</v>
      </c>
      <c r="H26" s="581">
        <v>1232.81</v>
      </c>
      <c r="I26" s="582"/>
      <c r="J26" s="579" t="e">
        <f t="shared" si="94"/>
        <v>#DIV/0!</v>
      </c>
      <c r="K26" s="613">
        <v>1229.8499999999999</v>
      </c>
      <c r="L26" s="614"/>
      <c r="M26" s="598" t="e">
        <f t="shared" si="95"/>
        <v>#DIV/0!</v>
      </c>
      <c r="N26" s="581">
        <v>1229.8499999999999</v>
      </c>
      <c r="O26" s="582"/>
      <c r="P26" s="579" t="e">
        <f t="shared" si="96"/>
        <v>#DIV/0!</v>
      </c>
      <c r="Q26" s="613"/>
      <c r="R26" s="614"/>
      <c r="S26" s="598" t="e">
        <f t="shared" si="97"/>
        <v>#DIV/0!</v>
      </c>
      <c r="T26" s="581"/>
      <c r="U26" s="582"/>
      <c r="V26" s="579" t="e">
        <f t="shared" si="98"/>
        <v>#DIV/0!</v>
      </c>
      <c r="W26" s="613"/>
      <c r="X26" s="614"/>
      <c r="Y26" s="598" t="e">
        <f t="shared" si="99"/>
        <v>#DIV/0!</v>
      </c>
      <c r="Z26" s="581"/>
      <c r="AA26" s="582"/>
      <c r="AB26" s="579" t="e">
        <f t="shared" si="100"/>
        <v>#DIV/0!</v>
      </c>
      <c r="AC26" s="613"/>
      <c r="AD26" s="614"/>
      <c r="AE26" s="598" t="e">
        <f t="shared" si="101"/>
        <v>#DIV/0!</v>
      </c>
      <c r="AF26" s="581"/>
      <c r="AG26" s="582"/>
      <c r="AH26" s="579" t="e">
        <f t="shared" si="102"/>
        <v>#DIV/0!</v>
      </c>
      <c r="AI26" s="613"/>
      <c r="AJ26" s="614"/>
      <c r="AK26" s="598" t="e">
        <f t="shared" si="103"/>
        <v>#DIV/0!</v>
      </c>
      <c r="AL26" s="581"/>
      <c r="AM26" s="582"/>
      <c r="AN26" s="579" t="e">
        <f t="shared" si="104"/>
        <v>#DIV/0!</v>
      </c>
      <c r="AO26" s="627">
        <f t="shared" si="41"/>
        <v>4950.0499999999993</v>
      </c>
      <c r="AP26" s="628">
        <f t="shared" si="105"/>
        <v>0</v>
      </c>
      <c r="AQ26" s="639" t="e">
        <f t="shared" si="106"/>
        <v>#DIV/0!</v>
      </c>
    </row>
    <row r="27" spans="1:43" ht="24" customHeight="1" thickTop="1" thickBot="1" x14ac:dyDescent="0.3">
      <c r="A27" s="564">
        <v>626</v>
      </c>
      <c r="B27" s="1708" t="s">
        <v>597</v>
      </c>
      <c r="C27" s="1709"/>
      <c r="D27" s="1710"/>
      <c r="E27" s="615">
        <v>22.55</v>
      </c>
      <c r="F27" s="616"/>
      <c r="G27" s="595" t="e">
        <f t="shared" si="93"/>
        <v>#DIV/0!</v>
      </c>
      <c r="H27" s="653">
        <v>35.81</v>
      </c>
      <c r="I27" s="583"/>
      <c r="J27" s="573" t="e">
        <f t="shared" si="94"/>
        <v>#DIV/0!</v>
      </c>
      <c r="K27" s="615">
        <v>54.19</v>
      </c>
      <c r="L27" s="616"/>
      <c r="M27" s="595" t="e">
        <f t="shared" si="95"/>
        <v>#DIV/0!</v>
      </c>
      <c r="N27" s="581">
        <v>27.37</v>
      </c>
      <c r="O27" s="583"/>
      <c r="P27" s="573" t="e">
        <f t="shared" si="96"/>
        <v>#DIV/0!</v>
      </c>
      <c r="Q27" s="615"/>
      <c r="R27" s="616"/>
      <c r="S27" s="595" t="e">
        <f t="shared" si="97"/>
        <v>#DIV/0!</v>
      </c>
      <c r="T27" s="653"/>
      <c r="U27" s="583"/>
      <c r="V27" s="573" t="e">
        <f t="shared" si="98"/>
        <v>#DIV/0!</v>
      </c>
      <c r="W27" s="615"/>
      <c r="X27" s="616"/>
      <c r="Y27" s="595" t="e">
        <f t="shared" si="99"/>
        <v>#DIV/0!</v>
      </c>
      <c r="Z27" s="653"/>
      <c r="AA27" s="583"/>
      <c r="AB27" s="573" t="e">
        <f t="shared" si="100"/>
        <v>#DIV/0!</v>
      </c>
      <c r="AC27" s="615"/>
      <c r="AD27" s="616"/>
      <c r="AE27" s="596" t="e">
        <f t="shared" si="101"/>
        <v>#DIV/0!</v>
      </c>
      <c r="AF27" s="653"/>
      <c r="AG27" s="583"/>
      <c r="AH27" s="575" t="e">
        <f t="shared" si="102"/>
        <v>#DIV/0!</v>
      </c>
      <c r="AI27" s="615"/>
      <c r="AJ27" s="616"/>
      <c r="AK27" s="1142" t="e">
        <f t="shared" si="103"/>
        <v>#DIV/0!</v>
      </c>
      <c r="AL27" s="1143"/>
      <c r="AM27" s="583"/>
      <c r="AN27" s="573" t="e">
        <f t="shared" si="104"/>
        <v>#DIV/0!</v>
      </c>
      <c r="AO27" s="627">
        <f t="shared" si="41"/>
        <v>139.91999999999999</v>
      </c>
      <c r="AP27" s="628">
        <f t="shared" si="105"/>
        <v>0</v>
      </c>
      <c r="AQ27" s="636" t="e">
        <f t="shared" si="106"/>
        <v>#DIV/0!</v>
      </c>
    </row>
    <row r="28" spans="1:43" ht="24" customHeight="1" thickTop="1" thickBot="1" x14ac:dyDescent="0.3">
      <c r="A28" s="564">
        <v>627</v>
      </c>
      <c r="B28" s="1708" t="s">
        <v>598</v>
      </c>
      <c r="C28" s="1709"/>
      <c r="D28" s="1710"/>
      <c r="E28" s="603">
        <f>DATOS!C18</f>
        <v>73.099999999999994</v>
      </c>
      <c r="F28" s="605"/>
      <c r="G28" s="598" t="e">
        <f t="shared" si="93"/>
        <v>#DIV/0!</v>
      </c>
      <c r="H28" s="571">
        <f>DATOS!E18</f>
        <v>32.56</v>
      </c>
      <c r="I28" s="574"/>
      <c r="J28" s="579" t="e">
        <f t="shared" si="94"/>
        <v>#DIV/0!</v>
      </c>
      <c r="K28" s="603">
        <f>DATOS!G18</f>
        <v>26.95</v>
      </c>
      <c r="L28" s="605"/>
      <c r="M28" s="598" t="e">
        <f t="shared" si="95"/>
        <v>#DIV/0!</v>
      </c>
      <c r="N28" s="571">
        <f>DATOS!I18</f>
        <v>340.36</v>
      </c>
      <c r="O28" s="574"/>
      <c r="P28" s="579" t="e">
        <f t="shared" si="96"/>
        <v>#DIV/0!</v>
      </c>
      <c r="Q28" s="603">
        <f>DATOS!K18</f>
        <v>50.5</v>
      </c>
      <c r="R28" s="605"/>
      <c r="S28" s="598" t="e">
        <f t="shared" si="97"/>
        <v>#DIV/0!</v>
      </c>
      <c r="T28" s="571">
        <f>DATOS!M18</f>
        <v>0</v>
      </c>
      <c r="U28" s="574"/>
      <c r="V28" s="579" t="e">
        <f t="shared" si="98"/>
        <v>#DIV/0!</v>
      </c>
      <c r="W28" s="603">
        <f>DATOS!O18</f>
        <v>0</v>
      </c>
      <c r="X28" s="605"/>
      <c r="Y28" s="598" t="e">
        <f t="shared" si="99"/>
        <v>#DIV/0!</v>
      </c>
      <c r="Z28" s="574">
        <f>DATOS!Q18</f>
        <v>0</v>
      </c>
      <c r="AA28" s="574"/>
      <c r="AB28" s="579" t="e">
        <f t="shared" si="100"/>
        <v>#DIV/0!</v>
      </c>
      <c r="AC28" s="603">
        <f>DATOS!S18</f>
        <v>0</v>
      </c>
      <c r="AD28" s="605"/>
      <c r="AE28" s="598" t="e">
        <f t="shared" si="101"/>
        <v>#DIV/0!</v>
      </c>
      <c r="AF28" s="571">
        <f>DATOS!U18</f>
        <v>0</v>
      </c>
      <c r="AG28" s="574"/>
      <c r="AH28" s="579" t="e">
        <f t="shared" si="102"/>
        <v>#DIV/0!</v>
      </c>
      <c r="AI28" s="603">
        <f>DATOS!W18</f>
        <v>0</v>
      </c>
      <c r="AJ28" s="605"/>
      <c r="AK28" s="598" t="e">
        <f t="shared" si="103"/>
        <v>#DIV/0!</v>
      </c>
      <c r="AL28" s="571">
        <f>DATOS!Y18</f>
        <v>0</v>
      </c>
      <c r="AM28" s="574"/>
      <c r="AN28" s="579" t="e">
        <f t="shared" si="104"/>
        <v>#DIV/0!</v>
      </c>
      <c r="AO28" s="627">
        <f t="shared" si="41"/>
        <v>523.47</v>
      </c>
      <c r="AP28" s="628">
        <f t="shared" si="105"/>
        <v>0</v>
      </c>
      <c r="AQ28" s="639" t="e">
        <f t="shared" si="106"/>
        <v>#DIV/0!</v>
      </c>
    </row>
    <row r="29" spans="1:43" ht="24" customHeight="1" thickTop="1" thickBot="1" x14ac:dyDescent="0.3">
      <c r="A29" s="564">
        <v>628</v>
      </c>
      <c r="B29" s="1708" t="s">
        <v>599</v>
      </c>
      <c r="C29" s="1709"/>
      <c r="D29" s="1710"/>
      <c r="E29" s="613">
        <f>DATOS!C11</f>
        <v>20683.560000000001</v>
      </c>
      <c r="F29" s="614"/>
      <c r="G29" s="598" t="e">
        <f t="shared" si="93"/>
        <v>#DIV/0!</v>
      </c>
      <c r="H29" s="581">
        <f>DATOS!E11</f>
        <v>25294.46</v>
      </c>
      <c r="I29" s="582"/>
      <c r="J29" s="579" t="e">
        <f t="shared" si="94"/>
        <v>#DIV/0!</v>
      </c>
      <c r="K29" s="613">
        <f>DATOS!G11</f>
        <v>22427.8</v>
      </c>
      <c r="L29" s="614"/>
      <c r="M29" s="598" t="e">
        <f t="shared" si="95"/>
        <v>#DIV/0!</v>
      </c>
      <c r="N29" s="581">
        <f>DATOS!I11</f>
        <v>25983.99</v>
      </c>
      <c r="O29" s="582"/>
      <c r="P29" s="579" t="e">
        <f t="shared" si="96"/>
        <v>#DIV/0!</v>
      </c>
      <c r="Q29" s="613">
        <f>DATOS!K11</f>
        <v>22697.599999999999</v>
      </c>
      <c r="R29" s="614"/>
      <c r="S29" s="598" t="e">
        <f t="shared" si="97"/>
        <v>#DIV/0!</v>
      </c>
      <c r="T29" s="581">
        <f>DATOS!M11</f>
        <v>0</v>
      </c>
      <c r="U29" s="582"/>
      <c r="V29" s="579" t="e">
        <f t="shared" si="98"/>
        <v>#DIV/0!</v>
      </c>
      <c r="W29" s="613">
        <f>DATOS!O11</f>
        <v>0</v>
      </c>
      <c r="X29" s="614"/>
      <c r="Y29" s="598" t="e">
        <f t="shared" si="99"/>
        <v>#DIV/0!</v>
      </c>
      <c r="Z29" s="581">
        <f>DATOS!Q11</f>
        <v>0</v>
      </c>
      <c r="AA29" s="582"/>
      <c r="AB29" s="579" t="e">
        <f t="shared" si="100"/>
        <v>#DIV/0!</v>
      </c>
      <c r="AC29" s="613">
        <f>DATOS!S11</f>
        <v>0</v>
      </c>
      <c r="AD29" s="614"/>
      <c r="AE29" s="598" t="e">
        <f t="shared" si="101"/>
        <v>#DIV/0!</v>
      </c>
      <c r="AF29" s="581">
        <f>DATOS!U11</f>
        <v>0</v>
      </c>
      <c r="AG29" s="582"/>
      <c r="AH29" s="579" t="e">
        <f t="shared" si="102"/>
        <v>#DIV/0!</v>
      </c>
      <c r="AI29" s="613">
        <f>DATOS!W11</f>
        <v>0</v>
      </c>
      <c r="AJ29" s="614"/>
      <c r="AK29" s="598" t="e">
        <f t="shared" si="103"/>
        <v>#DIV/0!</v>
      </c>
      <c r="AL29" s="581">
        <f>DATOS!Y11</f>
        <v>0</v>
      </c>
      <c r="AM29" s="582"/>
      <c r="AN29" s="579" t="e">
        <f t="shared" si="104"/>
        <v>#DIV/0!</v>
      </c>
      <c r="AO29" s="627">
        <f t="shared" si="41"/>
        <v>117087.41</v>
      </c>
      <c r="AP29" s="628">
        <f t="shared" si="105"/>
        <v>0</v>
      </c>
      <c r="AQ29" s="639" t="e">
        <f t="shared" si="106"/>
        <v>#DIV/0!</v>
      </c>
    </row>
    <row r="30" spans="1:43" ht="24" customHeight="1" thickTop="1" thickBot="1" x14ac:dyDescent="0.3">
      <c r="A30" s="564">
        <v>629</v>
      </c>
      <c r="B30" s="1708" t="s">
        <v>600</v>
      </c>
      <c r="C30" s="1709"/>
      <c r="D30" s="1710"/>
      <c r="E30" s="615">
        <v>11745.28</v>
      </c>
      <c r="F30" s="616"/>
      <c r="G30" s="598" t="e">
        <f t="shared" si="93"/>
        <v>#DIV/0!</v>
      </c>
      <c r="H30" s="653">
        <v>11905.29</v>
      </c>
      <c r="I30" s="583"/>
      <c r="J30" s="579" t="e">
        <f t="shared" si="94"/>
        <v>#DIV/0!</v>
      </c>
      <c r="K30" s="615">
        <v>10792.18</v>
      </c>
      <c r="L30" s="616"/>
      <c r="M30" s="598" t="e">
        <f t="shared" si="95"/>
        <v>#DIV/0!</v>
      </c>
      <c r="N30" s="581">
        <v>11091.24</v>
      </c>
      <c r="O30" s="583"/>
      <c r="P30" s="579" t="e">
        <f t="shared" si="96"/>
        <v>#DIV/0!</v>
      </c>
      <c r="Q30" s="615"/>
      <c r="R30" s="616"/>
      <c r="S30" s="598" t="e">
        <f t="shared" si="97"/>
        <v>#DIV/0!</v>
      </c>
      <c r="T30" s="653"/>
      <c r="U30" s="583"/>
      <c r="V30" s="579" t="e">
        <f t="shared" si="98"/>
        <v>#DIV/0!</v>
      </c>
      <c r="W30" s="615"/>
      <c r="X30" s="616"/>
      <c r="Y30" s="598" t="e">
        <f t="shared" si="99"/>
        <v>#DIV/0!</v>
      </c>
      <c r="Z30" s="653"/>
      <c r="AA30" s="583"/>
      <c r="AB30" s="579" t="e">
        <f t="shared" si="100"/>
        <v>#DIV/0!</v>
      </c>
      <c r="AC30" s="615"/>
      <c r="AD30" s="616"/>
      <c r="AE30" s="598" t="e">
        <f t="shared" si="101"/>
        <v>#DIV/0!</v>
      </c>
      <c r="AF30" s="653"/>
      <c r="AG30" s="583"/>
      <c r="AH30" s="579" t="e">
        <f t="shared" si="102"/>
        <v>#DIV/0!</v>
      </c>
      <c r="AI30" s="615"/>
      <c r="AJ30" s="616"/>
      <c r="AK30" s="598" t="e">
        <f t="shared" si="103"/>
        <v>#DIV/0!</v>
      </c>
      <c r="AL30" s="581"/>
      <c r="AM30" s="583"/>
      <c r="AN30" s="579" t="e">
        <f t="shared" si="104"/>
        <v>#DIV/0!</v>
      </c>
      <c r="AO30" s="627">
        <f t="shared" si="41"/>
        <v>45533.99</v>
      </c>
      <c r="AP30" s="628">
        <f t="shared" si="105"/>
        <v>0</v>
      </c>
      <c r="AQ30" s="639" t="e">
        <f t="shared" si="106"/>
        <v>#DIV/0!</v>
      </c>
    </row>
    <row r="31" spans="1:43" ht="24" customHeight="1" thickTop="1" thickBot="1" x14ac:dyDescent="0.3">
      <c r="A31" s="564">
        <v>630</v>
      </c>
      <c r="B31" s="1708" t="s">
        <v>601</v>
      </c>
      <c r="C31" s="1709"/>
      <c r="D31" s="1710"/>
      <c r="E31" s="603">
        <v>3998.19</v>
      </c>
      <c r="F31" s="605"/>
      <c r="G31" s="598" t="e">
        <f t="shared" si="93"/>
        <v>#DIV/0!</v>
      </c>
      <c r="H31" s="571">
        <v>0</v>
      </c>
      <c r="I31" s="574"/>
      <c r="J31" s="579" t="e">
        <f t="shared" si="94"/>
        <v>#DIV/0!</v>
      </c>
      <c r="K31" s="603">
        <v>125.02</v>
      </c>
      <c r="L31" s="605"/>
      <c r="M31" s="598" t="e">
        <f t="shared" si="95"/>
        <v>#DIV/0!</v>
      </c>
      <c r="N31" s="571">
        <v>268</v>
      </c>
      <c r="O31" s="574"/>
      <c r="P31" s="579" t="e">
        <f t="shared" si="96"/>
        <v>#DIV/0!</v>
      </c>
      <c r="Q31" s="603"/>
      <c r="R31" s="605"/>
      <c r="S31" s="598" t="e">
        <f t="shared" si="97"/>
        <v>#DIV/0!</v>
      </c>
      <c r="T31" s="571"/>
      <c r="U31" s="574"/>
      <c r="V31" s="579" t="e">
        <f t="shared" si="98"/>
        <v>#DIV/0!</v>
      </c>
      <c r="W31" s="603"/>
      <c r="X31" s="605"/>
      <c r="Y31" s="598" t="e">
        <f t="shared" si="99"/>
        <v>#DIV/0!</v>
      </c>
      <c r="Z31" s="571"/>
      <c r="AA31" s="574"/>
      <c r="AB31" s="579" t="e">
        <f t="shared" si="100"/>
        <v>#DIV/0!</v>
      </c>
      <c r="AC31" s="603"/>
      <c r="AD31" s="605"/>
      <c r="AE31" s="598" t="e">
        <f t="shared" si="101"/>
        <v>#DIV/0!</v>
      </c>
      <c r="AF31" s="571"/>
      <c r="AG31" s="574"/>
      <c r="AH31" s="579" t="e">
        <f t="shared" si="102"/>
        <v>#DIV/0!</v>
      </c>
      <c r="AI31" s="603"/>
      <c r="AJ31" s="605"/>
      <c r="AK31" s="598" t="e">
        <f t="shared" si="103"/>
        <v>#DIV/0!</v>
      </c>
      <c r="AL31" s="571"/>
      <c r="AM31" s="574"/>
      <c r="AN31" s="579" t="e">
        <f t="shared" si="104"/>
        <v>#DIV/0!</v>
      </c>
      <c r="AO31" s="627">
        <f t="shared" si="41"/>
        <v>4391.21</v>
      </c>
      <c r="AP31" s="628">
        <f t="shared" si="105"/>
        <v>0</v>
      </c>
      <c r="AQ31" s="639" t="e">
        <f t="shared" si="106"/>
        <v>#DIV/0!</v>
      </c>
    </row>
    <row r="32" spans="1:43" ht="24" customHeight="1" thickTop="1" thickBot="1" x14ac:dyDescent="0.3">
      <c r="A32" s="564">
        <v>650</v>
      </c>
      <c r="B32" s="1708" t="s">
        <v>860</v>
      </c>
      <c r="C32" s="1709"/>
      <c r="D32" s="1710"/>
      <c r="E32" s="1288">
        <v>0</v>
      </c>
      <c r="F32" s="1289"/>
      <c r="G32" s="598" t="e">
        <f t="shared" si="93"/>
        <v>#DIV/0!</v>
      </c>
      <c r="H32" s="1291">
        <v>0</v>
      </c>
      <c r="I32" s="1290"/>
      <c r="J32" s="579" t="e">
        <f t="shared" si="94"/>
        <v>#DIV/0!</v>
      </c>
      <c r="K32" s="1287">
        <v>0</v>
      </c>
      <c r="L32" s="1285"/>
      <c r="M32" s="1292" t="e">
        <f t="shared" si="95"/>
        <v>#DIV/0!</v>
      </c>
      <c r="N32" s="1145">
        <v>0</v>
      </c>
      <c r="O32" s="1290"/>
      <c r="P32" s="579" t="e">
        <f t="shared" si="96"/>
        <v>#DIV/0!</v>
      </c>
      <c r="Q32" s="1287"/>
      <c r="R32" s="1285"/>
      <c r="S32" s="598" t="e">
        <f t="shared" si="97"/>
        <v>#DIV/0!</v>
      </c>
      <c r="T32" s="1145"/>
      <c r="U32" s="1290"/>
      <c r="V32" s="579" t="e">
        <f t="shared" si="98"/>
        <v>#DIV/0!</v>
      </c>
      <c r="W32" s="1287"/>
      <c r="X32" s="1285"/>
      <c r="Y32" s="1410" t="e">
        <f t="shared" si="99"/>
        <v>#DIV/0!</v>
      </c>
      <c r="Z32" s="1145"/>
      <c r="AA32" s="1290"/>
      <c r="AB32" s="579" t="e">
        <f t="shared" si="100"/>
        <v>#DIV/0!</v>
      </c>
      <c r="AC32" s="1287"/>
      <c r="AD32" s="1285"/>
      <c r="AE32" s="598" t="e">
        <f t="shared" si="101"/>
        <v>#DIV/0!</v>
      </c>
      <c r="AF32" s="1145"/>
      <c r="AG32" s="1290"/>
      <c r="AH32" s="579" t="e">
        <f t="shared" si="102"/>
        <v>#DIV/0!</v>
      </c>
      <c r="AI32" s="603"/>
      <c r="AJ32" s="605"/>
      <c r="AK32" s="1294" t="e">
        <f t="shared" si="103"/>
        <v>#DIV/0!</v>
      </c>
      <c r="AL32" s="1145"/>
      <c r="AM32" s="1290"/>
      <c r="AN32" s="579" t="e">
        <f t="shared" si="104"/>
        <v>#DIV/0!</v>
      </c>
      <c r="AO32" s="627">
        <f t="shared" si="41"/>
        <v>0</v>
      </c>
      <c r="AP32" s="628"/>
      <c r="AQ32" s="639" t="e">
        <f t="shared" si="106"/>
        <v>#DIV/0!</v>
      </c>
    </row>
    <row r="33" spans="1:43" ht="24" customHeight="1" thickTop="1" thickBot="1" x14ac:dyDescent="0.3">
      <c r="A33" s="564">
        <v>694</v>
      </c>
      <c r="B33" s="1708" t="s">
        <v>861</v>
      </c>
      <c r="C33" s="1709"/>
      <c r="D33" s="1710"/>
      <c r="E33" s="1286">
        <v>0</v>
      </c>
      <c r="F33" s="605"/>
      <c r="G33" s="598" t="e">
        <f t="shared" si="93"/>
        <v>#DIV/0!</v>
      </c>
      <c r="H33" s="1291">
        <v>0</v>
      </c>
      <c r="I33" s="574"/>
      <c r="J33" s="579" t="e">
        <f t="shared" si="94"/>
        <v>#DIV/0!</v>
      </c>
      <c r="K33" s="1287">
        <v>0</v>
      </c>
      <c r="L33" s="1285"/>
      <c r="M33" s="1292" t="e">
        <f t="shared" si="95"/>
        <v>#DIV/0!</v>
      </c>
      <c r="N33" s="1145">
        <v>0</v>
      </c>
      <c r="O33" s="574"/>
      <c r="P33" s="579" t="e">
        <f t="shared" si="96"/>
        <v>#DIV/0!</v>
      </c>
      <c r="Q33" s="1287"/>
      <c r="R33" s="1285"/>
      <c r="S33" s="598" t="e">
        <f t="shared" si="97"/>
        <v>#DIV/0!</v>
      </c>
      <c r="T33" s="1145"/>
      <c r="U33" s="574"/>
      <c r="V33" s="579" t="e">
        <f t="shared" si="98"/>
        <v>#DIV/0!</v>
      </c>
      <c r="W33" s="1287"/>
      <c r="X33" s="1285"/>
      <c r="Y33" s="1410" t="e">
        <f t="shared" si="99"/>
        <v>#DIV/0!</v>
      </c>
      <c r="Z33" s="1145"/>
      <c r="AA33" s="574"/>
      <c r="AB33" s="579" t="e">
        <f t="shared" si="100"/>
        <v>#DIV/0!</v>
      </c>
      <c r="AC33" s="1287"/>
      <c r="AD33" s="1285"/>
      <c r="AE33" s="598" t="e">
        <f t="shared" si="101"/>
        <v>#DIV/0!</v>
      </c>
      <c r="AF33" s="1145"/>
      <c r="AG33" s="574"/>
      <c r="AH33" s="579" t="e">
        <f t="shared" si="102"/>
        <v>#DIV/0!</v>
      </c>
      <c r="AI33" s="613"/>
      <c r="AJ33" s="614"/>
      <c r="AK33" s="1294" t="e">
        <f t="shared" si="103"/>
        <v>#DIV/0!</v>
      </c>
      <c r="AL33" s="1145"/>
      <c r="AM33" s="574"/>
      <c r="AN33" s="579" t="e">
        <f t="shared" si="104"/>
        <v>#DIV/0!</v>
      </c>
      <c r="AO33" s="627">
        <f t="shared" si="41"/>
        <v>0</v>
      </c>
      <c r="AP33" s="628"/>
      <c r="AQ33" s="639" t="e">
        <f t="shared" si="106"/>
        <v>#DIV/0!</v>
      </c>
    </row>
    <row r="34" spans="1:43" ht="24" customHeight="1" thickTop="1" thickBot="1" x14ac:dyDescent="0.3">
      <c r="A34" s="564">
        <v>695</v>
      </c>
      <c r="B34" s="1708" t="s">
        <v>748</v>
      </c>
      <c r="C34" s="1709"/>
      <c r="D34" s="1710"/>
      <c r="E34" s="1144">
        <v>0</v>
      </c>
      <c r="F34" s="605"/>
      <c r="G34" s="598" t="e">
        <f t="shared" si="93"/>
        <v>#DIV/0!</v>
      </c>
      <c r="H34" s="1291">
        <v>0</v>
      </c>
      <c r="I34" s="574"/>
      <c r="J34" s="579" t="e">
        <f t="shared" si="94"/>
        <v>#DIV/0!</v>
      </c>
      <c r="K34" s="603">
        <v>0</v>
      </c>
      <c r="L34" s="1285"/>
      <c r="M34" s="1293" t="e">
        <f t="shared" si="95"/>
        <v>#DIV/0!</v>
      </c>
      <c r="N34" s="1145">
        <v>0</v>
      </c>
      <c r="O34" s="574"/>
      <c r="P34" s="579" t="e">
        <f t="shared" si="96"/>
        <v>#DIV/0!</v>
      </c>
      <c r="Q34" s="603"/>
      <c r="R34" s="1285"/>
      <c r="S34" s="598" t="e">
        <f t="shared" si="97"/>
        <v>#DIV/0!</v>
      </c>
      <c r="T34" s="1145"/>
      <c r="U34" s="574"/>
      <c r="V34" s="579" t="e">
        <f t="shared" si="98"/>
        <v>#DIV/0!</v>
      </c>
      <c r="W34" s="603"/>
      <c r="X34" s="1285"/>
      <c r="Y34" s="1411" t="e">
        <f t="shared" si="99"/>
        <v>#DIV/0!</v>
      </c>
      <c r="Z34" s="1145"/>
      <c r="AA34" s="574"/>
      <c r="AB34" s="579" t="e">
        <f t="shared" si="100"/>
        <v>#DIV/0!</v>
      </c>
      <c r="AC34" s="603"/>
      <c r="AD34" s="1285"/>
      <c r="AE34" s="598" t="e">
        <f t="shared" si="101"/>
        <v>#DIV/0!</v>
      </c>
      <c r="AF34" s="1145"/>
      <c r="AG34" s="574"/>
      <c r="AH34" s="579" t="e">
        <f t="shared" si="102"/>
        <v>#DIV/0!</v>
      </c>
      <c r="AI34" s="615"/>
      <c r="AJ34" s="616"/>
      <c r="AK34" s="1295" t="e">
        <f t="shared" si="103"/>
        <v>#DIV/0!</v>
      </c>
      <c r="AL34" s="1145"/>
      <c r="AM34" s="574"/>
      <c r="AN34" s="579" t="e">
        <f t="shared" si="104"/>
        <v>#DIV/0!</v>
      </c>
      <c r="AO34" s="627">
        <f t="shared" si="41"/>
        <v>0</v>
      </c>
      <c r="AP34" s="628"/>
      <c r="AQ34" s="639" t="e">
        <f t="shared" si="106"/>
        <v>#DIV/0!</v>
      </c>
    </row>
    <row r="35" spans="1:43" ht="24" customHeight="1" thickTop="1" thickBot="1" x14ac:dyDescent="0.3">
      <c r="A35" s="564"/>
      <c r="B35" s="1708" t="s">
        <v>602</v>
      </c>
      <c r="C35" s="1709"/>
      <c r="D35" s="1710"/>
      <c r="E35" s="654">
        <f>E31+E30+E27+E26+E24+E22</f>
        <v>19935.63</v>
      </c>
      <c r="F35" s="655">
        <f>F31+F30+F27+F26+F24+F22</f>
        <v>0</v>
      </c>
      <c r="G35" s="598" t="e">
        <f t="shared" si="93"/>
        <v>#DIV/0!</v>
      </c>
      <c r="H35" s="586">
        <f>H31+H30+H27+H26+H24+H22</f>
        <v>15910.150000000001</v>
      </c>
      <c r="I35" s="586">
        <f>I31+I30+I27+I26+I24+I22</f>
        <v>0</v>
      </c>
      <c r="J35" s="579" t="e">
        <f t="shared" si="94"/>
        <v>#DIV/0!</v>
      </c>
      <c r="K35" s="619">
        <f>K31+K30+K27+K26+K24+K22</f>
        <v>18054.41</v>
      </c>
      <c r="L35" s="619">
        <f>L31+L30+L27+L26+L24+L22</f>
        <v>0</v>
      </c>
      <c r="M35" s="598" t="e">
        <f t="shared" si="95"/>
        <v>#DIV/0!</v>
      </c>
      <c r="N35" s="586">
        <f>N31+N30+N27+N26+N24+N22</f>
        <v>15937.62</v>
      </c>
      <c r="O35" s="586">
        <f>O31+O30+O27+O26+O24+O22</f>
        <v>0</v>
      </c>
      <c r="P35" s="579" t="e">
        <f t="shared" si="96"/>
        <v>#DIV/0!</v>
      </c>
      <c r="Q35" s="619">
        <f>Q31+Q30+Q27+Q26+Q24+Q22</f>
        <v>0</v>
      </c>
      <c r="R35" s="619">
        <f>R31+R30+R27+R26+R24+R22</f>
        <v>0</v>
      </c>
      <c r="S35" s="598" t="e">
        <f t="shared" si="97"/>
        <v>#DIV/0!</v>
      </c>
      <c r="T35" s="586">
        <f>T31+T30+T27+T26+T24+T22</f>
        <v>0</v>
      </c>
      <c r="U35" s="586">
        <f>U31+U30+U27+U26+U24+U22</f>
        <v>0</v>
      </c>
      <c r="V35" s="579" t="e">
        <f t="shared" si="98"/>
        <v>#DIV/0!</v>
      </c>
      <c r="W35" s="619">
        <f>W31+W30+W27+W26+W24+W22</f>
        <v>0</v>
      </c>
      <c r="X35" s="619">
        <f>X31+X30+X27+X26+X24+X22</f>
        <v>0</v>
      </c>
      <c r="Y35" s="598" t="e">
        <f t="shared" si="99"/>
        <v>#DIV/0!</v>
      </c>
      <c r="Z35" s="586">
        <f>Z31+Z30+Z27+Z26+Z24+Z22</f>
        <v>0</v>
      </c>
      <c r="AA35" s="586">
        <f>AA31+AA30+AA27+AA26+AA24+AA22</f>
        <v>0</v>
      </c>
      <c r="AB35" s="579" t="e">
        <f t="shared" si="100"/>
        <v>#DIV/0!</v>
      </c>
      <c r="AC35" s="619">
        <f>AC31+AC30+AC27+AC26+AC24+AC22</f>
        <v>0</v>
      </c>
      <c r="AD35" s="619">
        <f>AD31+AD30+AD27+AD26+AD24+AD22</f>
        <v>0</v>
      </c>
      <c r="AE35" s="598" t="e">
        <f t="shared" si="101"/>
        <v>#DIV/0!</v>
      </c>
      <c r="AF35" s="586">
        <f>AF31+AF30+AF27+AF26+AF24+AF22</f>
        <v>0</v>
      </c>
      <c r="AG35" s="586">
        <f>AG31+AG30+AG27+AG26+AG24+AG22</f>
        <v>0</v>
      </c>
      <c r="AH35" s="579" t="e">
        <f t="shared" si="102"/>
        <v>#DIV/0!</v>
      </c>
      <c r="AI35" s="619">
        <f>AI31+AI30+AI27+AI26+AI24+AI22</f>
        <v>0</v>
      </c>
      <c r="AJ35" s="619">
        <f>AJ31+AJ30+AJ27+AJ26+AJ24+AJ22</f>
        <v>0</v>
      </c>
      <c r="AK35" s="598" t="e">
        <f t="shared" si="103"/>
        <v>#DIV/0!</v>
      </c>
      <c r="AL35" s="586">
        <f>AL31+AL30+AL27+AL26+AL24+AL22</f>
        <v>0</v>
      </c>
      <c r="AM35" s="586">
        <f>AM31+AM30+AM27+AM26+AM24+AM22</f>
        <v>0</v>
      </c>
      <c r="AN35" s="579" t="e">
        <f t="shared" si="104"/>
        <v>#DIV/0!</v>
      </c>
      <c r="AO35" s="627">
        <f t="shared" si="41"/>
        <v>69837.81</v>
      </c>
      <c r="AP35" s="628">
        <f>AP31+AP30+AP27+AP26+AP24+AP22</f>
        <v>0</v>
      </c>
      <c r="AQ35" s="639" t="e">
        <f t="shared" si="106"/>
        <v>#DIV/0!</v>
      </c>
    </row>
    <row r="36" spans="1:43" ht="24" customHeight="1" thickTop="1" thickBot="1" x14ac:dyDescent="0.4">
      <c r="B36" s="1714" t="s">
        <v>43</v>
      </c>
      <c r="C36" s="1714"/>
      <c r="E36" s="606">
        <f>SUM(E37:E38)</f>
        <v>10110.219999999999</v>
      </c>
      <c r="F36" s="606">
        <f>SUM(F37:F38)</f>
        <v>0</v>
      </c>
      <c r="G36" s="594" t="e">
        <f>1-(E36/F36)</f>
        <v>#DIV/0!</v>
      </c>
      <c r="H36" s="592">
        <f>SUM(H37:H38)</f>
        <v>10110.219999999999</v>
      </c>
      <c r="I36" s="592">
        <f>SUM(I37:I38)</f>
        <v>0</v>
      </c>
      <c r="J36" s="591" t="e">
        <f>1-(H36/I36)</f>
        <v>#DIV/0!</v>
      </c>
      <c r="K36" s="606">
        <f>SUM(K37:K38)</f>
        <v>10110.219999999999</v>
      </c>
      <c r="L36" s="606">
        <f>SUM(L37:L38)</f>
        <v>0</v>
      </c>
      <c r="M36" s="594" t="e">
        <f>1-(K36/L36)</f>
        <v>#DIV/0!</v>
      </c>
      <c r="N36" s="592">
        <f>SUM(N37:N38)</f>
        <v>10110.219999999999</v>
      </c>
      <c r="O36" s="592">
        <f>SUM(O37:O38)</f>
        <v>0</v>
      </c>
      <c r="P36" s="591" t="e">
        <f>1-(N36/O36)</f>
        <v>#DIV/0!</v>
      </c>
      <c r="Q36" s="606">
        <f>SUM(Q37:Q38)</f>
        <v>0</v>
      </c>
      <c r="R36" s="606">
        <f>SUM(R37:R38)</f>
        <v>0</v>
      </c>
      <c r="S36" s="594" t="e">
        <f>1-(Q36/R36)</f>
        <v>#DIV/0!</v>
      </c>
      <c r="T36" s="592">
        <f>SUM(T37:T38)</f>
        <v>0</v>
      </c>
      <c r="U36" s="592">
        <f>SUM(U37:U38)</f>
        <v>0</v>
      </c>
      <c r="V36" s="591" t="e">
        <f>1-(T36/U36)</f>
        <v>#DIV/0!</v>
      </c>
      <c r="W36" s="606">
        <f>SUM(W37:W38)</f>
        <v>0</v>
      </c>
      <c r="X36" s="606">
        <f>SUM(X37:X38)</f>
        <v>0</v>
      </c>
      <c r="Y36" s="594" t="e">
        <f>1-(W36/X36)</f>
        <v>#DIV/0!</v>
      </c>
      <c r="Z36" s="592">
        <f>SUM(Z37:Z38)</f>
        <v>0</v>
      </c>
      <c r="AA36" s="592">
        <f>SUM(AA37:AA38)</f>
        <v>0</v>
      </c>
      <c r="AB36" s="591" t="e">
        <f>1-(Z36/AA36)</f>
        <v>#DIV/0!</v>
      </c>
      <c r="AC36" s="606">
        <f>SUM(AC37:AC38)</f>
        <v>0</v>
      </c>
      <c r="AD36" s="606">
        <f>SUM(AD37:AD38)</f>
        <v>0</v>
      </c>
      <c r="AE36" s="594" t="e">
        <f>1-(AC36/AD36)</f>
        <v>#DIV/0!</v>
      </c>
      <c r="AF36" s="592">
        <f>SUM(AF37:AF38)</f>
        <v>0</v>
      </c>
      <c r="AG36" s="592">
        <f>SUM(AG37:AG38)</f>
        <v>0</v>
      </c>
      <c r="AH36" s="591" t="e">
        <f>1-(AF36/AG36)</f>
        <v>#DIV/0!</v>
      </c>
      <c r="AI36" s="606">
        <f>SUM(AI37:AI38)</f>
        <v>0</v>
      </c>
      <c r="AJ36" s="606">
        <f>SUM(AJ37:AJ38)</f>
        <v>0</v>
      </c>
      <c r="AK36" s="594" t="e">
        <f>1-(AI36/AJ36)</f>
        <v>#DIV/0!</v>
      </c>
      <c r="AL36" s="592">
        <f>SUM(AL37:AL38)</f>
        <v>0</v>
      </c>
      <c r="AM36" s="592">
        <f>SUM(AM37:AM38)</f>
        <v>0</v>
      </c>
      <c r="AN36" s="591" t="e">
        <f>1-(AL36/AM36)</f>
        <v>#DIV/0!</v>
      </c>
      <c r="AO36" s="632">
        <f>SUM(AO37:AO38)</f>
        <v>40440.879999999997</v>
      </c>
      <c r="AP36" s="632">
        <f>SUM(AP37:AP38)</f>
        <v>0</v>
      </c>
      <c r="AQ36" s="635" t="e">
        <f>1-(AO36/AP36)</f>
        <v>#DIV/0!</v>
      </c>
    </row>
    <row r="37" spans="1:43" ht="24" customHeight="1" thickTop="1" thickBot="1" x14ac:dyDescent="0.3">
      <c r="A37" s="564">
        <v>680</v>
      </c>
      <c r="B37" s="1708" t="s">
        <v>603</v>
      </c>
      <c r="C37" s="1709"/>
      <c r="D37" s="1710"/>
      <c r="E37" s="617">
        <v>0</v>
      </c>
      <c r="F37" s="618"/>
      <c r="G37" s="595" t="e">
        <f>1-(E37/F37)</f>
        <v>#DIV/0!</v>
      </c>
      <c r="H37" s="584">
        <v>0</v>
      </c>
      <c r="I37" s="585"/>
      <c r="J37" s="575" t="e">
        <f>1-(H37/I37)</f>
        <v>#DIV/0!</v>
      </c>
      <c r="K37" s="617">
        <v>0</v>
      </c>
      <c r="L37" s="618"/>
      <c r="M37" s="595" t="e">
        <f>1-(K37/L37)</f>
        <v>#DIV/0!</v>
      </c>
      <c r="N37" s="584">
        <v>0</v>
      </c>
      <c r="O37" s="585"/>
      <c r="P37" s="573" t="e">
        <f>1-(N37/O37)</f>
        <v>#DIV/0!</v>
      </c>
      <c r="Q37" s="617"/>
      <c r="R37" s="618"/>
      <c r="S37" s="595" t="e">
        <f>1-(Q37/R37)</f>
        <v>#DIV/0!</v>
      </c>
      <c r="T37" s="584"/>
      <c r="U37" s="585"/>
      <c r="V37" s="573" t="e">
        <f>1-(T37/U37)</f>
        <v>#DIV/0!</v>
      </c>
      <c r="W37" s="617"/>
      <c r="X37" s="618"/>
      <c r="Y37" s="595" t="e">
        <f>1-(W37/X37)</f>
        <v>#DIV/0!</v>
      </c>
      <c r="Z37" s="584"/>
      <c r="AA37" s="585"/>
      <c r="AB37" s="573" t="e">
        <f>1-(Z37/AA37)</f>
        <v>#DIV/0!</v>
      </c>
      <c r="AC37" s="617"/>
      <c r="AD37" s="618"/>
      <c r="AE37" s="595" t="e">
        <f>1-(AC37/AD37)</f>
        <v>#DIV/0!</v>
      </c>
      <c r="AF37" s="584"/>
      <c r="AG37" s="585"/>
      <c r="AH37" s="573" t="e">
        <f>1-(AF37/AG37)</f>
        <v>#DIV/0!</v>
      </c>
      <c r="AI37" s="617"/>
      <c r="AJ37" s="618"/>
      <c r="AK37" s="595" t="e">
        <f>1-(AI37/AJ37)</f>
        <v>#DIV/0!</v>
      </c>
      <c r="AL37" s="584"/>
      <c r="AM37" s="585"/>
      <c r="AN37" s="573" t="e">
        <f>1-(AL37/AM37)</f>
        <v>#DIV/0!</v>
      </c>
      <c r="AO37" s="627">
        <f t="shared" si="41"/>
        <v>0</v>
      </c>
      <c r="AP37" s="628">
        <f>F37+I37+L37+O37+R37+U37+X37+AA37+AD37+AG37+AJ37+AM37</f>
        <v>0</v>
      </c>
      <c r="AQ37" s="636" t="e">
        <f>1-(AO37/AP37)</f>
        <v>#DIV/0!</v>
      </c>
    </row>
    <row r="38" spans="1:43" ht="24" customHeight="1" thickTop="1" thickBot="1" x14ac:dyDescent="0.3">
      <c r="A38" s="564">
        <v>681</v>
      </c>
      <c r="B38" s="1708" t="s">
        <v>604</v>
      </c>
      <c r="C38" s="1709"/>
      <c r="D38" s="1710"/>
      <c r="E38" s="603">
        <v>10110.219999999999</v>
      </c>
      <c r="F38" s="605"/>
      <c r="G38" s="595" t="e">
        <f>1-(E38/F38)</f>
        <v>#DIV/0!</v>
      </c>
      <c r="H38" s="571">
        <v>10110.219999999999</v>
      </c>
      <c r="I38" s="574"/>
      <c r="J38" s="573" t="e">
        <f>1-(H38/I38)</f>
        <v>#DIV/0!</v>
      </c>
      <c r="K38" s="603">
        <v>10110.219999999999</v>
      </c>
      <c r="L38" s="605"/>
      <c r="M38" s="595" t="e">
        <f>1-(K38/L38)</f>
        <v>#DIV/0!</v>
      </c>
      <c r="N38" s="571">
        <v>10110.219999999999</v>
      </c>
      <c r="O38" s="574"/>
      <c r="P38" s="573" t="e">
        <f>1-(N38/O38)</f>
        <v>#DIV/0!</v>
      </c>
      <c r="Q38" s="603"/>
      <c r="R38" s="605"/>
      <c r="S38" s="595" t="e">
        <f>1-(Q38/R38)</f>
        <v>#DIV/0!</v>
      </c>
      <c r="T38" s="571"/>
      <c r="U38" s="574"/>
      <c r="V38" s="573" t="e">
        <f>1-(T38/U38)</f>
        <v>#DIV/0!</v>
      </c>
      <c r="W38" s="603"/>
      <c r="X38" s="605"/>
      <c r="Y38" s="595" t="e">
        <f>1-(W38/X38)</f>
        <v>#DIV/0!</v>
      </c>
      <c r="Z38" s="571"/>
      <c r="AA38" s="574"/>
      <c r="AB38" s="573" t="e">
        <f>1-(Z38/AA38)</f>
        <v>#DIV/0!</v>
      </c>
      <c r="AC38" s="603"/>
      <c r="AD38" s="605"/>
      <c r="AE38" s="595" t="e">
        <f>1-(AC38/AD38)</f>
        <v>#DIV/0!</v>
      </c>
      <c r="AF38" s="571"/>
      <c r="AG38" s="574"/>
      <c r="AH38" s="573" t="e">
        <f>1-(AF38/AG38)</f>
        <v>#DIV/0!</v>
      </c>
      <c r="AI38" s="603"/>
      <c r="AJ38" s="605"/>
      <c r="AK38" s="595" t="e">
        <f>1-(AI38/AJ38)</f>
        <v>#DIV/0!</v>
      </c>
      <c r="AL38" s="571"/>
      <c r="AM38" s="574"/>
      <c r="AN38" s="573" t="e">
        <f>1-(AL38/AM38)</f>
        <v>#DIV/0!</v>
      </c>
      <c r="AO38" s="627">
        <f t="shared" si="41"/>
        <v>40440.879999999997</v>
      </c>
      <c r="AP38" s="628">
        <f>F38+I38+L38+O38+R38+U38+X38+AA38+AD38+AG38+AJ38+AM38</f>
        <v>0</v>
      </c>
      <c r="AQ38" s="636" t="e">
        <f>1-(AO38/AP38)</f>
        <v>#DIV/0!</v>
      </c>
    </row>
    <row r="39" spans="1:43" ht="24" customHeight="1" thickTop="1" thickBot="1" x14ac:dyDescent="0.4">
      <c r="B39" s="1714" t="s">
        <v>605</v>
      </c>
      <c r="C39" s="1714"/>
      <c r="E39" s="606">
        <f>SUM(E40)</f>
        <v>4199</v>
      </c>
      <c r="F39" s="606">
        <f>SUM(F40)</f>
        <v>0</v>
      </c>
      <c r="G39" s="594" t="e">
        <f>(E39/F39)-1</f>
        <v>#DIV/0!</v>
      </c>
      <c r="H39" s="592">
        <f t="shared" ref="H39:AG39" si="107">SUM(H40)</f>
        <v>4199</v>
      </c>
      <c r="I39" s="592">
        <f t="shared" si="107"/>
        <v>0</v>
      </c>
      <c r="J39" s="591" t="e">
        <f>(H39/I39)-1</f>
        <v>#DIV/0!</v>
      </c>
      <c r="K39" s="606">
        <f t="shared" si="107"/>
        <v>4199</v>
      </c>
      <c r="L39" s="606">
        <f t="shared" si="107"/>
        <v>0</v>
      </c>
      <c r="M39" s="594" t="e">
        <f>(K39/L39)-1</f>
        <v>#DIV/0!</v>
      </c>
      <c r="N39" s="592">
        <f t="shared" si="107"/>
        <v>4199</v>
      </c>
      <c r="O39" s="592">
        <f t="shared" si="107"/>
        <v>0</v>
      </c>
      <c r="P39" s="591" t="e">
        <f>(N39/O39)-1</f>
        <v>#DIV/0!</v>
      </c>
      <c r="Q39" s="606">
        <f t="shared" si="107"/>
        <v>4199</v>
      </c>
      <c r="R39" s="606">
        <f t="shared" si="107"/>
        <v>0</v>
      </c>
      <c r="S39" s="594" t="e">
        <f>(Q39/R39)-1</f>
        <v>#DIV/0!</v>
      </c>
      <c r="T39" s="592">
        <f t="shared" si="107"/>
        <v>4199</v>
      </c>
      <c r="U39" s="592">
        <f t="shared" ref="U39" si="108">SUM(U40)</f>
        <v>0</v>
      </c>
      <c r="V39" s="591" t="e">
        <f>(T39/U39)-1</f>
        <v>#DIV/0!</v>
      </c>
      <c r="W39" s="606">
        <f t="shared" si="107"/>
        <v>0</v>
      </c>
      <c r="X39" s="606">
        <f>SUM(X40)</f>
        <v>0</v>
      </c>
      <c r="Y39" s="594" t="e">
        <f>(W39/X39)-1</f>
        <v>#DIV/0!</v>
      </c>
      <c r="Z39" s="592">
        <f t="shared" si="107"/>
        <v>0</v>
      </c>
      <c r="AA39" s="592">
        <f t="shared" si="107"/>
        <v>0</v>
      </c>
      <c r="AB39" s="591" t="e">
        <f>(Z39/AA39)-1</f>
        <v>#DIV/0!</v>
      </c>
      <c r="AC39" s="606">
        <f t="shared" ref="AC39" si="109">SUM(AC40)</f>
        <v>0</v>
      </c>
      <c r="AD39" s="606">
        <f t="shared" ref="AD39" si="110">SUM(AD40)</f>
        <v>0</v>
      </c>
      <c r="AE39" s="594" t="e">
        <f>(AC39/AD39)-1</f>
        <v>#DIV/0!</v>
      </c>
      <c r="AF39" s="592">
        <f t="shared" si="107"/>
        <v>0</v>
      </c>
      <c r="AG39" s="592">
        <f t="shared" si="107"/>
        <v>0</v>
      </c>
      <c r="AH39" s="591" t="e">
        <f>(AF39/AG39)-1</f>
        <v>#DIV/0!</v>
      </c>
      <c r="AI39" s="625">
        <f t="shared" ref="AI39" si="111">SUM(AI40)</f>
        <v>0</v>
      </c>
      <c r="AJ39" s="625">
        <f t="shared" ref="AJ39" si="112">SUM(AJ40)</f>
        <v>0</v>
      </c>
      <c r="AK39" s="624" t="e">
        <f>(AI39/AJ39)-1</f>
        <v>#DIV/0!</v>
      </c>
      <c r="AL39" s="592">
        <f t="shared" ref="AL39" si="113">SUM(AL40)</f>
        <v>0</v>
      </c>
      <c r="AM39" s="592">
        <f t="shared" ref="AM39" si="114">SUM(AM40)</f>
        <v>0</v>
      </c>
      <c r="AN39" s="591" t="e">
        <f>(AL39/AM39)-1</f>
        <v>#DIV/0!</v>
      </c>
      <c r="AO39" s="632">
        <f>SUM(AO40)</f>
        <v>25194</v>
      </c>
      <c r="AP39" s="632">
        <f>SUM(AP40)</f>
        <v>0</v>
      </c>
      <c r="AQ39" s="640" t="e">
        <f>(AO39/AP39)-1</f>
        <v>#DIV/0!</v>
      </c>
    </row>
    <row r="40" spans="1:43" ht="24" customHeight="1" thickTop="1" thickBot="1" x14ac:dyDescent="0.3">
      <c r="A40" s="564">
        <v>746</v>
      </c>
      <c r="B40" s="1708" t="s">
        <v>606</v>
      </c>
      <c r="C40" s="1709"/>
      <c r="D40" s="1710"/>
      <c r="E40" s="617">
        <f>DATOS!C14</f>
        <v>4199</v>
      </c>
      <c r="F40" s="618"/>
      <c r="G40" s="595" t="e">
        <f>(E40/F40)-1</f>
        <v>#DIV/0!</v>
      </c>
      <c r="H40" s="584">
        <f>DATOS!E14</f>
        <v>4199</v>
      </c>
      <c r="I40" s="585"/>
      <c r="J40" s="573" t="e">
        <f>(H40/I40)-1</f>
        <v>#DIV/0!</v>
      </c>
      <c r="K40" s="617">
        <f>DATOS!G14</f>
        <v>4199</v>
      </c>
      <c r="L40" s="618"/>
      <c r="M40" s="595" t="e">
        <f>(K40/L40)-1</f>
        <v>#DIV/0!</v>
      </c>
      <c r="N40" s="584">
        <f>DATOS!I14</f>
        <v>4199</v>
      </c>
      <c r="O40" s="585"/>
      <c r="P40" s="573" t="e">
        <f>(N40/O40)-1</f>
        <v>#DIV/0!</v>
      </c>
      <c r="Q40" s="617">
        <f>DATOS!K14</f>
        <v>4199</v>
      </c>
      <c r="R40" s="618"/>
      <c r="S40" s="595" t="e">
        <f>(Q40/R40)-1</f>
        <v>#DIV/0!</v>
      </c>
      <c r="T40" s="585">
        <f>DATOS!M14</f>
        <v>4199</v>
      </c>
      <c r="U40" s="585"/>
      <c r="V40" s="573" t="e">
        <f>(T40/U40)-1</f>
        <v>#DIV/0!</v>
      </c>
      <c r="W40" s="617">
        <f>DATOS!O14</f>
        <v>0</v>
      </c>
      <c r="X40" s="618"/>
      <c r="Y40" s="595" t="e">
        <f>(W40/X40)-1</f>
        <v>#DIV/0!</v>
      </c>
      <c r="Z40" s="584">
        <f>DATOS!Q14</f>
        <v>0</v>
      </c>
      <c r="AA40" s="585"/>
      <c r="AB40" s="573" t="e">
        <f>(Z40/AA40)-1</f>
        <v>#DIV/0!</v>
      </c>
      <c r="AC40" s="617">
        <f>DATOS!S14</f>
        <v>0</v>
      </c>
      <c r="AD40" s="618"/>
      <c r="AE40" s="595" t="e">
        <f>(AC40/AD40)-1</f>
        <v>#DIV/0!</v>
      </c>
      <c r="AF40" s="584">
        <f>DATOS!U14</f>
        <v>0</v>
      </c>
      <c r="AG40" s="585"/>
      <c r="AH40" s="573" t="e">
        <f>(AF40/AG40)-1</f>
        <v>#DIV/0!</v>
      </c>
      <c r="AI40" s="617">
        <f>DATOS!W14</f>
        <v>0</v>
      </c>
      <c r="AJ40" s="618"/>
      <c r="AK40" s="595" t="e">
        <f>(AI40/AJ40)-1</f>
        <v>#DIV/0!</v>
      </c>
      <c r="AL40" s="584">
        <f>DATOS!Y14</f>
        <v>0</v>
      </c>
      <c r="AM40" s="585"/>
      <c r="AN40" s="573" t="e">
        <f>(AL40/AM40)-1</f>
        <v>#DIV/0!</v>
      </c>
      <c r="AO40" s="627">
        <f t="shared" si="41"/>
        <v>25194</v>
      </c>
      <c r="AP40" s="628">
        <f>F40+I40+L40+O40+R40+U40+X40+AA40+AD40+AG40+AJ40+AM40</f>
        <v>0</v>
      </c>
      <c r="AQ40" s="637" t="e">
        <f>(AO40/AP40)-1</f>
        <v>#DIV/0!</v>
      </c>
    </row>
    <row r="41" spans="1:43" ht="24" customHeight="1" thickTop="1" thickBot="1" x14ac:dyDescent="0.3">
      <c r="A41" s="564">
        <v>795</v>
      </c>
      <c r="B41" s="1708" t="s">
        <v>847</v>
      </c>
      <c r="C41" s="1709"/>
      <c r="D41" s="1710"/>
      <c r="E41" s="617">
        <v>0</v>
      </c>
      <c r="F41" s="618"/>
      <c r="G41" s="595"/>
      <c r="H41" s="584">
        <v>0</v>
      </c>
      <c r="I41" s="585"/>
      <c r="J41" s="573"/>
      <c r="K41" s="617">
        <v>0</v>
      </c>
      <c r="L41" s="618"/>
      <c r="M41" s="595"/>
      <c r="N41" s="584">
        <v>0</v>
      </c>
      <c r="O41" s="585"/>
      <c r="P41" s="573"/>
      <c r="Q41" s="617"/>
      <c r="R41" s="618"/>
      <c r="S41" s="595"/>
      <c r="T41" s="585">
        <v>0</v>
      </c>
      <c r="U41" s="585"/>
      <c r="V41" s="573"/>
      <c r="W41" s="617"/>
      <c r="X41" s="618"/>
      <c r="Y41" s="595"/>
      <c r="Z41" s="584"/>
      <c r="AA41" s="585"/>
      <c r="AB41" s="573"/>
      <c r="AC41" s="617"/>
      <c r="AD41" s="618"/>
      <c r="AE41" s="595"/>
      <c r="AF41" s="584"/>
      <c r="AG41" s="585"/>
      <c r="AH41" s="573"/>
      <c r="AI41" s="617"/>
      <c r="AJ41" s="618"/>
      <c r="AK41" s="595"/>
      <c r="AL41" s="584"/>
      <c r="AM41" s="585"/>
      <c r="AN41" s="573"/>
      <c r="AO41" s="627">
        <f t="shared" si="41"/>
        <v>0</v>
      </c>
      <c r="AP41" s="628"/>
      <c r="AQ41" s="637" t="e">
        <f>(AO41/AP41)-1</f>
        <v>#DIV/0!</v>
      </c>
    </row>
    <row r="42" spans="1:43" ht="24" customHeight="1" thickTop="1" thickBot="1" x14ac:dyDescent="0.4">
      <c r="B42" s="1718" t="s">
        <v>607</v>
      </c>
      <c r="C42" s="1719"/>
      <c r="D42" s="1720"/>
      <c r="E42" s="620">
        <f>E3-E7+E12-E16-E21-E36+E39</f>
        <v>55307.159999999996</v>
      </c>
      <c r="F42" s="620">
        <f>F3-F7+F12-F16-F21-F36+F39</f>
        <v>0</v>
      </c>
      <c r="G42" s="594" t="e">
        <f>(E42/F42)-1</f>
        <v>#DIV/0!</v>
      </c>
      <c r="H42" s="588">
        <f t="shared" ref="H42:AG42" si="115">H3-H7+H12-H16-H21-H36+H39</f>
        <v>44957.689999999981</v>
      </c>
      <c r="I42" s="588">
        <f t="shared" si="115"/>
        <v>0</v>
      </c>
      <c r="J42" s="591" t="e">
        <f>(H42/I42)-1</f>
        <v>#DIV/0!</v>
      </c>
      <c r="K42" s="620">
        <f>K3-K7+K12-K16-K21-K36+K39</f>
        <v>64306.66</v>
      </c>
      <c r="L42" s="620">
        <f t="shared" si="115"/>
        <v>0</v>
      </c>
      <c r="M42" s="594" t="e">
        <f>(K42/L42)-1</f>
        <v>#DIV/0!</v>
      </c>
      <c r="N42" s="588">
        <f>N3-N7+N12-N16-N21-N36+N39+N41</f>
        <v>65683.789999999979</v>
      </c>
      <c r="O42" s="588">
        <f t="shared" ref="O42" si="116">O3-O7+O12-O16-O21-O36+O39</f>
        <v>0</v>
      </c>
      <c r="P42" s="591" t="e">
        <f>(N42/O42)-1</f>
        <v>#DIV/0!</v>
      </c>
      <c r="Q42" s="620">
        <f>Q3-Q7+Q12-Q16-Q21-Q36+Q39+Q41</f>
        <v>163845.08000000002</v>
      </c>
      <c r="R42" s="620">
        <f t="shared" si="115"/>
        <v>0</v>
      </c>
      <c r="S42" s="594" t="e">
        <f>(Q42/R42)-1</f>
        <v>#DIV/0!</v>
      </c>
      <c r="T42" s="588">
        <f t="shared" si="115"/>
        <v>4199</v>
      </c>
      <c r="U42" s="588">
        <f t="shared" ref="U42" si="117">U3-U7+U12-U16-U21-U36+U39</f>
        <v>0</v>
      </c>
      <c r="V42" s="591" t="e">
        <f>(T42/U42)-1</f>
        <v>#DIV/0!</v>
      </c>
      <c r="W42" s="620">
        <f t="shared" si="115"/>
        <v>0</v>
      </c>
      <c r="X42" s="620">
        <f>X3-X7+X12-X16-X21-X36+X39</f>
        <v>0</v>
      </c>
      <c r="Y42" s="594" t="e">
        <f>(W42/X42)-1</f>
        <v>#DIV/0!</v>
      </c>
      <c r="Z42" s="588">
        <f t="shared" si="115"/>
        <v>0</v>
      </c>
      <c r="AA42" s="588">
        <f t="shared" si="115"/>
        <v>0</v>
      </c>
      <c r="AB42" s="591" t="e">
        <f>(Z42/AA42)-1</f>
        <v>#DIV/0!</v>
      </c>
      <c r="AC42" s="620">
        <f t="shared" ref="AC42:AD42" si="118">AC3-AC7+AC12-AC16-AC21-AC36+AC39</f>
        <v>0</v>
      </c>
      <c r="AD42" s="620">
        <f t="shared" si="118"/>
        <v>0</v>
      </c>
      <c r="AE42" s="594" t="e">
        <f>(AC42/AD42)-1</f>
        <v>#DIV/0!</v>
      </c>
      <c r="AF42" s="588">
        <f t="shared" si="115"/>
        <v>0</v>
      </c>
      <c r="AG42" s="588">
        <f t="shared" si="115"/>
        <v>0</v>
      </c>
      <c r="AH42" s="591" t="e">
        <f>(AF42/AG42)-1</f>
        <v>#DIV/0!</v>
      </c>
      <c r="AI42" s="621">
        <f t="shared" ref="AI42:AJ42" si="119">AI3-AI7+AI12-AI16-AI21-AI36+AI39</f>
        <v>0</v>
      </c>
      <c r="AJ42" s="621">
        <f t="shared" si="119"/>
        <v>0</v>
      </c>
      <c r="AK42" s="594" t="e">
        <f>(AI42/AJ42)-1</f>
        <v>#DIV/0!</v>
      </c>
      <c r="AL42" s="588">
        <f>AL3-AL7+AL12-AL16-AL21-AL36+AL39+AL41</f>
        <v>0</v>
      </c>
      <c r="AM42" s="588">
        <f t="shared" ref="AM42:AP42" si="120">AM3-AM7+AM12-AM16-AM21-AM36+AM39</f>
        <v>0</v>
      </c>
      <c r="AN42" s="591" t="e">
        <f>(AL42/AM42)-1</f>
        <v>#DIV/0!</v>
      </c>
      <c r="AO42" s="633">
        <f>AO3-AO7+AO12-AO16-AO21-AO36+AO39+AO41</f>
        <v>398299.38000000012</v>
      </c>
      <c r="AP42" s="634">
        <f t="shared" si="120"/>
        <v>0</v>
      </c>
      <c r="AQ42" s="635" t="e">
        <f>(AO42/AP42)-1</f>
        <v>#DIV/0!</v>
      </c>
    </row>
    <row r="43" spans="1:43" ht="24" customHeight="1" thickTop="1" thickBot="1" x14ac:dyDescent="0.4">
      <c r="E43" s="742"/>
      <c r="F43" s="742"/>
      <c r="G43" s="757"/>
      <c r="H43" s="743"/>
      <c r="I43" s="743"/>
      <c r="J43" s="759"/>
      <c r="K43" s="742"/>
      <c r="L43" s="742"/>
      <c r="M43" s="757"/>
      <c r="N43" s="743"/>
      <c r="O43" s="743"/>
      <c r="P43" s="759"/>
      <c r="Q43" s="742"/>
      <c r="R43" s="742"/>
      <c r="S43" s="757"/>
      <c r="T43" s="743"/>
      <c r="U43" s="743"/>
      <c r="V43" s="759"/>
      <c r="W43" s="742"/>
      <c r="X43" s="742"/>
      <c r="Y43" s="757"/>
      <c r="Z43" s="743"/>
      <c r="AA43" s="743"/>
      <c r="AB43" s="759"/>
      <c r="AC43" s="742"/>
      <c r="AD43" s="742"/>
      <c r="AE43" s="594"/>
      <c r="AF43" s="743"/>
      <c r="AG43" s="743"/>
      <c r="AH43" s="591"/>
      <c r="AI43" s="744"/>
      <c r="AJ43" s="744"/>
      <c r="AK43" s="594"/>
      <c r="AL43" s="743"/>
      <c r="AM43" s="743"/>
      <c r="AN43" s="591"/>
      <c r="AO43" s="745"/>
      <c r="AP43" s="745"/>
      <c r="AQ43" s="635"/>
    </row>
    <row r="44" spans="1:43" ht="24" customHeight="1" thickTop="1" thickBot="1" x14ac:dyDescent="0.4">
      <c r="B44" s="1721" t="s">
        <v>334</v>
      </c>
      <c r="C44" s="1721"/>
      <c r="E44" s="620">
        <f>SUM(E45)</f>
        <v>389.45</v>
      </c>
      <c r="F44" s="620">
        <f>SUM(F45)</f>
        <v>0</v>
      </c>
      <c r="G44" s="758" t="e">
        <f>(E44/F44)-1</f>
        <v>#DIV/0!</v>
      </c>
      <c r="H44" s="760">
        <f t="shared" ref="H44:AG44" si="121">SUM(H45)</f>
        <v>2742.91</v>
      </c>
      <c r="I44" s="760">
        <f t="shared" si="121"/>
        <v>0</v>
      </c>
      <c r="J44" s="747" t="e">
        <f>(H44/I44)-1</f>
        <v>#DIV/0!</v>
      </c>
      <c r="K44" s="620">
        <f t="shared" si="121"/>
        <v>394.82</v>
      </c>
      <c r="L44" s="620">
        <f t="shared" si="121"/>
        <v>0</v>
      </c>
      <c r="M44" s="758" t="e">
        <f>(K44/L44)-1</f>
        <v>#DIV/0!</v>
      </c>
      <c r="N44" s="760">
        <f t="shared" si="121"/>
        <v>0</v>
      </c>
      <c r="O44" s="760">
        <f t="shared" si="121"/>
        <v>0</v>
      </c>
      <c r="P44" s="747" t="e">
        <f>(N44/O44)-1</f>
        <v>#DIV/0!</v>
      </c>
      <c r="Q44" s="620">
        <f t="shared" si="121"/>
        <v>0</v>
      </c>
      <c r="R44" s="620">
        <f t="shared" si="121"/>
        <v>0</v>
      </c>
      <c r="S44" s="758" t="e">
        <f>(Q44/R44)-1</f>
        <v>#DIV/0!</v>
      </c>
      <c r="T44" s="760">
        <f t="shared" si="121"/>
        <v>0</v>
      </c>
      <c r="U44" s="760">
        <f t="shared" ref="U44" si="122">SUM(U45)</f>
        <v>0</v>
      </c>
      <c r="V44" s="747" t="e">
        <f>(T44/U44)-1</f>
        <v>#DIV/0!</v>
      </c>
      <c r="W44" s="620">
        <f t="shared" si="121"/>
        <v>0</v>
      </c>
      <c r="X44" s="620">
        <f>SUM(X45)</f>
        <v>0</v>
      </c>
      <c r="Y44" s="758" t="e">
        <f>(W44/X44)-1</f>
        <v>#DIV/0!</v>
      </c>
      <c r="Z44" s="760">
        <f t="shared" si="121"/>
        <v>0</v>
      </c>
      <c r="AA44" s="760">
        <f t="shared" si="121"/>
        <v>0</v>
      </c>
      <c r="AB44" s="747" t="e">
        <f>(Z44/AA44)-1</f>
        <v>#DIV/0!</v>
      </c>
      <c r="AC44" s="620">
        <f t="shared" ref="AC44" si="123">SUM(AC45)</f>
        <v>0</v>
      </c>
      <c r="AD44" s="620">
        <f t="shared" ref="AD44" si="124">SUM(AD45)</f>
        <v>0</v>
      </c>
      <c r="AE44" s="594" t="e">
        <f>(AC44/AD44)-1</f>
        <v>#DIV/0!</v>
      </c>
      <c r="AF44" s="588">
        <f t="shared" si="121"/>
        <v>0</v>
      </c>
      <c r="AG44" s="588">
        <f t="shared" si="121"/>
        <v>0</v>
      </c>
      <c r="AH44" s="591" t="e">
        <f>(AF44/AG44)-1</f>
        <v>#DIV/0!</v>
      </c>
      <c r="AI44" s="992">
        <f t="shared" ref="AI44" si="125">SUM(AI45)</f>
        <v>0</v>
      </c>
      <c r="AJ44" s="992">
        <f t="shared" ref="AJ44" si="126">SUM(AJ45)</f>
        <v>0</v>
      </c>
      <c r="AK44" s="993" t="e">
        <f>(AI44/AJ44)-1</f>
        <v>#DIV/0!</v>
      </c>
      <c r="AL44" s="760">
        <f t="shared" ref="AL44" si="127">SUM(AL45)</f>
        <v>0</v>
      </c>
      <c r="AM44" s="991">
        <f t="shared" ref="AM44" si="128">SUM(AM45)</f>
        <v>0</v>
      </c>
      <c r="AN44" s="747" t="e">
        <f>(AL44/AM44)-1</f>
        <v>#DIV/0!</v>
      </c>
      <c r="AO44" s="748">
        <f>SUM(AO45)</f>
        <v>3527.18</v>
      </c>
      <c r="AP44" s="748">
        <f>SUM(AP45)</f>
        <v>0</v>
      </c>
      <c r="AQ44" s="641" t="e">
        <f>(AO44/AP44)-1</f>
        <v>#DIV/0!</v>
      </c>
    </row>
    <row r="45" spans="1:43" ht="24" customHeight="1" thickTop="1" thickBot="1" x14ac:dyDescent="0.3">
      <c r="A45" s="564">
        <v>769</v>
      </c>
      <c r="B45" s="1708" t="s">
        <v>608</v>
      </c>
      <c r="C45" s="1709"/>
      <c r="D45" s="1710"/>
      <c r="E45" s="617">
        <v>389.45</v>
      </c>
      <c r="F45" s="618"/>
      <c r="G45" s="595" t="e">
        <f>(E45/F45)-1</f>
        <v>#DIV/0!</v>
      </c>
      <c r="H45" s="584">
        <v>2742.91</v>
      </c>
      <c r="I45" s="585"/>
      <c r="J45" s="573" t="e">
        <f>(H45/I45)-1</f>
        <v>#DIV/0!</v>
      </c>
      <c r="K45" s="617">
        <v>394.82</v>
      </c>
      <c r="L45" s="618"/>
      <c r="M45" s="595" t="e">
        <f>(K45/L45)-1</f>
        <v>#DIV/0!</v>
      </c>
      <c r="N45" s="584">
        <v>0</v>
      </c>
      <c r="O45" s="585"/>
      <c r="P45" s="573" t="e">
        <f>(N45/O45)-1</f>
        <v>#DIV/0!</v>
      </c>
      <c r="Q45" s="617"/>
      <c r="R45" s="618"/>
      <c r="S45" s="595" t="e">
        <f>(Q45/R45)-1</f>
        <v>#DIV/0!</v>
      </c>
      <c r="T45" s="585"/>
      <c r="U45" s="585"/>
      <c r="V45" s="573" t="e">
        <f>(T45/U45)-1</f>
        <v>#DIV/0!</v>
      </c>
      <c r="W45" s="617"/>
      <c r="X45" s="618"/>
      <c r="Y45" s="595" t="e">
        <f>(W45/X45)-1</f>
        <v>#DIV/0!</v>
      </c>
      <c r="Z45" s="584"/>
      <c r="AA45" s="585"/>
      <c r="AB45" s="573" t="e">
        <f>(Z45/AA45)-1</f>
        <v>#DIV/0!</v>
      </c>
      <c r="AC45" s="617"/>
      <c r="AD45" s="618"/>
      <c r="AE45" s="595" t="e">
        <f>(AC45/AD45)-1</f>
        <v>#DIV/0!</v>
      </c>
      <c r="AF45" s="584"/>
      <c r="AG45" s="585"/>
      <c r="AH45" s="573" t="e">
        <f>(AF45/AG45)-1</f>
        <v>#DIV/0!</v>
      </c>
      <c r="AI45" s="617"/>
      <c r="AJ45" s="618"/>
      <c r="AK45" s="595" t="e">
        <f>(AI45/AJ45)-1</f>
        <v>#DIV/0!</v>
      </c>
      <c r="AL45" s="584"/>
      <c r="AM45" s="585"/>
      <c r="AN45" s="573" t="e">
        <f>(AL45/AM45)-1</f>
        <v>#DIV/0!</v>
      </c>
      <c r="AO45" s="627">
        <f t="shared" ref="AO45" si="129">$E45+$H45+$K45+$N45+$Q45+$T45+$W45+$Z45+$AC45+$AF45+$AI45+$AL45</f>
        <v>3527.18</v>
      </c>
      <c r="AP45" s="628">
        <f>F45+I45+L45+O45+R45+U45+X45+AA45+AD45+AG45+AJ45+AM45</f>
        <v>0</v>
      </c>
      <c r="AQ45" s="636" t="e">
        <f>(AO45/AP45)-1</f>
        <v>#DIV/0!</v>
      </c>
    </row>
    <row r="46" spans="1:43" ht="24" customHeight="1" thickTop="1" thickBot="1" x14ac:dyDescent="0.4">
      <c r="B46" s="1714" t="s">
        <v>609</v>
      </c>
      <c r="C46" s="1714"/>
      <c r="E46" s="606">
        <f>SUM(E47:E48)</f>
        <v>243.01</v>
      </c>
      <c r="F46" s="606">
        <f>SUM(F47:F48)</f>
        <v>0</v>
      </c>
      <c r="G46" s="594" t="e">
        <f>1-(E46/F46)</f>
        <v>#DIV/0!</v>
      </c>
      <c r="H46" s="592">
        <f t="shared" ref="H46:AG46" si="130">SUM(H47:H48)</f>
        <v>29.99</v>
      </c>
      <c r="I46" s="592">
        <f t="shared" si="130"/>
        <v>0</v>
      </c>
      <c r="J46" s="591" t="e">
        <f>1-(H46/I46)</f>
        <v>#DIV/0!</v>
      </c>
      <c r="K46" s="606">
        <f t="shared" si="130"/>
        <v>79.45</v>
      </c>
      <c r="L46" s="606">
        <f t="shared" si="130"/>
        <v>0</v>
      </c>
      <c r="M46" s="594" t="e">
        <f>1-(K46/L46)</f>
        <v>#DIV/0!</v>
      </c>
      <c r="N46" s="592">
        <f t="shared" si="130"/>
        <v>23.89</v>
      </c>
      <c r="O46" s="592">
        <f t="shared" si="130"/>
        <v>0</v>
      </c>
      <c r="P46" s="591" t="e">
        <f>1-(N46/O46)</f>
        <v>#DIV/0!</v>
      </c>
      <c r="Q46" s="606">
        <f t="shared" si="130"/>
        <v>0</v>
      </c>
      <c r="R46" s="606">
        <f t="shared" si="130"/>
        <v>0</v>
      </c>
      <c r="S46" s="594" t="e">
        <f>1-(Q46/R46)</f>
        <v>#DIV/0!</v>
      </c>
      <c r="T46" s="592">
        <f t="shared" si="130"/>
        <v>0</v>
      </c>
      <c r="U46" s="592">
        <f t="shared" ref="U46" si="131">SUM(U47:U48)</f>
        <v>0</v>
      </c>
      <c r="V46" s="591" t="e">
        <f>1-(T46/U46)</f>
        <v>#DIV/0!</v>
      </c>
      <c r="W46" s="606">
        <f t="shared" si="130"/>
        <v>0</v>
      </c>
      <c r="X46" s="606">
        <f>SUM(X47:X48)</f>
        <v>0</v>
      </c>
      <c r="Y46" s="594" t="e">
        <f>1-(W46/X46)</f>
        <v>#DIV/0!</v>
      </c>
      <c r="Z46" s="592">
        <f t="shared" si="130"/>
        <v>0</v>
      </c>
      <c r="AA46" s="592">
        <f t="shared" si="130"/>
        <v>0</v>
      </c>
      <c r="AB46" s="591" t="e">
        <f>1-(Z46/AA46)</f>
        <v>#DIV/0!</v>
      </c>
      <c r="AC46" s="606">
        <f t="shared" ref="AC46" si="132">SUM(AC47:AC48)</f>
        <v>0</v>
      </c>
      <c r="AD46" s="606">
        <f t="shared" ref="AD46" si="133">SUM(AD47:AD48)</f>
        <v>0</v>
      </c>
      <c r="AE46" s="594" t="e">
        <f>1-(AC46/AD46)</f>
        <v>#DIV/0!</v>
      </c>
      <c r="AF46" s="592">
        <f t="shared" si="130"/>
        <v>0</v>
      </c>
      <c r="AG46" s="592">
        <f t="shared" si="130"/>
        <v>0</v>
      </c>
      <c r="AH46" s="591" t="e">
        <f>1-(AF46/AG46)</f>
        <v>#DIV/0!</v>
      </c>
      <c r="AI46" s="625">
        <f t="shared" ref="AI46" si="134">SUM(AI47:AI48)</f>
        <v>0</v>
      </c>
      <c r="AJ46" s="625">
        <f t="shared" ref="AJ46" si="135">SUM(AJ47:AJ48)</f>
        <v>0</v>
      </c>
      <c r="AK46" s="624" t="e">
        <f>1-(AI46/AJ46)</f>
        <v>#DIV/0!</v>
      </c>
      <c r="AL46" s="592">
        <f t="shared" ref="AL46" si="136">SUM(AL47:AL48)</f>
        <v>0</v>
      </c>
      <c r="AM46" s="592">
        <f t="shared" ref="AM46" si="137">SUM(AM47:AM48)</f>
        <v>0</v>
      </c>
      <c r="AN46" s="591" t="e">
        <f>1-(AL46/AM46)</f>
        <v>#DIV/0!</v>
      </c>
      <c r="AO46" s="632">
        <f>SUM(AO47:AO48)</f>
        <v>376.34000000000003</v>
      </c>
      <c r="AP46" s="632">
        <f>SUM(AP47:AP48)</f>
        <v>0</v>
      </c>
      <c r="AQ46" s="635" t="e">
        <f>1-(AO46/AP46)</f>
        <v>#DIV/0!</v>
      </c>
    </row>
    <row r="47" spans="1:43" ht="24" customHeight="1" thickTop="1" thickBot="1" x14ac:dyDescent="0.3">
      <c r="A47" s="564">
        <v>662</v>
      </c>
      <c r="B47" s="1708" t="s">
        <v>610</v>
      </c>
      <c r="C47" s="1709"/>
      <c r="D47" s="1710"/>
      <c r="E47" s="617">
        <v>33.01</v>
      </c>
      <c r="F47" s="618"/>
      <c r="G47" s="595" t="e">
        <f t="shared" ref="G47:G48" si="138">1-(E47/F47)</f>
        <v>#DIV/0!</v>
      </c>
      <c r="H47" s="584">
        <v>29.99</v>
      </c>
      <c r="I47" s="585"/>
      <c r="J47" s="573" t="e">
        <f t="shared" ref="J47:J48" si="139">1-(H47/I47)</f>
        <v>#DIV/0!</v>
      </c>
      <c r="K47" s="617">
        <v>26.95</v>
      </c>
      <c r="L47" s="618"/>
      <c r="M47" s="595" t="e">
        <f t="shared" ref="M47:M48" si="140">1-(K47/L47)</f>
        <v>#DIV/0!</v>
      </c>
      <c r="N47" s="584">
        <v>23.89</v>
      </c>
      <c r="O47" s="585"/>
      <c r="P47" s="573" t="e">
        <f t="shared" ref="P47:P48" si="141">1-(N47/O47)</f>
        <v>#DIV/0!</v>
      </c>
      <c r="Q47" s="617"/>
      <c r="R47" s="618"/>
      <c r="S47" s="595" t="e">
        <f t="shared" ref="S47:S48" si="142">1-(Q47/R47)</f>
        <v>#DIV/0!</v>
      </c>
      <c r="T47" s="584"/>
      <c r="U47" s="585"/>
      <c r="V47" s="573" t="e">
        <f t="shared" ref="V47:V48" si="143">1-(T47/U47)</f>
        <v>#DIV/0!</v>
      </c>
      <c r="W47" s="617"/>
      <c r="X47" s="618"/>
      <c r="Y47" s="595" t="e">
        <f t="shared" ref="Y47:Y48" si="144">1-(W47/X47)</f>
        <v>#DIV/0!</v>
      </c>
      <c r="Z47" s="584"/>
      <c r="AA47" s="585"/>
      <c r="AB47" s="573" t="e">
        <f t="shared" ref="AB47:AB48" si="145">1-(Z47/AA47)</f>
        <v>#DIV/0!</v>
      </c>
      <c r="AC47" s="617"/>
      <c r="AD47" s="618"/>
      <c r="AE47" s="595" t="e">
        <f t="shared" ref="AE47:AE48" si="146">1-(AC47/AD47)</f>
        <v>#DIV/0!</v>
      </c>
      <c r="AF47" s="584"/>
      <c r="AG47" s="585"/>
      <c r="AH47" s="573" t="e">
        <f t="shared" ref="AH47:AH48" si="147">1-(AF47/AG47)</f>
        <v>#DIV/0!</v>
      </c>
      <c r="AI47" s="617"/>
      <c r="AJ47" s="618"/>
      <c r="AK47" s="595" t="e">
        <f t="shared" ref="AK47:AK48" si="148">1-(AI47/AJ47)</f>
        <v>#DIV/0!</v>
      </c>
      <c r="AL47" s="584"/>
      <c r="AM47" s="585"/>
      <c r="AN47" s="573" t="e">
        <f t="shared" ref="AN47:AN48" si="149">1-(AL47/AM47)</f>
        <v>#DIV/0!</v>
      </c>
      <c r="AO47" s="627">
        <f t="shared" ref="AO47:AO51" si="150">$E47+$H47+$K47+$N47+$Q47+$T47+$W47+$Z47+$AC47+$AF47+$AI47+$AL47</f>
        <v>113.84</v>
      </c>
      <c r="AP47" s="628">
        <f>F47+I47+L47+O47+R47+U47+X47+AA47+AD47+AG47+AJ47+AM47</f>
        <v>0</v>
      </c>
      <c r="AQ47" s="636" t="e">
        <f t="shared" ref="AQ47:AQ48" si="151">1-(AO47/AP47)</f>
        <v>#DIV/0!</v>
      </c>
    </row>
    <row r="48" spans="1:43" ht="24" customHeight="1" thickTop="1" thickBot="1" x14ac:dyDescent="0.3">
      <c r="A48" s="564">
        <v>669</v>
      </c>
      <c r="B48" s="1708" t="s">
        <v>611</v>
      </c>
      <c r="C48" s="1709"/>
      <c r="D48" s="1710"/>
      <c r="E48" s="603">
        <v>210</v>
      </c>
      <c r="F48" s="605"/>
      <c r="G48" s="595" t="e">
        <f t="shared" si="138"/>
        <v>#DIV/0!</v>
      </c>
      <c r="H48" s="571">
        <v>0</v>
      </c>
      <c r="I48" s="574"/>
      <c r="J48" s="573" t="e">
        <f t="shared" si="139"/>
        <v>#DIV/0!</v>
      </c>
      <c r="K48" s="603">
        <v>52.5</v>
      </c>
      <c r="L48" s="605"/>
      <c r="M48" s="595" t="e">
        <f t="shared" si="140"/>
        <v>#DIV/0!</v>
      </c>
      <c r="N48" s="571">
        <v>0</v>
      </c>
      <c r="O48" s="574"/>
      <c r="P48" s="573" t="e">
        <f t="shared" si="141"/>
        <v>#DIV/0!</v>
      </c>
      <c r="Q48" s="603"/>
      <c r="R48" s="605"/>
      <c r="S48" s="595" t="e">
        <f t="shared" si="142"/>
        <v>#DIV/0!</v>
      </c>
      <c r="T48" s="571"/>
      <c r="U48" s="574"/>
      <c r="V48" s="573" t="e">
        <f t="shared" si="143"/>
        <v>#DIV/0!</v>
      </c>
      <c r="W48" s="603"/>
      <c r="X48" s="605"/>
      <c r="Y48" s="595" t="e">
        <f t="shared" si="144"/>
        <v>#DIV/0!</v>
      </c>
      <c r="Z48" s="571"/>
      <c r="AA48" s="574"/>
      <c r="AB48" s="573" t="e">
        <f t="shared" si="145"/>
        <v>#DIV/0!</v>
      </c>
      <c r="AC48" s="603"/>
      <c r="AD48" s="605"/>
      <c r="AE48" s="595" t="e">
        <f t="shared" si="146"/>
        <v>#DIV/0!</v>
      </c>
      <c r="AF48" s="571"/>
      <c r="AG48" s="574"/>
      <c r="AH48" s="573" t="e">
        <f t="shared" si="147"/>
        <v>#DIV/0!</v>
      </c>
      <c r="AI48" s="603"/>
      <c r="AJ48" s="605"/>
      <c r="AK48" s="595" t="e">
        <f t="shared" si="148"/>
        <v>#DIV/0!</v>
      </c>
      <c r="AL48" s="571"/>
      <c r="AM48" s="574"/>
      <c r="AN48" s="573" t="e">
        <f t="shared" si="149"/>
        <v>#DIV/0!</v>
      </c>
      <c r="AO48" s="627">
        <f t="shared" si="150"/>
        <v>262.5</v>
      </c>
      <c r="AP48" s="628">
        <f>F48+I48+L48+O48+R48+U48+X48+AA48+AD48+AG48+AJ48+AM48</f>
        <v>0</v>
      </c>
      <c r="AQ48" s="636" t="e">
        <f t="shared" si="151"/>
        <v>#DIV/0!</v>
      </c>
    </row>
    <row r="49" spans="1:43" ht="24" customHeight="1" thickTop="1" thickBot="1" x14ac:dyDescent="0.4">
      <c r="B49" s="1714" t="s">
        <v>612</v>
      </c>
      <c r="C49" s="1714"/>
      <c r="E49" s="610">
        <f>SUM(E50)</f>
        <v>28.68</v>
      </c>
      <c r="F49" s="610">
        <f>SUM(F50)</f>
        <v>0</v>
      </c>
      <c r="G49" s="600" t="e">
        <f>1-(E49/F49)</f>
        <v>#DIV/0!</v>
      </c>
      <c r="H49" s="576">
        <f t="shared" ref="H49:AG49" si="152">SUM(H50)</f>
        <v>0</v>
      </c>
      <c r="I49" s="576">
        <f t="shared" si="152"/>
        <v>0</v>
      </c>
      <c r="J49" s="570" t="e">
        <f>1-(H49/I49)</f>
        <v>#DIV/0!</v>
      </c>
      <c r="K49" s="606">
        <f t="shared" si="152"/>
        <v>2.71</v>
      </c>
      <c r="L49" s="606">
        <f t="shared" si="152"/>
        <v>0</v>
      </c>
      <c r="M49" s="594" t="e">
        <f>1-(K49/L49)</f>
        <v>#DIV/0!</v>
      </c>
      <c r="N49" s="576">
        <f t="shared" si="152"/>
        <v>553.16999999999996</v>
      </c>
      <c r="O49" s="576">
        <f t="shared" si="152"/>
        <v>0</v>
      </c>
      <c r="P49" s="570" t="e">
        <f>1-(N49/O49)</f>
        <v>#DIV/0!</v>
      </c>
      <c r="Q49" s="606">
        <f t="shared" si="152"/>
        <v>0</v>
      </c>
      <c r="R49" s="606">
        <f t="shared" si="152"/>
        <v>0</v>
      </c>
      <c r="S49" s="594" t="e">
        <f>1-(Q49/R49)</f>
        <v>#DIV/0!</v>
      </c>
      <c r="T49" s="592">
        <f t="shared" si="152"/>
        <v>0</v>
      </c>
      <c r="U49" s="592">
        <f t="shared" ref="U49" si="153">SUM(U50)</f>
        <v>0</v>
      </c>
      <c r="V49" s="570" t="e">
        <f>1-(T49/U49)</f>
        <v>#DIV/0!</v>
      </c>
      <c r="W49" s="606">
        <f t="shared" si="152"/>
        <v>0</v>
      </c>
      <c r="X49" s="606">
        <f>SUM(X50)</f>
        <v>0</v>
      </c>
      <c r="Y49" s="594" t="e">
        <f>1-(W49/X49)</f>
        <v>#DIV/0!</v>
      </c>
      <c r="Z49" s="592">
        <f t="shared" si="152"/>
        <v>0</v>
      </c>
      <c r="AA49" s="592">
        <f t="shared" si="152"/>
        <v>0</v>
      </c>
      <c r="AB49" s="591" t="e">
        <f>1-(Z49/AA49)</f>
        <v>#DIV/0!</v>
      </c>
      <c r="AC49" s="610">
        <f t="shared" ref="AC49" si="154">SUM(AC50)</f>
        <v>0</v>
      </c>
      <c r="AD49" s="610">
        <f t="shared" ref="AD49" si="155">SUM(AD50)</f>
        <v>0</v>
      </c>
      <c r="AE49" s="600" t="e">
        <f>1-(AC49/AD49)</f>
        <v>#DIV/0!</v>
      </c>
      <c r="AF49" s="592">
        <f t="shared" si="152"/>
        <v>0</v>
      </c>
      <c r="AG49" s="592">
        <f t="shared" si="152"/>
        <v>0</v>
      </c>
      <c r="AH49" s="591" t="e">
        <f>1-(AF49/AG49)</f>
        <v>#DIV/0!</v>
      </c>
      <c r="AI49" s="625">
        <f t="shared" ref="AI49" si="156">SUM(AI50)</f>
        <v>0</v>
      </c>
      <c r="AJ49" s="625">
        <f t="shared" ref="AJ49" si="157">SUM(AJ50)</f>
        <v>0</v>
      </c>
      <c r="AK49" s="624" t="e">
        <f>1-(AI49/AJ49)</f>
        <v>#DIV/0!</v>
      </c>
      <c r="AL49" s="592">
        <f t="shared" ref="AL49" si="158">SUM(AL50)</f>
        <v>0</v>
      </c>
      <c r="AM49" s="592">
        <f t="shared" ref="AM49" si="159">SUM(AM50)</f>
        <v>0</v>
      </c>
      <c r="AN49" s="591" t="e">
        <f>1-(AL49/AM49)</f>
        <v>#DIV/0!</v>
      </c>
      <c r="AO49" s="632">
        <f>SUM(AO50)</f>
        <v>584.55999999999995</v>
      </c>
      <c r="AP49" s="632">
        <f>SUM(AP50)</f>
        <v>0</v>
      </c>
      <c r="AQ49" s="635" t="e">
        <f>1-(AO49/AP49)</f>
        <v>#DIV/0!</v>
      </c>
    </row>
    <row r="50" spans="1:43" ht="24" customHeight="1" thickTop="1" thickBot="1" x14ac:dyDescent="0.3">
      <c r="A50" s="564">
        <v>678</v>
      </c>
      <c r="B50" s="1708" t="s">
        <v>613</v>
      </c>
      <c r="C50" s="1709"/>
      <c r="D50" s="1710"/>
      <c r="E50" s="618">
        <v>28.68</v>
      </c>
      <c r="F50" s="618"/>
      <c r="G50" s="595" t="e">
        <f>1-(E50/F50)</f>
        <v>#DIV/0!</v>
      </c>
      <c r="H50" s="585">
        <v>0</v>
      </c>
      <c r="I50" s="585"/>
      <c r="J50" s="573" t="e">
        <f>1-(H50/I50)</f>
        <v>#DIV/0!</v>
      </c>
      <c r="K50" s="618">
        <v>2.71</v>
      </c>
      <c r="L50" s="618"/>
      <c r="M50" s="595" t="e">
        <f>1-(K50/L50)</f>
        <v>#DIV/0!</v>
      </c>
      <c r="N50" s="585">
        <v>553.16999999999996</v>
      </c>
      <c r="O50" s="585"/>
      <c r="P50" s="573" t="e">
        <f>1-(N50/O50)</f>
        <v>#DIV/0!</v>
      </c>
      <c r="Q50" s="618"/>
      <c r="R50" s="618"/>
      <c r="S50" s="595" t="e">
        <f>1-(Q50/R50)</f>
        <v>#DIV/0!</v>
      </c>
      <c r="T50" s="585">
        <v>0</v>
      </c>
      <c r="U50" s="585"/>
      <c r="V50" s="573" t="e">
        <f>1-(T50/U50)</f>
        <v>#DIV/0!</v>
      </c>
      <c r="W50" s="618">
        <v>0</v>
      </c>
      <c r="X50" s="618"/>
      <c r="Y50" s="595" t="e">
        <f>1-(W50/X50)</f>
        <v>#DIV/0!</v>
      </c>
      <c r="Z50" s="585">
        <v>0</v>
      </c>
      <c r="AA50" s="585"/>
      <c r="AB50" s="573" t="e">
        <f>1-(Z50/AA50)</f>
        <v>#DIV/0!</v>
      </c>
      <c r="AC50" s="618">
        <v>0</v>
      </c>
      <c r="AD50" s="618"/>
      <c r="AE50" s="595" t="e">
        <f>1-(AC50/AD50)</f>
        <v>#DIV/0!</v>
      </c>
      <c r="AF50" s="585">
        <v>0</v>
      </c>
      <c r="AG50" s="585"/>
      <c r="AH50" s="573" t="e">
        <f>1-(AF50/AG50)</f>
        <v>#DIV/0!</v>
      </c>
      <c r="AI50" s="618">
        <v>0</v>
      </c>
      <c r="AJ50" s="618"/>
      <c r="AK50" s="595" t="e">
        <f>1-(AI50/AJ50)</f>
        <v>#DIV/0!</v>
      </c>
      <c r="AL50" s="585">
        <v>0</v>
      </c>
      <c r="AM50" s="585"/>
      <c r="AN50" s="573" t="e">
        <f>1-(AL50/AM50)</f>
        <v>#DIV/0!</v>
      </c>
      <c r="AO50" s="627">
        <f t="shared" si="150"/>
        <v>584.55999999999995</v>
      </c>
      <c r="AP50" s="628">
        <f>F50+I50+L50+O50+R50+U50+X50+AA50+AD50+AG50+AJ50+AM50</f>
        <v>0</v>
      </c>
      <c r="AQ50" s="636" t="e">
        <f>1-(AO50/AP50)</f>
        <v>#DIV/0!</v>
      </c>
    </row>
    <row r="51" spans="1:43" ht="24" customHeight="1" thickTop="1" thickBot="1" x14ac:dyDescent="0.3">
      <c r="A51" s="564">
        <v>630</v>
      </c>
      <c r="B51" s="1708" t="s">
        <v>862</v>
      </c>
      <c r="C51" s="1709"/>
      <c r="D51" s="1710"/>
      <c r="E51" s="618">
        <v>0</v>
      </c>
      <c r="F51" s="618"/>
      <c r="G51" s="595" t="e">
        <f>1-(E51/F51)</f>
        <v>#DIV/0!</v>
      </c>
      <c r="H51" s="585">
        <v>0</v>
      </c>
      <c r="I51" s="585"/>
      <c r="J51" s="573" t="e">
        <f>1-(H51/I51)</f>
        <v>#DIV/0!</v>
      </c>
      <c r="K51" s="618">
        <v>0</v>
      </c>
      <c r="L51" s="618"/>
      <c r="M51" s="595" t="e">
        <f>1-(K51/L51)</f>
        <v>#DIV/0!</v>
      </c>
      <c r="N51" s="585">
        <v>0</v>
      </c>
      <c r="O51" s="585"/>
      <c r="P51" s="573" t="e">
        <f>1-(N51/O51)</f>
        <v>#DIV/0!</v>
      </c>
      <c r="Q51" s="618"/>
      <c r="R51" s="618"/>
      <c r="S51" s="595" t="e">
        <f>1-(Q51/R51)</f>
        <v>#DIV/0!</v>
      </c>
      <c r="T51" s="585"/>
      <c r="U51" s="585"/>
      <c r="V51" s="573" t="e">
        <f>1-(T51/U51)</f>
        <v>#DIV/0!</v>
      </c>
      <c r="W51" s="618"/>
      <c r="X51" s="618"/>
      <c r="Y51" s="595" t="e">
        <f>1-(W51/X51)</f>
        <v>#DIV/0!</v>
      </c>
      <c r="Z51" s="585"/>
      <c r="AA51" s="585"/>
      <c r="AB51" s="573" t="e">
        <f>1-(Z51/AA51)</f>
        <v>#DIV/0!</v>
      </c>
      <c r="AC51" s="618"/>
      <c r="AD51" s="618"/>
      <c r="AE51" s="595" t="e">
        <f>1-(AC51/AD51)</f>
        <v>#DIV/0!</v>
      </c>
      <c r="AF51" s="585"/>
      <c r="AG51" s="585"/>
      <c r="AH51" s="573" t="e">
        <f>1-(AF51/AG51)</f>
        <v>#DIV/0!</v>
      </c>
      <c r="AI51" s="618"/>
      <c r="AJ51" s="618"/>
      <c r="AK51" s="595" t="e">
        <f>1-(AI51/AJ51)</f>
        <v>#DIV/0!</v>
      </c>
      <c r="AL51" s="585"/>
      <c r="AM51" s="585"/>
      <c r="AN51" s="573" t="e">
        <f>1-(AL51/AM51)</f>
        <v>#DIV/0!</v>
      </c>
      <c r="AO51" s="627">
        <f t="shared" si="150"/>
        <v>0</v>
      </c>
      <c r="AP51" s="628">
        <f>F51+I51+L51+O51+R51+U51+X51+AA51+AD51+AG51+AJ51+AM51</f>
        <v>0</v>
      </c>
      <c r="AQ51" s="636" t="e">
        <f>1-(AO51/AP51)</f>
        <v>#DIV/0!</v>
      </c>
    </row>
    <row r="52" spans="1:43" ht="24" customHeight="1" thickTop="1" thickBot="1" x14ac:dyDescent="0.3">
      <c r="E52" s="599"/>
      <c r="F52" s="599"/>
      <c r="G52" s="599"/>
      <c r="H52" s="587"/>
      <c r="I52" s="587"/>
      <c r="J52" s="587"/>
      <c r="K52" s="599"/>
      <c r="L52" s="599"/>
      <c r="M52" s="599"/>
      <c r="N52" s="587"/>
      <c r="O52" s="587"/>
      <c r="P52" s="587"/>
      <c r="Q52" s="599"/>
      <c r="R52" s="599"/>
      <c r="S52" s="599"/>
      <c r="T52" s="587"/>
      <c r="U52" s="587"/>
      <c r="V52" s="587"/>
      <c r="W52" s="599"/>
      <c r="X52" s="599"/>
      <c r="Y52" s="599"/>
      <c r="Z52" s="587"/>
      <c r="AA52" s="587"/>
      <c r="AB52" s="587"/>
      <c r="AC52" s="599"/>
      <c r="AD52" s="599"/>
      <c r="AE52" s="599"/>
      <c r="AF52" s="587"/>
      <c r="AG52" s="587"/>
      <c r="AH52" s="587"/>
      <c r="AI52" s="599"/>
      <c r="AJ52" s="599"/>
      <c r="AK52" s="599"/>
      <c r="AL52" s="587"/>
      <c r="AM52" s="587"/>
      <c r="AN52" s="587"/>
      <c r="AO52" s="629"/>
      <c r="AP52" s="629"/>
      <c r="AQ52" s="630"/>
    </row>
    <row r="53" spans="1:43" ht="24" customHeight="1" thickTop="1" thickBot="1" x14ac:dyDescent="0.4">
      <c r="B53" s="1715" t="s">
        <v>614</v>
      </c>
      <c r="C53" s="1716"/>
      <c r="D53" s="1717"/>
      <c r="E53" s="620">
        <f>E44-E46-E49</f>
        <v>117.75999999999999</v>
      </c>
      <c r="F53" s="620">
        <f>F44-F46-F49</f>
        <v>0</v>
      </c>
      <c r="G53" s="600" t="e">
        <f>1-(E53/F53)</f>
        <v>#DIV/0!</v>
      </c>
      <c r="H53" s="588">
        <f>H44-H46-H49</f>
        <v>2712.92</v>
      </c>
      <c r="I53" s="588">
        <f t="shared" ref="I53:AG53" si="160">I44-I46-I49</f>
        <v>0</v>
      </c>
      <c r="J53" s="570" t="e">
        <f>1-(H53/I53)</f>
        <v>#DIV/0!</v>
      </c>
      <c r="K53" s="620">
        <f>K44-K46-K49</f>
        <v>312.66000000000003</v>
      </c>
      <c r="L53" s="620">
        <f t="shared" si="160"/>
        <v>0</v>
      </c>
      <c r="M53" s="600" t="e">
        <f>1-(K53/L53)</f>
        <v>#DIV/0!</v>
      </c>
      <c r="N53" s="588">
        <f t="shared" si="160"/>
        <v>-577.05999999999995</v>
      </c>
      <c r="O53" s="588">
        <f t="shared" ref="O53" si="161">O44-O46-O49</f>
        <v>0</v>
      </c>
      <c r="P53" s="570" t="e">
        <f>1-(N53/O53)</f>
        <v>#DIV/0!</v>
      </c>
      <c r="Q53" s="620">
        <f t="shared" si="160"/>
        <v>0</v>
      </c>
      <c r="R53" s="620">
        <f t="shared" si="160"/>
        <v>0</v>
      </c>
      <c r="S53" s="600" t="e">
        <f>1-(Q53/R53)</f>
        <v>#DIV/0!</v>
      </c>
      <c r="T53" s="588">
        <f t="shared" si="160"/>
        <v>0</v>
      </c>
      <c r="U53" s="588">
        <f t="shared" ref="U53" si="162">U44-U46-U49</f>
        <v>0</v>
      </c>
      <c r="V53" s="570" t="e">
        <f>1-(T53/U53)</f>
        <v>#DIV/0!</v>
      </c>
      <c r="W53" s="620">
        <f t="shared" si="160"/>
        <v>0</v>
      </c>
      <c r="X53" s="620">
        <f>X44-X46-X49</f>
        <v>0</v>
      </c>
      <c r="Y53" s="600" t="e">
        <f>1-(W53/X53)</f>
        <v>#DIV/0!</v>
      </c>
      <c r="Z53" s="588">
        <f t="shared" si="160"/>
        <v>0</v>
      </c>
      <c r="AA53" s="588">
        <f t="shared" si="160"/>
        <v>0</v>
      </c>
      <c r="AB53" s="570" t="e">
        <f>1-(Z53/AA53)</f>
        <v>#DIV/0!</v>
      </c>
      <c r="AC53" s="620">
        <f t="shared" ref="AC53:AD53" si="163">AC44-AC46-AC49</f>
        <v>0</v>
      </c>
      <c r="AD53" s="620">
        <f t="shared" si="163"/>
        <v>0</v>
      </c>
      <c r="AE53" s="600" t="e">
        <f>1-(AC53/AD53)</f>
        <v>#DIV/0!</v>
      </c>
      <c r="AF53" s="588">
        <f t="shared" si="160"/>
        <v>0</v>
      </c>
      <c r="AG53" s="588">
        <f t="shared" si="160"/>
        <v>0</v>
      </c>
      <c r="AH53" s="570" t="e">
        <f>1-(AF53/AG53)</f>
        <v>#DIV/0!</v>
      </c>
      <c r="AI53" s="621">
        <f t="shared" ref="AI53:AJ53" si="164">AI44-AI46-AI49</f>
        <v>0</v>
      </c>
      <c r="AJ53" s="621">
        <f t="shared" si="164"/>
        <v>0</v>
      </c>
      <c r="AK53" s="600" t="e">
        <f>1-(AI53/AJ53)</f>
        <v>#DIV/0!</v>
      </c>
      <c r="AL53" s="588">
        <f t="shared" ref="AL53:AP53" si="165">AL44-AL46-AL49</f>
        <v>0</v>
      </c>
      <c r="AM53" s="588">
        <f t="shared" si="165"/>
        <v>0</v>
      </c>
      <c r="AN53" s="570" t="e">
        <f>1-(AL53/AM53)</f>
        <v>#DIV/0!</v>
      </c>
      <c r="AO53" s="631">
        <f t="shared" si="165"/>
        <v>2566.2799999999997</v>
      </c>
      <c r="AP53" s="631">
        <f t="shared" si="165"/>
        <v>0</v>
      </c>
      <c r="AQ53" s="642" t="e">
        <f>1-(AO53/AP53)</f>
        <v>#DIV/0!</v>
      </c>
    </row>
    <row r="54" spans="1:43" ht="24" customHeight="1" thickTop="1" thickBot="1" x14ac:dyDescent="0.3">
      <c r="E54" s="599"/>
      <c r="F54" s="599"/>
      <c r="G54" s="599"/>
      <c r="H54" s="587"/>
      <c r="I54" s="587"/>
      <c r="J54" s="587"/>
      <c r="K54" s="599"/>
      <c r="L54" s="599"/>
      <c r="M54" s="599"/>
      <c r="N54" s="587"/>
      <c r="O54" s="587"/>
      <c r="P54" s="587"/>
      <c r="Q54" s="599"/>
      <c r="R54" s="599"/>
      <c r="S54" s="599"/>
      <c r="T54" s="587"/>
      <c r="U54" s="587"/>
      <c r="V54" s="587"/>
      <c r="W54" s="599"/>
      <c r="X54" s="599"/>
      <c r="Y54" s="599"/>
      <c r="Z54" s="587"/>
      <c r="AA54" s="587"/>
      <c r="AB54" s="587"/>
      <c r="AC54" s="599"/>
      <c r="AD54" s="599"/>
      <c r="AE54" s="599"/>
      <c r="AF54" s="587"/>
      <c r="AG54" s="587"/>
      <c r="AH54" s="587"/>
      <c r="AI54" s="599"/>
      <c r="AJ54" s="599"/>
      <c r="AK54" s="599"/>
      <c r="AL54" s="587"/>
      <c r="AM54" s="587"/>
      <c r="AN54" s="587"/>
      <c r="AO54" s="629"/>
      <c r="AP54" s="629"/>
      <c r="AQ54" s="630"/>
    </row>
    <row r="55" spans="1:43" ht="24" customHeight="1" thickTop="1" thickBot="1" x14ac:dyDescent="0.4">
      <c r="B55" s="1711" t="s">
        <v>283</v>
      </c>
      <c r="C55" s="1712"/>
      <c r="D55" s="1713"/>
      <c r="E55" s="1053">
        <f>E42+E53</f>
        <v>55424.92</v>
      </c>
      <c r="F55" s="620">
        <f>F42+F53</f>
        <v>0</v>
      </c>
      <c r="G55" s="594" t="e">
        <f>(E55/F55)-1</f>
        <v>#DIV/0!</v>
      </c>
      <c r="H55" s="1054">
        <f t="shared" ref="H55:AG55" si="166">H42+H53</f>
        <v>47670.609999999979</v>
      </c>
      <c r="I55" s="588">
        <f t="shared" si="166"/>
        <v>0</v>
      </c>
      <c r="J55" s="591" t="e">
        <f>(H55/I55)-1</f>
        <v>#DIV/0!</v>
      </c>
      <c r="K55" s="1053">
        <f t="shared" si="166"/>
        <v>64619.320000000007</v>
      </c>
      <c r="L55" s="620">
        <f t="shared" si="166"/>
        <v>0</v>
      </c>
      <c r="M55" s="594" t="e">
        <f>(K55/L55)-1</f>
        <v>#DIV/0!</v>
      </c>
      <c r="N55" s="1054">
        <f t="shared" si="166"/>
        <v>65106.729999999981</v>
      </c>
      <c r="O55" s="588">
        <f t="shared" ref="O55" si="167">O42+O53</f>
        <v>0</v>
      </c>
      <c r="P55" s="591" t="e">
        <f>(N55/O55)-1</f>
        <v>#DIV/0!</v>
      </c>
      <c r="Q55" s="1053">
        <f t="shared" si="166"/>
        <v>163845.08000000002</v>
      </c>
      <c r="R55" s="620">
        <f t="shared" si="166"/>
        <v>0</v>
      </c>
      <c r="S55" s="594" t="e">
        <f>(Q55/R55)-1</f>
        <v>#DIV/0!</v>
      </c>
      <c r="T55" s="588">
        <f t="shared" si="166"/>
        <v>4199</v>
      </c>
      <c r="U55" s="588">
        <f t="shared" ref="U55" si="168">U42+U53</f>
        <v>0</v>
      </c>
      <c r="V55" s="591" t="e">
        <f>(T55/U55)-1</f>
        <v>#DIV/0!</v>
      </c>
      <c r="W55" s="620">
        <f t="shared" si="166"/>
        <v>0</v>
      </c>
      <c r="X55" s="620">
        <f>X42+X53</f>
        <v>0</v>
      </c>
      <c r="Y55" s="594" t="e">
        <f>(W55/X55)-1</f>
        <v>#DIV/0!</v>
      </c>
      <c r="Z55" s="588">
        <f t="shared" si="166"/>
        <v>0</v>
      </c>
      <c r="AA55" s="588">
        <f t="shared" si="166"/>
        <v>0</v>
      </c>
      <c r="AB55" s="591" t="e">
        <f>(Z55/AA55)-1</f>
        <v>#DIV/0!</v>
      </c>
      <c r="AC55" s="620">
        <f t="shared" ref="AC55:AD55" si="169">AC42+AC53</f>
        <v>0</v>
      </c>
      <c r="AD55" s="620">
        <f t="shared" si="169"/>
        <v>0</v>
      </c>
      <c r="AE55" s="594" t="e">
        <f>(AC55/AD55)-1</f>
        <v>#DIV/0!</v>
      </c>
      <c r="AF55" s="588">
        <f t="shared" si="166"/>
        <v>0</v>
      </c>
      <c r="AG55" s="588">
        <f t="shared" si="166"/>
        <v>0</v>
      </c>
      <c r="AH55" s="591" t="e">
        <f>(AF55/AG55)-1</f>
        <v>#DIV/0!</v>
      </c>
      <c r="AI55" s="621">
        <f t="shared" ref="AI55:AJ55" si="170">AI42+AI53</f>
        <v>0</v>
      </c>
      <c r="AJ55" s="621">
        <f t="shared" si="170"/>
        <v>0</v>
      </c>
      <c r="AK55" s="594" t="e">
        <f>(AI55/AJ55)-1</f>
        <v>#DIV/0!</v>
      </c>
      <c r="AL55" s="588">
        <f t="shared" ref="AL55:AP55" si="171">AL42+AL53</f>
        <v>0</v>
      </c>
      <c r="AM55" s="588">
        <f t="shared" si="171"/>
        <v>0</v>
      </c>
      <c r="AN55" s="591" t="e">
        <f>(AL55/AM55)-1</f>
        <v>#DIV/0!</v>
      </c>
      <c r="AO55" s="631">
        <f t="shared" si="171"/>
        <v>400865.66000000015</v>
      </c>
      <c r="AP55" s="631">
        <f t="shared" si="171"/>
        <v>0</v>
      </c>
      <c r="AQ55" s="635" t="e">
        <f>(AO55/AP55)-1</f>
        <v>#DIV/0!</v>
      </c>
    </row>
    <row r="56" spans="1:43" ht="24" customHeight="1" thickTop="1" thickBot="1" x14ac:dyDescent="0.4">
      <c r="B56" s="1711" t="s">
        <v>863</v>
      </c>
      <c r="C56" s="1712"/>
      <c r="D56" s="1713"/>
      <c r="E56" s="1053">
        <f>E55-E51</f>
        <v>55424.92</v>
      </c>
      <c r="F56" s="620"/>
      <c r="G56" s="594"/>
      <c r="H56" s="1054">
        <f>H55-H51</f>
        <v>47670.609999999979</v>
      </c>
      <c r="I56" s="588"/>
      <c r="J56" s="591"/>
      <c r="K56" s="1053">
        <f>K55-K51</f>
        <v>64619.320000000007</v>
      </c>
      <c r="L56" s="620"/>
      <c r="M56" s="594"/>
      <c r="N56" s="1054">
        <f>N55-N51</f>
        <v>65106.729999999981</v>
      </c>
      <c r="O56" s="588"/>
      <c r="P56" s="591"/>
      <c r="Q56" s="1053">
        <f>Q55-Q51</f>
        <v>163845.08000000002</v>
      </c>
      <c r="R56" s="620"/>
      <c r="S56" s="594"/>
      <c r="T56" s="588">
        <f>T55-T51</f>
        <v>4199</v>
      </c>
      <c r="U56" s="588"/>
      <c r="V56" s="591"/>
      <c r="W56" s="620">
        <f>W55-W51</f>
        <v>0</v>
      </c>
      <c r="X56" s="620"/>
      <c r="Y56" s="594"/>
      <c r="Z56" s="588">
        <f>Z55-Z51</f>
        <v>0</v>
      </c>
      <c r="AA56" s="588"/>
      <c r="AB56" s="591"/>
      <c r="AC56" s="620">
        <f>AC55-AC51</f>
        <v>0</v>
      </c>
      <c r="AD56" s="620"/>
      <c r="AE56" s="594"/>
      <c r="AF56" s="588">
        <f>AF55-AF51</f>
        <v>0</v>
      </c>
      <c r="AG56" s="588"/>
      <c r="AH56" s="591"/>
      <c r="AI56" s="621">
        <f>AI55-AI51</f>
        <v>0</v>
      </c>
      <c r="AJ56" s="621"/>
      <c r="AK56" s="594"/>
      <c r="AL56" s="588">
        <f>AL55-AL51</f>
        <v>0</v>
      </c>
      <c r="AM56" s="588"/>
      <c r="AN56" s="591"/>
      <c r="AO56" s="1296">
        <f>AO55-AO51</f>
        <v>400865.66000000015</v>
      </c>
      <c r="AP56" s="631"/>
      <c r="AQ56" s="635"/>
    </row>
    <row r="57" spans="1:43" ht="24" customHeight="1" thickTop="1" x14ac:dyDescent="0.25">
      <c r="G57" s="567"/>
    </row>
  </sheetData>
  <mergeCells count="66">
    <mergeCell ref="AO1:AQ1"/>
    <mergeCell ref="Q1:S1"/>
    <mergeCell ref="T1:V1"/>
    <mergeCell ref="W1:Y1"/>
    <mergeCell ref="Z1:AB1"/>
    <mergeCell ref="AC1:AE1"/>
    <mergeCell ref="AF1:AH1"/>
    <mergeCell ref="AI1:AK1"/>
    <mergeCell ref="AL1:AN1"/>
    <mergeCell ref="B1:D1"/>
    <mergeCell ref="H1:J1"/>
    <mergeCell ref="K1:M1"/>
    <mergeCell ref="N1:P1"/>
    <mergeCell ref="B2:D2"/>
    <mergeCell ref="E1:G1"/>
    <mergeCell ref="B3:D3"/>
    <mergeCell ref="B4:D4"/>
    <mergeCell ref="B5:D5"/>
    <mergeCell ref="B6:D6"/>
    <mergeCell ref="B7:C7"/>
    <mergeCell ref="B8:D8"/>
    <mergeCell ref="B9:D9"/>
    <mergeCell ref="B10:D10"/>
    <mergeCell ref="B12:D12"/>
    <mergeCell ref="B14:D14"/>
    <mergeCell ref="B11:D11"/>
    <mergeCell ref="B13:D13"/>
    <mergeCell ref="B15:D15"/>
    <mergeCell ref="B16:C16"/>
    <mergeCell ref="B17:D17"/>
    <mergeCell ref="B19:D19"/>
    <mergeCell ref="B20:D20"/>
    <mergeCell ref="B18:D18"/>
    <mergeCell ref="B22:D22"/>
    <mergeCell ref="B23:D23"/>
    <mergeCell ref="B24:D24"/>
    <mergeCell ref="B25:D25"/>
    <mergeCell ref="B21:D21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6:D26"/>
    <mergeCell ref="B27:D27"/>
    <mergeCell ref="B28:D28"/>
    <mergeCell ref="B29:D29"/>
    <mergeCell ref="B30:D30"/>
    <mergeCell ref="B31:D31"/>
    <mergeCell ref="B35:D35"/>
    <mergeCell ref="B36:C36"/>
    <mergeCell ref="B34:D34"/>
    <mergeCell ref="B32:D32"/>
    <mergeCell ref="B33:D33"/>
    <mergeCell ref="B51:D51"/>
    <mergeCell ref="B56:D56"/>
    <mergeCell ref="B49:C49"/>
    <mergeCell ref="B50:D50"/>
    <mergeCell ref="B53:D53"/>
    <mergeCell ref="B55:D55"/>
  </mergeCells>
  <pageMargins left="0.7" right="0.7" top="0.75" bottom="0.75" header="0.3" footer="0.3"/>
  <pageSetup paperSize="9" orientation="portrait" r:id="rId1"/>
  <ignoredErrors>
    <ignoredError sqref="G55 G7 AE7 AH7 AB7 AH16 AN16:AP16 AN7 J7 M7 G21 G35:G36 G16 J16 G46 G44 G39 G53 M3 M16 M21 M35:M36 M39 M44 M46 M53 M55 P3 P7 P21 P35:P36 P39 P44 P46 P48 P53 P55 J3 G3 J39 J44 J46 J48 J53 J55 J35:J36 S16 S7 S3 S21 S35:S36 S39 S46 S55 S53 J42 P42 G42 AP7" formula="1"/>
    <ignoredError sqref="AQ12 G12:G15 J13:J15 G50 G47 M13:M15 P12:P15 P50 J50 S13:S15 S50 S47" evalError="1"/>
    <ignoredError sqref="AE12 AH12 AH13:AH15 J12 AN12:AP12 G49 M12 M49:M50 P16 P47 P49 J47 J49 S49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AJ38" activePane="bottomRight" state="frozen"/>
      <selection pane="topRight" activeCell="E1" sqref="E1"/>
      <selection pane="bottomLeft" activeCell="A2" sqref="A2"/>
      <selection pane="bottomRight" activeCell="AC47" sqref="AC47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30" t="s">
        <v>795</v>
      </c>
      <c r="C1" s="1730"/>
      <c r="D1" s="1730"/>
      <c r="E1" s="1731" t="s">
        <v>0</v>
      </c>
      <c r="F1" s="1735"/>
      <c r="G1" s="1736"/>
      <c r="H1" s="1731" t="s">
        <v>1</v>
      </c>
      <c r="I1" s="1732"/>
      <c r="J1" s="1733"/>
      <c r="K1" s="1731" t="s">
        <v>2</v>
      </c>
      <c r="L1" s="1732"/>
      <c r="M1" s="1733"/>
      <c r="N1" s="1731" t="s">
        <v>3</v>
      </c>
      <c r="O1" s="1732"/>
      <c r="P1" s="1733"/>
      <c r="Q1" s="1731" t="s">
        <v>4</v>
      </c>
      <c r="R1" s="1732"/>
      <c r="S1" s="1733"/>
      <c r="T1" s="1731" t="s">
        <v>5</v>
      </c>
      <c r="U1" s="1732"/>
      <c r="V1" s="1733"/>
      <c r="W1" s="1731" t="s">
        <v>6</v>
      </c>
      <c r="X1" s="1732"/>
      <c r="Y1" s="1733"/>
      <c r="Z1" s="1731" t="s">
        <v>7</v>
      </c>
      <c r="AA1" s="1732"/>
      <c r="AB1" s="1733"/>
      <c r="AC1" s="1731" t="s">
        <v>8</v>
      </c>
      <c r="AD1" s="1732"/>
      <c r="AE1" s="1733"/>
      <c r="AF1" s="1731" t="s">
        <v>9</v>
      </c>
      <c r="AG1" s="1732"/>
      <c r="AH1" s="1733"/>
      <c r="AI1" s="1731" t="s">
        <v>10</v>
      </c>
      <c r="AJ1" s="1732"/>
      <c r="AK1" s="1733"/>
      <c r="AL1" s="1731" t="s">
        <v>11</v>
      </c>
      <c r="AM1" s="1732"/>
      <c r="AN1" s="1733"/>
      <c r="AO1" s="1731" t="s">
        <v>777</v>
      </c>
      <c r="AP1" s="1732"/>
      <c r="AQ1" s="1733"/>
    </row>
    <row r="2" spans="1:43" ht="24" customHeight="1" thickTop="1" thickBot="1" x14ac:dyDescent="0.3">
      <c r="B2" s="1734"/>
      <c r="C2" s="1734"/>
      <c r="D2" s="1734"/>
      <c r="E2" s="568" t="s">
        <v>228</v>
      </c>
      <c r="F2" s="569" t="s">
        <v>578</v>
      </c>
      <c r="G2" s="643" t="s">
        <v>616</v>
      </c>
      <c r="H2" s="568" t="s">
        <v>228</v>
      </c>
      <c r="I2" s="569" t="s">
        <v>578</v>
      </c>
      <c r="J2" s="643" t="s">
        <v>616</v>
      </c>
      <c r="K2" s="565" t="s">
        <v>228</v>
      </c>
      <c r="L2" s="566" t="s">
        <v>578</v>
      </c>
      <c r="M2" s="643" t="s">
        <v>616</v>
      </c>
      <c r="N2" s="568" t="s">
        <v>228</v>
      </c>
      <c r="O2" s="569" t="s">
        <v>578</v>
      </c>
      <c r="P2" s="643" t="s">
        <v>616</v>
      </c>
      <c r="Q2" s="568" t="s">
        <v>228</v>
      </c>
      <c r="R2" s="569" t="s">
        <v>578</v>
      </c>
      <c r="S2" s="643" t="s">
        <v>616</v>
      </c>
      <c r="T2" s="568" t="s">
        <v>228</v>
      </c>
      <c r="U2" s="569" t="s">
        <v>578</v>
      </c>
      <c r="V2" s="643" t="s">
        <v>616</v>
      </c>
      <c r="W2" s="565" t="s">
        <v>228</v>
      </c>
      <c r="X2" s="569" t="s">
        <v>578</v>
      </c>
      <c r="Y2" s="643" t="s">
        <v>616</v>
      </c>
      <c r="Z2" s="565" t="s">
        <v>228</v>
      </c>
      <c r="AA2" s="566" t="s">
        <v>578</v>
      </c>
      <c r="AB2" s="643" t="s">
        <v>616</v>
      </c>
      <c r="AC2" s="568" t="s">
        <v>228</v>
      </c>
      <c r="AD2" s="569" t="s">
        <v>578</v>
      </c>
      <c r="AE2" s="643" t="s">
        <v>616</v>
      </c>
      <c r="AF2" s="568" t="s">
        <v>228</v>
      </c>
      <c r="AG2" s="569" t="s">
        <v>578</v>
      </c>
      <c r="AH2" s="643" t="s">
        <v>616</v>
      </c>
      <c r="AI2" s="568" t="s">
        <v>228</v>
      </c>
      <c r="AJ2" s="569" t="s">
        <v>578</v>
      </c>
      <c r="AK2" s="643" t="s">
        <v>616</v>
      </c>
      <c r="AL2" s="568" t="s">
        <v>228</v>
      </c>
      <c r="AM2" s="569" t="s">
        <v>578</v>
      </c>
      <c r="AN2" s="643" t="s">
        <v>616</v>
      </c>
      <c r="AO2" s="565" t="s">
        <v>228</v>
      </c>
      <c r="AP2" s="566" t="s">
        <v>578</v>
      </c>
      <c r="AQ2" s="643" t="s">
        <v>616</v>
      </c>
    </row>
    <row r="3" spans="1:43" ht="24" customHeight="1" thickTop="1" thickBot="1" x14ac:dyDescent="0.4">
      <c r="B3" s="1728" t="s">
        <v>584</v>
      </c>
      <c r="C3" s="1728"/>
      <c r="D3" s="1729"/>
      <c r="E3" s="645">
        <f>E4+E5-E6</f>
        <v>100491.06</v>
      </c>
      <c r="F3" s="646">
        <f>F4+F5-F6</f>
        <v>0</v>
      </c>
      <c r="G3" s="594" t="e">
        <f>(E3/F3)-1</f>
        <v>#DIV/0!</v>
      </c>
      <c r="H3" s="589">
        <f t="shared" ref="H3:AG3" si="0">H4+H5-H6</f>
        <v>140829.41</v>
      </c>
      <c r="I3" s="590">
        <f t="shared" si="0"/>
        <v>0</v>
      </c>
      <c r="J3" s="591" t="e">
        <f>(H3/I3)-1</f>
        <v>#DIV/0!</v>
      </c>
      <c r="K3" s="601">
        <f t="shared" si="0"/>
        <v>78383.17</v>
      </c>
      <c r="L3" s="602">
        <f t="shared" si="0"/>
        <v>0</v>
      </c>
      <c r="M3" s="594" t="e">
        <f>(K3/L3)-1</f>
        <v>#DIV/0!</v>
      </c>
      <c r="N3" s="589">
        <f t="shared" si="0"/>
        <v>115177.02</v>
      </c>
      <c r="O3" s="590">
        <f t="shared" si="0"/>
        <v>0</v>
      </c>
      <c r="P3" s="591" t="e">
        <f>(N3/O3)-1</f>
        <v>#DIV/0!</v>
      </c>
      <c r="Q3" s="601">
        <f t="shared" si="0"/>
        <v>131578.49</v>
      </c>
      <c r="R3" s="602">
        <f t="shared" si="0"/>
        <v>0</v>
      </c>
      <c r="S3" s="594" t="e">
        <f>(Q3/R3)-1</f>
        <v>#DIV/0!</v>
      </c>
      <c r="T3" s="589">
        <f t="shared" si="0"/>
        <v>0</v>
      </c>
      <c r="U3" s="590">
        <f t="shared" si="0"/>
        <v>0</v>
      </c>
      <c r="V3" s="591" t="e">
        <f>(T3/U3)-1</f>
        <v>#DIV/0!</v>
      </c>
      <c r="W3" s="601">
        <f t="shared" si="0"/>
        <v>0</v>
      </c>
      <c r="X3" s="602">
        <f>X4+X5-X6</f>
        <v>0</v>
      </c>
      <c r="Y3" s="594" t="e">
        <f>(W3/X3)-1</f>
        <v>#DIV/0!</v>
      </c>
      <c r="Z3" s="589">
        <f t="shared" si="0"/>
        <v>0</v>
      </c>
      <c r="AA3" s="590">
        <f t="shared" si="0"/>
        <v>0</v>
      </c>
      <c r="AB3" s="591" t="e">
        <f>(Z3/AA3)-1</f>
        <v>#DIV/0!</v>
      </c>
      <c r="AC3" s="601">
        <f t="shared" ref="AC3:AD3" si="1">AC4+AC5-AC6</f>
        <v>0</v>
      </c>
      <c r="AD3" s="602">
        <f t="shared" si="1"/>
        <v>0</v>
      </c>
      <c r="AE3" s="594" t="e">
        <f>(AC3/AD3)-1</f>
        <v>#DIV/0!</v>
      </c>
      <c r="AF3" s="589">
        <f t="shared" si="0"/>
        <v>0</v>
      </c>
      <c r="AG3" s="590">
        <f t="shared" si="0"/>
        <v>0</v>
      </c>
      <c r="AH3" s="591" t="e">
        <f>(AF3/AG3)-1</f>
        <v>#DIV/0!</v>
      </c>
      <c r="AI3" s="622">
        <f t="shared" ref="AI3:AJ3" si="2">AI4+AI5-AI6</f>
        <v>0</v>
      </c>
      <c r="AJ3" s="623">
        <f t="shared" si="2"/>
        <v>0</v>
      </c>
      <c r="AK3" s="624" t="e">
        <f>(AI3/AJ3)-1</f>
        <v>#DIV/0!</v>
      </c>
      <c r="AL3" s="589">
        <f t="shared" ref="AL3:AM3" si="3">AL4+AL5-AL6</f>
        <v>0</v>
      </c>
      <c r="AM3" s="590">
        <f t="shared" si="3"/>
        <v>0</v>
      </c>
      <c r="AN3" s="591" t="e">
        <f>(AL3/AM3)-1</f>
        <v>#DIV/0!</v>
      </c>
      <c r="AO3" s="633">
        <f>AO4+AO5-AO6</f>
        <v>566459.15</v>
      </c>
      <c r="AP3" s="634">
        <f>AP4+AP5-AP6</f>
        <v>0</v>
      </c>
      <c r="AQ3" s="635" t="e">
        <f>(AO3/AP3)-1</f>
        <v>#DIV/0!</v>
      </c>
    </row>
    <row r="4" spans="1:43" ht="24" customHeight="1" thickTop="1" thickBot="1" x14ac:dyDescent="0.3">
      <c r="A4" s="564">
        <v>701</v>
      </c>
      <c r="B4" s="1708" t="s">
        <v>575</v>
      </c>
      <c r="C4" s="1709"/>
      <c r="D4" s="1710"/>
      <c r="E4" s="603">
        <v>100491.06</v>
      </c>
      <c r="F4" s="605">
        <f>DATOS!D4</f>
        <v>0</v>
      </c>
      <c r="G4" s="595" t="e">
        <f t="shared" ref="G4:G5" si="4">(E4/F4)-1</f>
        <v>#DIV/0!</v>
      </c>
      <c r="H4" s="571">
        <v>140829.41</v>
      </c>
      <c r="I4" s="571">
        <f>DATOS!F4</f>
        <v>0</v>
      </c>
      <c r="J4" s="573" t="e">
        <f t="shared" ref="J4:J5" si="5">(H4/I4)-1</f>
        <v>#DIV/0!</v>
      </c>
      <c r="K4" s="603">
        <v>78383.17</v>
      </c>
      <c r="L4" s="603">
        <f>DATOS!H4</f>
        <v>0</v>
      </c>
      <c r="M4" s="595" t="e">
        <f t="shared" ref="M4:M5" si="6">(K4/L4)-1</f>
        <v>#DIV/0!</v>
      </c>
      <c r="N4" s="571">
        <v>115177.02</v>
      </c>
      <c r="O4" s="571">
        <f>DATOS!J4</f>
        <v>0</v>
      </c>
      <c r="P4" s="573" t="e">
        <f t="shared" ref="P4:P5" si="7">(N4/O4)-1</f>
        <v>#DIV/0!</v>
      </c>
      <c r="Q4" s="603">
        <v>131578.49</v>
      </c>
      <c r="R4" s="603">
        <f>DATOS!L4</f>
        <v>0</v>
      </c>
      <c r="S4" s="595" t="e">
        <f t="shared" ref="S4:S5" si="8">(Q4/R4)-1</f>
        <v>#DIV/0!</v>
      </c>
      <c r="T4" s="571"/>
      <c r="U4" s="571">
        <f>DATOS!N4</f>
        <v>0</v>
      </c>
      <c r="V4" s="573" t="e">
        <f t="shared" ref="V4:V5" si="9">(T4/U4)-1</f>
        <v>#DIV/0!</v>
      </c>
      <c r="W4" s="603"/>
      <c r="X4" s="603">
        <f>DATOS!P4</f>
        <v>0</v>
      </c>
      <c r="Y4" s="595" t="e">
        <f t="shared" ref="Y4:Y5" si="10">(W4/X4)-1</f>
        <v>#DIV/0!</v>
      </c>
      <c r="Z4" s="571"/>
      <c r="AA4" s="571">
        <f>DATOS!R4</f>
        <v>0</v>
      </c>
      <c r="AB4" s="573" t="e">
        <f t="shared" ref="AB4:AB5" si="11">(Z4/AA4)-1</f>
        <v>#DIV/0!</v>
      </c>
      <c r="AC4" s="603"/>
      <c r="AD4" s="603">
        <f>DATOS!T4</f>
        <v>0</v>
      </c>
      <c r="AE4" s="595" t="e">
        <f t="shared" ref="AE4:AE5" si="12">(AC4/AD4)-1</f>
        <v>#DIV/0!</v>
      </c>
      <c r="AF4" s="571"/>
      <c r="AG4" s="571">
        <f>DATOS!V4</f>
        <v>0</v>
      </c>
      <c r="AH4" s="573" t="e">
        <f t="shared" ref="AH4:AH5" si="13">(AF4/AG4)-1</f>
        <v>#DIV/0!</v>
      </c>
      <c r="AI4" s="603"/>
      <c r="AJ4" s="603">
        <f>DATOS!X4</f>
        <v>0</v>
      </c>
      <c r="AK4" s="595" t="e">
        <f t="shared" ref="AK4:AK5" si="14">(AI4/AJ4)-1</f>
        <v>#DIV/0!</v>
      </c>
      <c r="AL4" s="571"/>
      <c r="AM4" s="571">
        <f>DATOS!Z4</f>
        <v>0</v>
      </c>
      <c r="AN4" s="573" t="e">
        <f t="shared" ref="AN4:AN5" si="15">(AL4/AM4)-1</f>
        <v>#DIV/0!</v>
      </c>
      <c r="AO4" s="627">
        <f>$E4+$H4+$K4+$N4+$Q4+$T4+$W4+$Z4+$AC4+$AF4+$AI4+$AL4</f>
        <v>566459.15</v>
      </c>
      <c r="AP4" s="628">
        <f>F4+I4+L4+O4+R4+U4+X4+AA4+AD4+AG4+AJ4+AM4</f>
        <v>0</v>
      </c>
      <c r="AQ4" s="636" t="e">
        <f t="shared" ref="AQ4:AQ5" si="16">(AO4/AP4)-1</f>
        <v>#DIV/0!</v>
      </c>
    </row>
    <row r="5" spans="1:43" ht="24" customHeight="1" thickTop="1" thickBot="1" x14ac:dyDescent="0.3">
      <c r="A5" s="564">
        <v>704</v>
      </c>
      <c r="B5" s="1708" t="s">
        <v>576</v>
      </c>
      <c r="C5" s="1709"/>
      <c r="D5" s="1710"/>
      <c r="E5" s="603">
        <v>0</v>
      </c>
      <c r="F5" s="605"/>
      <c r="G5" s="595" t="e">
        <f t="shared" si="4"/>
        <v>#DIV/0!</v>
      </c>
      <c r="H5" s="571">
        <v>0</v>
      </c>
      <c r="I5" s="574"/>
      <c r="J5" s="573" t="e">
        <f t="shared" si="5"/>
        <v>#DIV/0!</v>
      </c>
      <c r="K5" s="603">
        <v>0</v>
      </c>
      <c r="L5" s="605"/>
      <c r="M5" s="595" t="e">
        <f t="shared" si="6"/>
        <v>#DIV/0!</v>
      </c>
      <c r="N5" s="571">
        <v>0</v>
      </c>
      <c r="O5" s="574"/>
      <c r="P5" s="573" t="e">
        <f t="shared" si="7"/>
        <v>#DIV/0!</v>
      </c>
      <c r="Q5" s="603">
        <v>0</v>
      </c>
      <c r="R5" s="605"/>
      <c r="S5" s="595" t="e">
        <f t="shared" si="8"/>
        <v>#DIV/0!</v>
      </c>
      <c r="T5" s="571"/>
      <c r="U5" s="574"/>
      <c r="V5" s="573" t="e">
        <f t="shared" si="9"/>
        <v>#DIV/0!</v>
      </c>
      <c r="W5" s="603"/>
      <c r="X5" s="605"/>
      <c r="Y5" s="595" t="e">
        <f t="shared" si="10"/>
        <v>#DIV/0!</v>
      </c>
      <c r="Z5" s="571"/>
      <c r="AA5" s="574"/>
      <c r="AB5" s="573" t="e">
        <f t="shared" si="11"/>
        <v>#DIV/0!</v>
      </c>
      <c r="AC5" s="603"/>
      <c r="AD5" s="605"/>
      <c r="AE5" s="595" t="e">
        <f t="shared" si="12"/>
        <v>#DIV/0!</v>
      </c>
      <c r="AF5" s="571"/>
      <c r="AG5" s="574"/>
      <c r="AH5" s="573" t="e">
        <f t="shared" si="13"/>
        <v>#DIV/0!</v>
      </c>
      <c r="AI5" s="603"/>
      <c r="AJ5" s="605"/>
      <c r="AK5" s="595" t="e">
        <f t="shared" si="14"/>
        <v>#DIV/0!</v>
      </c>
      <c r="AL5" s="571"/>
      <c r="AM5" s="574"/>
      <c r="AN5" s="573" t="e">
        <f t="shared" si="15"/>
        <v>#DIV/0!</v>
      </c>
      <c r="AO5" s="627">
        <f t="shared" ref="AO5:AO6" si="17">$E5+$H5+$K5+$N5+$Q5+$T5+$W5+$Z5+$AC5+$AF5+$AI5+$AL5</f>
        <v>0</v>
      </c>
      <c r="AP5" s="628">
        <f t="shared" ref="AP5:AP6" si="18">F5+I5+L5+O5+R5+U5+X5+AA5+AD5+AG5+AJ5+AM5</f>
        <v>0</v>
      </c>
      <c r="AQ5" s="636" t="e">
        <f t="shared" si="16"/>
        <v>#DIV/0!</v>
      </c>
    </row>
    <row r="6" spans="1:43" ht="24" customHeight="1" thickTop="1" thickBot="1" x14ac:dyDescent="0.3">
      <c r="A6" s="564">
        <v>708</v>
      </c>
      <c r="B6" s="1708" t="s">
        <v>577</v>
      </c>
      <c r="C6" s="1709"/>
      <c r="D6" s="1710"/>
      <c r="E6" s="603">
        <f>DATOS!D159</f>
        <v>0</v>
      </c>
      <c r="F6" s="604"/>
      <c r="G6" s="596" t="e">
        <f>1-(E6/F6)</f>
        <v>#DIV/0!</v>
      </c>
      <c r="H6" s="574">
        <f>DATOS!F159</f>
        <v>0</v>
      </c>
      <c r="I6" s="572"/>
      <c r="J6" s="575" t="e">
        <f>1-(H6/I6)</f>
        <v>#DIV/0!</v>
      </c>
      <c r="K6" s="603">
        <f>DATOS!H159</f>
        <v>0</v>
      </c>
      <c r="L6" s="604"/>
      <c r="M6" s="596" t="e">
        <f>1-(K6/L6)</f>
        <v>#DIV/0!</v>
      </c>
      <c r="N6" s="574">
        <f>DATOS!J159</f>
        <v>0</v>
      </c>
      <c r="O6" s="572"/>
      <c r="P6" s="575" t="e">
        <f>1-(N6/O6)</f>
        <v>#DIV/0!</v>
      </c>
      <c r="Q6" s="603">
        <f>DATOS!L159</f>
        <v>0</v>
      </c>
      <c r="R6" s="604"/>
      <c r="S6" s="596" t="e">
        <f>1-(Q6/R6)</f>
        <v>#DIV/0!</v>
      </c>
      <c r="T6" s="574">
        <f>DATOS!N159</f>
        <v>0</v>
      </c>
      <c r="U6" s="572"/>
      <c r="V6" s="575" t="e">
        <f>1-(T6/U6)</f>
        <v>#DIV/0!</v>
      </c>
      <c r="W6" s="603">
        <f>DATOS!P159</f>
        <v>0</v>
      </c>
      <c r="X6" s="604"/>
      <c r="Y6" s="596" t="e">
        <f>1-(W6/X6)</f>
        <v>#DIV/0!</v>
      </c>
      <c r="Z6" s="574">
        <f>DATOS!R159</f>
        <v>0</v>
      </c>
      <c r="AA6" s="572"/>
      <c r="AB6" s="575" t="e">
        <f>1-(Z6/AA6)</f>
        <v>#DIV/0!</v>
      </c>
      <c r="AC6" s="603">
        <f>DATOS!T159</f>
        <v>0</v>
      </c>
      <c r="AD6" s="604"/>
      <c r="AE6" s="596" t="e">
        <f>1-(AC6/AD6)</f>
        <v>#DIV/0!</v>
      </c>
      <c r="AF6" s="574">
        <f>DATOS!V159</f>
        <v>0</v>
      </c>
      <c r="AG6" s="572"/>
      <c r="AH6" s="575" t="e">
        <f>1-(AF6/AG6)</f>
        <v>#DIV/0!</v>
      </c>
      <c r="AI6" s="603">
        <f>DATOS!X159</f>
        <v>0</v>
      </c>
      <c r="AJ6" s="604"/>
      <c r="AK6" s="596" t="e">
        <f>1-(AI6/AJ6)</f>
        <v>#DIV/0!</v>
      </c>
      <c r="AL6" s="574">
        <f>DATOS!Z159</f>
        <v>0</v>
      </c>
      <c r="AM6" s="572"/>
      <c r="AN6" s="575" t="e">
        <f>1-(AL6/AM6)</f>
        <v>#DIV/0!</v>
      </c>
      <c r="AO6" s="627">
        <f t="shared" si="17"/>
        <v>0</v>
      </c>
      <c r="AP6" s="628">
        <f t="shared" si="18"/>
        <v>0</v>
      </c>
      <c r="AQ6" s="637" t="e">
        <f>1-(AO6/AP6)</f>
        <v>#DIV/0!</v>
      </c>
    </row>
    <row r="7" spans="1:43" ht="24" customHeight="1" thickTop="1" thickBot="1" x14ac:dyDescent="0.4">
      <c r="B7" s="1724" t="s">
        <v>579</v>
      </c>
      <c r="C7" s="1724"/>
      <c r="E7" s="606">
        <f>SUM(E8:E10)</f>
        <v>0</v>
      </c>
      <c r="F7" s="606">
        <f>SUM(F8:F10)</f>
        <v>0</v>
      </c>
      <c r="G7" s="597" t="e">
        <f>1-(E7/F7)</f>
        <v>#DIV/0!</v>
      </c>
      <c r="H7" s="592">
        <f t="shared" ref="H7:AG7" si="19">SUM(H8:H10)</f>
        <v>0</v>
      </c>
      <c r="I7" s="592">
        <f t="shared" si="19"/>
        <v>0</v>
      </c>
      <c r="J7" s="593" t="e">
        <f>1-(H7/I7)</f>
        <v>#DIV/0!</v>
      </c>
      <c r="K7" s="606">
        <f t="shared" si="19"/>
        <v>0</v>
      </c>
      <c r="L7" s="606">
        <f t="shared" si="19"/>
        <v>0</v>
      </c>
      <c r="M7" s="597" t="e">
        <f>1-(K7/L7)</f>
        <v>#DIV/0!</v>
      </c>
      <c r="N7" s="592">
        <f t="shared" si="19"/>
        <v>0</v>
      </c>
      <c r="O7" s="592">
        <f t="shared" si="19"/>
        <v>0</v>
      </c>
      <c r="P7" s="593" t="e">
        <f>1-(N7/O7)</f>
        <v>#DIV/0!</v>
      </c>
      <c r="Q7" s="606">
        <f t="shared" si="19"/>
        <v>0</v>
      </c>
      <c r="R7" s="606">
        <f t="shared" si="19"/>
        <v>0</v>
      </c>
      <c r="S7" s="597" t="e">
        <f>1-(Q7/R7)</f>
        <v>#DIV/0!</v>
      </c>
      <c r="T7" s="592">
        <f t="shared" si="19"/>
        <v>0</v>
      </c>
      <c r="U7" s="592">
        <f t="shared" si="19"/>
        <v>0</v>
      </c>
      <c r="V7" s="593" t="e">
        <f>1-(T7/U7)</f>
        <v>#DIV/0!</v>
      </c>
      <c r="W7" s="606">
        <f t="shared" si="19"/>
        <v>0</v>
      </c>
      <c r="X7" s="606">
        <f>SUM(X8:X10)</f>
        <v>0</v>
      </c>
      <c r="Y7" s="597" t="e">
        <f>1-(W7/X7)</f>
        <v>#DIV/0!</v>
      </c>
      <c r="Z7" s="592">
        <f t="shared" si="19"/>
        <v>0</v>
      </c>
      <c r="AA7" s="592">
        <f t="shared" si="19"/>
        <v>0</v>
      </c>
      <c r="AB7" s="593" t="e">
        <f>1-(Z7/AA7)</f>
        <v>#DIV/0!</v>
      </c>
      <c r="AC7" s="606">
        <f t="shared" ref="AC7" si="20">SUM(AC8:AC10)</f>
        <v>0</v>
      </c>
      <c r="AD7" s="606">
        <f t="shared" ref="AD7" si="21">SUM(AD8:AD10)</f>
        <v>0</v>
      </c>
      <c r="AE7" s="597" t="e">
        <f>1-(AC7/AD7)</f>
        <v>#DIV/0!</v>
      </c>
      <c r="AF7" s="592">
        <f t="shared" si="19"/>
        <v>0</v>
      </c>
      <c r="AG7" s="592">
        <f t="shared" si="19"/>
        <v>0</v>
      </c>
      <c r="AH7" s="593" t="e">
        <f>1-(AF7/AG7)</f>
        <v>#DIV/0!</v>
      </c>
      <c r="AI7" s="625">
        <f t="shared" ref="AI7" si="22">SUM(AI8:AI10)</f>
        <v>0</v>
      </c>
      <c r="AJ7" s="625">
        <f t="shared" ref="AJ7" si="23">SUM(AJ8:AJ10)</f>
        <v>0</v>
      </c>
      <c r="AK7" s="626" t="e">
        <f>1-(AI7/AJ7)</f>
        <v>#DIV/0!</v>
      </c>
      <c r="AL7" s="592">
        <f>SUM(AL8:AL11)</f>
        <v>0</v>
      </c>
      <c r="AM7" s="592">
        <f t="shared" ref="AM7" si="24">SUM(AM8:AM10)</f>
        <v>0</v>
      </c>
      <c r="AN7" s="593" t="e">
        <f>1-(AL7/AM7)</f>
        <v>#DIV/0!</v>
      </c>
      <c r="AO7" s="632">
        <f>SUM(AO8:AO11)</f>
        <v>0</v>
      </c>
      <c r="AP7" s="632">
        <f>SUM(AP8:AP10)</f>
        <v>0</v>
      </c>
      <c r="AQ7" s="638" t="e">
        <f>1-(AO7/AP7)</f>
        <v>#DIV/0!</v>
      </c>
    </row>
    <row r="8" spans="1:43" ht="24" customHeight="1" thickTop="1" thickBot="1" x14ac:dyDescent="0.3">
      <c r="A8" s="564">
        <v>601</v>
      </c>
      <c r="B8" s="1708" t="s">
        <v>580</v>
      </c>
      <c r="C8" s="1709"/>
      <c r="D8" s="1710"/>
      <c r="E8" s="607">
        <f>DATOS!D12</f>
        <v>0</v>
      </c>
      <c r="F8" s="608"/>
      <c r="G8" s="598" t="e">
        <f>1-(E8/F8)</f>
        <v>#DIV/0!</v>
      </c>
      <c r="H8" s="577">
        <f>DATOS!F12</f>
        <v>0</v>
      </c>
      <c r="I8" s="578"/>
      <c r="J8" s="579" t="e">
        <f>1-(H8/I8)</f>
        <v>#DIV/0!</v>
      </c>
      <c r="K8" s="607">
        <f>DATOS!H12</f>
        <v>0</v>
      </c>
      <c r="L8" s="608"/>
      <c r="M8" s="598" t="e">
        <f>1-(K8/L8)</f>
        <v>#DIV/0!</v>
      </c>
      <c r="N8" s="577">
        <f>DATOS!J12</f>
        <v>0</v>
      </c>
      <c r="O8" s="578"/>
      <c r="P8" s="579" t="e">
        <f>1-(N8/O8)</f>
        <v>#DIV/0!</v>
      </c>
      <c r="Q8" s="607">
        <f>DATOS!L12</f>
        <v>0</v>
      </c>
      <c r="R8" s="608"/>
      <c r="S8" s="598" t="e">
        <f>1-(Q8/R8)</f>
        <v>#DIV/0!</v>
      </c>
      <c r="T8" s="577">
        <f>DATOS!N12</f>
        <v>0</v>
      </c>
      <c r="U8" s="578"/>
      <c r="V8" s="579" t="e">
        <f>1-(T8/U8)</f>
        <v>#DIV/0!</v>
      </c>
      <c r="W8" s="761">
        <f>DATOS!P12</f>
        <v>0</v>
      </c>
      <c r="X8" s="608"/>
      <c r="Y8" s="598" t="e">
        <f>1-(W8/X8)</f>
        <v>#DIV/0!</v>
      </c>
      <c r="Z8" s="577">
        <f>DATOS!R12</f>
        <v>0</v>
      </c>
      <c r="AA8" s="578"/>
      <c r="AB8" s="579" t="e">
        <f>1-(Z8/AA8)</f>
        <v>#DIV/0!</v>
      </c>
      <c r="AC8" s="761">
        <f>DATOS!T12</f>
        <v>0</v>
      </c>
      <c r="AD8" s="608"/>
      <c r="AE8" s="598" t="e">
        <f>1-(AC8/AD8)</f>
        <v>#DIV/0!</v>
      </c>
      <c r="AF8" s="577">
        <f>DATOS!V12</f>
        <v>0</v>
      </c>
      <c r="AG8" s="578"/>
      <c r="AH8" s="579" t="e">
        <f>1-(AF8/AG8)</f>
        <v>#DIV/0!</v>
      </c>
      <c r="AI8" s="608">
        <f>DATOS!X12</f>
        <v>0</v>
      </c>
      <c r="AJ8" s="608"/>
      <c r="AK8" s="598" t="e">
        <f>1-(AI8/AJ8)</f>
        <v>#DIV/0!</v>
      </c>
      <c r="AL8" s="577">
        <f>DATOS!Z12</f>
        <v>0</v>
      </c>
      <c r="AM8" s="578"/>
      <c r="AN8" s="579" t="e">
        <f>1-(AL8/AM8)</f>
        <v>#DIV/0!</v>
      </c>
      <c r="AO8" s="627">
        <f>$E8+$H8+$K8+$N8+$Q8+$T8+$W8+$Z8+$AC8+$AF8+$AI8+$AL8</f>
        <v>0</v>
      </c>
      <c r="AP8" s="628">
        <f>F8+I8+L8+O8+R8+U8+X8+AA8+AD8+AG8+AJ8+AM8</f>
        <v>0</v>
      </c>
      <c r="AQ8" s="639" t="e">
        <f>1-(AO8/AP8)</f>
        <v>#DIV/0!</v>
      </c>
    </row>
    <row r="9" spans="1:43" ht="24" customHeight="1" thickTop="1" thickBot="1" x14ac:dyDescent="0.3">
      <c r="A9" s="564">
        <v>602</v>
      </c>
      <c r="B9" s="1708" t="s">
        <v>581</v>
      </c>
      <c r="C9" s="1709"/>
      <c r="D9" s="1710"/>
      <c r="E9" s="603">
        <f>DATOS!D16</f>
        <v>0</v>
      </c>
      <c r="F9" s="605"/>
      <c r="G9" s="598" t="e">
        <f t="shared" ref="G9:G10" si="25">1-(E9/F9)</f>
        <v>#DIV/0!</v>
      </c>
      <c r="H9" s="571">
        <f>DATOS!F16</f>
        <v>0</v>
      </c>
      <c r="I9" s="574"/>
      <c r="J9" s="579" t="e">
        <f t="shared" ref="J9:J10" si="26">1-(H9/I9)</f>
        <v>#DIV/0!</v>
      </c>
      <c r="K9" s="603">
        <f>DATOS!H16</f>
        <v>0</v>
      </c>
      <c r="L9" s="605"/>
      <c r="M9" s="598" t="e">
        <f t="shared" ref="M9:M10" si="27">1-(K9/L9)</f>
        <v>#DIV/0!</v>
      </c>
      <c r="N9" s="571">
        <f>DATOS!J16</f>
        <v>0</v>
      </c>
      <c r="O9" s="574"/>
      <c r="P9" s="579" t="e">
        <f t="shared" ref="P9:P10" si="28">1-(N9/O9)</f>
        <v>#DIV/0!</v>
      </c>
      <c r="Q9" s="603">
        <f>DATOS!L16</f>
        <v>0</v>
      </c>
      <c r="R9" s="605"/>
      <c r="S9" s="598" t="e">
        <f t="shared" ref="S9:S10" si="29">1-(Q9/R9)</f>
        <v>#DIV/0!</v>
      </c>
      <c r="T9" s="571">
        <f>DATOS!N16</f>
        <v>0</v>
      </c>
      <c r="U9" s="574"/>
      <c r="V9" s="579" t="e">
        <f t="shared" ref="V9:V10" si="30">1-(T9/U9)</f>
        <v>#DIV/0!</v>
      </c>
      <c r="W9" s="762">
        <f>DATOS!P16</f>
        <v>0</v>
      </c>
      <c r="X9" s="605"/>
      <c r="Y9" s="598" t="e">
        <f t="shared" ref="Y9:Y10" si="31">1-(W9/X9)</f>
        <v>#DIV/0!</v>
      </c>
      <c r="Z9" s="571">
        <f>DATOS!R16</f>
        <v>0</v>
      </c>
      <c r="AA9" s="574"/>
      <c r="AB9" s="579" t="e">
        <f t="shared" ref="AB9:AB10" si="32">1-(Z9/AA9)</f>
        <v>#DIV/0!</v>
      </c>
      <c r="AC9" s="762">
        <f>DATOS!T16</f>
        <v>0</v>
      </c>
      <c r="AD9" s="605"/>
      <c r="AE9" s="598" t="e">
        <f t="shared" ref="AE9:AE10" si="33">1-(AC9/AD9)</f>
        <v>#DIV/0!</v>
      </c>
      <c r="AF9" s="571">
        <f>DATOS!V16</f>
        <v>0</v>
      </c>
      <c r="AG9" s="574"/>
      <c r="AH9" s="579" t="e">
        <f t="shared" ref="AH9:AH10" si="34">1-(AF9/AG9)</f>
        <v>#DIV/0!</v>
      </c>
      <c r="AI9" s="605">
        <f>DATOS!X16</f>
        <v>0</v>
      </c>
      <c r="AJ9" s="605"/>
      <c r="AK9" s="598" t="e">
        <f t="shared" ref="AK9:AK10" si="35">1-(AI9/AJ9)</f>
        <v>#DIV/0!</v>
      </c>
      <c r="AL9" s="571">
        <f>DATOS!Z16</f>
        <v>0</v>
      </c>
      <c r="AM9" s="574"/>
      <c r="AN9" s="579" t="e">
        <f t="shared" ref="AN9:AN10" si="36">1-(AL9/AM9)</f>
        <v>#DIV/0!</v>
      </c>
      <c r="AO9" s="627">
        <f t="shared" ref="AO9:AO11" si="37">$E9+$H9+$K9+$N9+$Q9+$T9+$W9+$Z9+$AC9+$AF9+$AI9+$AL9</f>
        <v>0</v>
      </c>
      <c r="AP9" s="628">
        <f t="shared" ref="AP9:AP10" si="38">F9+I9+L9+O9+R9+U9+X9+AA9+AD9+AG9+AJ9+AM9</f>
        <v>0</v>
      </c>
      <c r="AQ9" s="639" t="e">
        <f t="shared" ref="AQ9:AQ11" si="39">1-(AO9/AP9)</f>
        <v>#DIV/0!</v>
      </c>
    </row>
    <row r="10" spans="1:43" ht="24" customHeight="1" thickTop="1" thickBot="1" x14ac:dyDescent="0.3">
      <c r="A10" s="564">
        <v>607</v>
      </c>
      <c r="B10" s="1708" t="s">
        <v>582</v>
      </c>
      <c r="C10" s="1709"/>
      <c r="D10" s="1710"/>
      <c r="E10" s="603">
        <v>0</v>
      </c>
      <c r="F10" s="605"/>
      <c r="G10" s="598" t="e">
        <f t="shared" si="25"/>
        <v>#DIV/0!</v>
      </c>
      <c r="H10" s="571">
        <v>0</v>
      </c>
      <c r="I10" s="574"/>
      <c r="J10" s="579" t="e">
        <f t="shared" si="26"/>
        <v>#DIV/0!</v>
      </c>
      <c r="K10" s="603">
        <v>0</v>
      </c>
      <c r="L10" s="605"/>
      <c r="M10" s="598" t="e">
        <f t="shared" si="27"/>
        <v>#DIV/0!</v>
      </c>
      <c r="N10" s="571">
        <v>0</v>
      </c>
      <c r="O10" s="574"/>
      <c r="P10" s="579" t="e">
        <f t="shared" si="28"/>
        <v>#DIV/0!</v>
      </c>
      <c r="Q10" s="603">
        <v>0</v>
      </c>
      <c r="R10" s="605"/>
      <c r="S10" s="598" t="e">
        <f t="shared" si="29"/>
        <v>#DIV/0!</v>
      </c>
      <c r="T10" s="571"/>
      <c r="U10" s="574"/>
      <c r="V10" s="579" t="e">
        <f t="shared" si="30"/>
        <v>#DIV/0!</v>
      </c>
      <c r="W10" s="603"/>
      <c r="X10" s="605"/>
      <c r="Y10" s="598" t="e">
        <f t="shared" si="31"/>
        <v>#DIV/0!</v>
      </c>
      <c r="Z10" s="571"/>
      <c r="AA10" s="574"/>
      <c r="AB10" s="579" t="e">
        <f t="shared" si="32"/>
        <v>#DIV/0!</v>
      </c>
      <c r="AC10" s="603"/>
      <c r="AD10" s="605"/>
      <c r="AE10" s="598" t="e">
        <f t="shared" si="33"/>
        <v>#DIV/0!</v>
      </c>
      <c r="AF10" s="571"/>
      <c r="AG10" s="574"/>
      <c r="AH10" s="579" t="e">
        <f t="shared" si="34"/>
        <v>#DIV/0!</v>
      </c>
      <c r="AI10" s="603"/>
      <c r="AJ10" s="605"/>
      <c r="AK10" s="598" t="e">
        <f t="shared" si="35"/>
        <v>#DIV/0!</v>
      </c>
      <c r="AL10" s="571"/>
      <c r="AM10" s="574"/>
      <c r="AN10" s="579" t="e">
        <f t="shared" si="36"/>
        <v>#DIV/0!</v>
      </c>
      <c r="AO10" s="627">
        <f t="shared" si="37"/>
        <v>0</v>
      </c>
      <c r="AP10" s="628">
        <f t="shared" si="38"/>
        <v>0</v>
      </c>
      <c r="AQ10" s="639" t="e">
        <f t="shared" si="39"/>
        <v>#DIV/0!</v>
      </c>
    </row>
    <row r="11" spans="1:43" ht="24" customHeight="1" thickTop="1" thickBot="1" x14ac:dyDescent="0.3">
      <c r="A11" s="564">
        <v>611</v>
      </c>
      <c r="B11" s="1725" t="s">
        <v>746</v>
      </c>
      <c r="C11" s="1726"/>
      <c r="D11" s="1727"/>
      <c r="E11" s="603">
        <v>0</v>
      </c>
      <c r="F11" s="605"/>
      <c r="G11" s="596"/>
      <c r="H11" s="571">
        <v>0</v>
      </c>
      <c r="I11" s="574"/>
      <c r="J11" s="575"/>
      <c r="K11" s="603">
        <v>0</v>
      </c>
      <c r="L11" s="605"/>
      <c r="M11" s="596"/>
      <c r="N11" s="574">
        <v>0</v>
      </c>
      <c r="O11" s="572"/>
      <c r="P11" s="575"/>
      <c r="Q11" s="603">
        <v>0</v>
      </c>
      <c r="R11" s="604"/>
      <c r="S11" s="596"/>
      <c r="T11" s="574"/>
      <c r="U11" s="572"/>
      <c r="V11" s="575"/>
      <c r="W11" s="603"/>
      <c r="X11" s="604"/>
      <c r="Y11" s="596"/>
      <c r="Z11" s="574"/>
      <c r="AA11" s="572"/>
      <c r="AB11" s="579"/>
      <c r="AC11" s="603"/>
      <c r="AD11" s="604"/>
      <c r="AE11" s="596"/>
      <c r="AF11" s="574"/>
      <c r="AG11" s="572"/>
      <c r="AH11" s="575"/>
      <c r="AI11" s="603"/>
      <c r="AJ11" s="604"/>
      <c r="AK11" s="596"/>
      <c r="AL11" s="574"/>
      <c r="AM11" s="572"/>
      <c r="AN11" s="575"/>
      <c r="AO11" s="627">
        <f t="shared" si="37"/>
        <v>0</v>
      </c>
      <c r="AP11" s="628"/>
      <c r="AQ11" s="639" t="e">
        <f t="shared" si="39"/>
        <v>#DIV/0!</v>
      </c>
    </row>
    <row r="12" spans="1:43" ht="24" customHeight="1" thickTop="1" thickBot="1" x14ac:dyDescent="0.4">
      <c r="B12" s="1138" t="s">
        <v>583</v>
      </c>
      <c r="C12" s="1139"/>
      <c r="E12" s="610">
        <f>SUM(E13:E15)</f>
        <v>0.03</v>
      </c>
      <c r="F12" s="610">
        <f t="shared" ref="F12:AP12" si="40">SUM(F13:F15)</f>
        <v>0</v>
      </c>
      <c r="G12" s="611" t="e">
        <f>(E12/F12)-1</f>
        <v>#DIV/0!</v>
      </c>
      <c r="H12" s="592">
        <f t="shared" si="40"/>
        <v>151.57</v>
      </c>
      <c r="I12" s="592">
        <f t="shared" si="40"/>
        <v>0</v>
      </c>
      <c r="J12" s="593" t="e">
        <f>(H12/I12)-1</f>
        <v>#DIV/0!</v>
      </c>
      <c r="K12" s="625">
        <f t="shared" si="40"/>
        <v>1.77</v>
      </c>
      <c r="L12" s="625">
        <f t="shared" si="40"/>
        <v>0</v>
      </c>
      <c r="M12" s="626" t="e">
        <f>(K12/L12)-1</f>
        <v>#DIV/0!</v>
      </c>
      <c r="N12" s="592">
        <f t="shared" si="40"/>
        <v>0.1</v>
      </c>
      <c r="O12" s="592">
        <f t="shared" ref="O12" si="41">SUM(O13:O15)</f>
        <v>0</v>
      </c>
      <c r="P12" s="593" t="e">
        <f>(N12/O12)-1</f>
        <v>#DIV/0!</v>
      </c>
      <c r="Q12" s="606">
        <f t="shared" si="40"/>
        <v>13.49</v>
      </c>
      <c r="R12" s="606">
        <f t="shared" si="40"/>
        <v>0</v>
      </c>
      <c r="S12" s="597" t="e">
        <f>(Q12/R12)-1</f>
        <v>#DIV/0!</v>
      </c>
      <c r="T12" s="592">
        <f t="shared" si="40"/>
        <v>0</v>
      </c>
      <c r="U12" s="592">
        <f t="shared" ref="U12" si="42">SUM(U13:U15)</f>
        <v>0</v>
      </c>
      <c r="V12" s="593" t="e">
        <f>(T12/U12)-1</f>
        <v>#DIV/0!</v>
      </c>
      <c r="W12" s="606">
        <f t="shared" si="40"/>
        <v>0</v>
      </c>
      <c r="X12" s="606">
        <f t="shared" ref="X12" si="43">SUM(X13:X15)</f>
        <v>0</v>
      </c>
      <c r="Y12" s="597" t="e">
        <f>(W12/X12)-1</f>
        <v>#DIV/0!</v>
      </c>
      <c r="Z12" s="592">
        <f t="shared" si="40"/>
        <v>0</v>
      </c>
      <c r="AA12" s="592">
        <f t="shared" si="40"/>
        <v>0</v>
      </c>
      <c r="AB12" s="593" t="e">
        <f>(Z12/AA12)-1</f>
        <v>#DIV/0!</v>
      </c>
      <c r="AC12" s="606">
        <f t="shared" ref="AC12:AD12" si="44">SUM(AC13:AC15)</f>
        <v>0</v>
      </c>
      <c r="AD12" s="606">
        <f t="shared" si="44"/>
        <v>0</v>
      </c>
      <c r="AE12" s="597" t="e">
        <f>(AC12/AD12)-1</f>
        <v>#DIV/0!</v>
      </c>
      <c r="AF12" s="592">
        <f t="shared" si="40"/>
        <v>0</v>
      </c>
      <c r="AG12" s="592">
        <f t="shared" si="40"/>
        <v>0</v>
      </c>
      <c r="AH12" s="593" t="e">
        <f>(AF12/AG12)-1</f>
        <v>#DIV/0!</v>
      </c>
      <c r="AI12" s="625">
        <f t="shared" ref="AI12:AJ12" si="45">SUM(AI13:AI15)</f>
        <v>0</v>
      </c>
      <c r="AJ12" s="625">
        <f t="shared" si="45"/>
        <v>0</v>
      </c>
      <c r="AK12" s="626" t="e">
        <f>(AI12/AJ12)-1</f>
        <v>#DIV/0!</v>
      </c>
      <c r="AL12" s="592">
        <f t="shared" ref="AL12:AM12" si="46">SUM(AL13:AL15)</f>
        <v>0</v>
      </c>
      <c r="AM12" s="592">
        <f t="shared" si="46"/>
        <v>0</v>
      </c>
      <c r="AN12" s="593" t="e">
        <f>(AL12/AM12)-1</f>
        <v>#DIV/0!</v>
      </c>
      <c r="AO12" s="632">
        <f t="shared" si="40"/>
        <v>166.96</v>
      </c>
      <c r="AP12" s="632">
        <f t="shared" si="40"/>
        <v>0</v>
      </c>
      <c r="AQ12" s="638" t="e">
        <f>(AO12/AP12)-1</f>
        <v>#DIV/0!</v>
      </c>
    </row>
    <row r="13" spans="1:43" ht="24" customHeight="1" thickTop="1" thickBot="1" x14ac:dyDescent="0.3">
      <c r="A13" s="564">
        <v>755</v>
      </c>
      <c r="B13" s="1708" t="s">
        <v>615</v>
      </c>
      <c r="C13" s="1709"/>
      <c r="D13" s="1710"/>
      <c r="E13" s="607">
        <v>0</v>
      </c>
      <c r="F13" s="608"/>
      <c r="G13" s="755" t="e">
        <f t="shared" ref="G13:G15" si="47">(E13/F13)-1</f>
        <v>#DIV/0!</v>
      </c>
      <c r="H13" s="577">
        <v>0</v>
      </c>
      <c r="I13" s="578"/>
      <c r="J13" s="756" t="e">
        <f t="shared" ref="J13:J15" si="48">(H13/I13)-1</f>
        <v>#DIV/0!</v>
      </c>
      <c r="K13" s="607">
        <v>0</v>
      </c>
      <c r="L13" s="608"/>
      <c r="M13" s="596" t="e">
        <f t="shared" ref="M13:M15" si="49">(K13/L13)-1</f>
        <v>#DIV/0!</v>
      </c>
      <c r="N13" s="577">
        <v>0</v>
      </c>
      <c r="O13" s="578"/>
      <c r="P13" s="575" t="e">
        <f t="shared" ref="P13:P15" si="50">(N13/O13)-1</f>
        <v>#DIV/0!</v>
      </c>
      <c r="Q13" s="607">
        <v>0</v>
      </c>
      <c r="R13" s="608"/>
      <c r="S13" s="596" t="e">
        <f t="shared" ref="S13:S15" si="51">(Q13/R13)-1</f>
        <v>#DIV/0!</v>
      </c>
      <c r="T13" s="577"/>
      <c r="U13" s="578"/>
      <c r="V13" s="575" t="e">
        <f t="shared" ref="V13:V15" si="52">(T13/U13)-1</f>
        <v>#DIV/0!</v>
      </c>
      <c r="W13" s="607"/>
      <c r="X13" s="608"/>
      <c r="Y13" s="596" t="e">
        <f t="shared" ref="Y13:Y15" si="53">(W13/X13)-1</f>
        <v>#DIV/0!</v>
      </c>
      <c r="Z13" s="577"/>
      <c r="AA13" s="578"/>
      <c r="AB13" s="575" t="e">
        <f t="shared" ref="AB13:AB15" si="54">(Z13/AA13)-1</f>
        <v>#DIV/0!</v>
      </c>
      <c r="AC13" s="607"/>
      <c r="AD13" s="608"/>
      <c r="AE13" s="596" t="e">
        <f t="shared" ref="AE13:AE15" si="55">(AC13/AD13)-1</f>
        <v>#DIV/0!</v>
      </c>
      <c r="AF13" s="577"/>
      <c r="AG13" s="578"/>
      <c r="AH13" s="575" t="e">
        <f t="shared" ref="AH13:AH15" si="56">(AF13/AG13)-1</f>
        <v>#DIV/0!</v>
      </c>
      <c r="AI13" s="607"/>
      <c r="AJ13" s="608"/>
      <c r="AK13" s="596" t="e">
        <f t="shared" ref="AK13:AK15" si="57">(AI13/AJ13)-1</f>
        <v>#DIV/0!</v>
      </c>
      <c r="AL13" s="577"/>
      <c r="AM13" s="578"/>
      <c r="AN13" s="575" t="e">
        <f t="shared" ref="AN13:AN15" si="58">(AL13/AM13)-1</f>
        <v>#DIV/0!</v>
      </c>
      <c r="AO13" s="627">
        <f>E13+H13+K13+N13+Q13+T13+W13+AA13+AC13+AF13+AJ13+AM13</f>
        <v>0</v>
      </c>
      <c r="AP13" s="628">
        <f>F13+I13+L13+O13+R13+U13+X13+AA13+AD13+AG13+AJ13+AM13</f>
        <v>0</v>
      </c>
      <c r="AQ13" s="637" t="e">
        <f t="shared" ref="AQ13:AQ15" si="59">(AO13/AP13)-1</f>
        <v>#DIV/0!</v>
      </c>
    </row>
    <row r="14" spans="1:43" ht="24" customHeight="1" thickTop="1" thickBot="1" x14ac:dyDescent="0.3">
      <c r="A14" s="564">
        <v>759</v>
      </c>
      <c r="B14" s="1708" t="s">
        <v>585</v>
      </c>
      <c r="C14" s="1709"/>
      <c r="D14" s="1710"/>
      <c r="E14" s="749">
        <v>0</v>
      </c>
      <c r="F14" s="750"/>
      <c r="G14" s="751" t="e">
        <f t="shared" si="47"/>
        <v>#DIV/0!</v>
      </c>
      <c r="H14" s="752">
        <v>0</v>
      </c>
      <c r="I14" s="753"/>
      <c r="J14" s="754" t="e">
        <f t="shared" si="48"/>
        <v>#DIV/0!</v>
      </c>
      <c r="K14" s="749">
        <v>0</v>
      </c>
      <c r="L14" s="750"/>
      <c r="M14" s="751" t="e">
        <f t="shared" si="49"/>
        <v>#DIV/0!</v>
      </c>
      <c r="N14" s="752">
        <v>0</v>
      </c>
      <c r="O14" s="753"/>
      <c r="P14" s="754" t="e">
        <f t="shared" si="50"/>
        <v>#DIV/0!</v>
      </c>
      <c r="Q14" s="749">
        <v>0</v>
      </c>
      <c r="R14" s="750"/>
      <c r="S14" s="596" t="e">
        <f t="shared" si="51"/>
        <v>#DIV/0!</v>
      </c>
      <c r="T14" s="577"/>
      <c r="U14" s="578"/>
      <c r="V14" s="575" t="e">
        <f t="shared" si="52"/>
        <v>#DIV/0!</v>
      </c>
      <c r="W14" s="749"/>
      <c r="X14" s="750"/>
      <c r="Y14" s="596" t="e">
        <f t="shared" si="53"/>
        <v>#DIV/0!</v>
      </c>
      <c r="Z14" s="752"/>
      <c r="AA14" s="753"/>
      <c r="AB14" s="575" t="e">
        <f t="shared" si="54"/>
        <v>#DIV/0!</v>
      </c>
      <c r="AC14" s="607"/>
      <c r="AD14" s="608"/>
      <c r="AE14" s="596" t="e">
        <f t="shared" si="55"/>
        <v>#DIV/0!</v>
      </c>
      <c r="AF14" s="577"/>
      <c r="AG14" s="578"/>
      <c r="AH14" s="575" t="e">
        <f t="shared" si="56"/>
        <v>#DIV/0!</v>
      </c>
      <c r="AI14" s="607"/>
      <c r="AJ14" s="608"/>
      <c r="AK14" s="596" t="e">
        <f t="shared" si="57"/>
        <v>#DIV/0!</v>
      </c>
      <c r="AL14" s="577"/>
      <c r="AM14" s="578"/>
      <c r="AN14" s="575" t="e">
        <f t="shared" si="58"/>
        <v>#DIV/0!</v>
      </c>
      <c r="AO14" s="627">
        <f>E14+H14+K14+N14+Q14+T14+W14+AA14+AC14+AF14+AJ14+AM14</f>
        <v>0</v>
      </c>
      <c r="AP14" s="628">
        <f t="shared" ref="AP14" si="60">F14+I14+L14+O14+R14+U14+X14+AA14+AD14+AG14+AJ14+AM14</f>
        <v>0</v>
      </c>
      <c r="AQ14" s="637" t="e">
        <f t="shared" si="59"/>
        <v>#DIV/0!</v>
      </c>
    </row>
    <row r="15" spans="1:43" ht="24" customHeight="1" thickTop="1" thickBot="1" x14ac:dyDescent="0.3">
      <c r="A15" s="564">
        <v>778</v>
      </c>
      <c r="B15" s="1708" t="s">
        <v>586</v>
      </c>
      <c r="C15" s="1709"/>
      <c r="D15" s="1710"/>
      <c r="E15" s="603">
        <v>0.03</v>
      </c>
      <c r="F15" s="605"/>
      <c r="G15" s="596" t="e">
        <f t="shared" si="47"/>
        <v>#DIV/0!</v>
      </c>
      <c r="H15" s="571">
        <v>151.57</v>
      </c>
      <c r="I15" s="574"/>
      <c r="J15" s="575" t="e">
        <f t="shared" si="48"/>
        <v>#DIV/0!</v>
      </c>
      <c r="K15" s="603">
        <v>1.77</v>
      </c>
      <c r="L15" s="605"/>
      <c r="M15" s="596" t="e">
        <f t="shared" si="49"/>
        <v>#DIV/0!</v>
      </c>
      <c r="N15" s="571">
        <v>0.1</v>
      </c>
      <c r="O15" s="574"/>
      <c r="P15" s="575" t="e">
        <f t="shared" si="50"/>
        <v>#DIV/0!</v>
      </c>
      <c r="Q15" s="603">
        <v>13.49</v>
      </c>
      <c r="R15" s="605"/>
      <c r="S15" s="596" t="e">
        <f t="shared" si="51"/>
        <v>#DIV/0!</v>
      </c>
      <c r="T15" s="571"/>
      <c r="U15" s="574"/>
      <c r="V15" s="575" t="e">
        <f t="shared" si="52"/>
        <v>#DIV/0!</v>
      </c>
      <c r="W15" s="603"/>
      <c r="X15" s="605"/>
      <c r="Y15" s="596" t="e">
        <f t="shared" si="53"/>
        <v>#DIV/0!</v>
      </c>
      <c r="Z15" s="571"/>
      <c r="AA15" s="574"/>
      <c r="AB15" s="575" t="e">
        <f t="shared" si="54"/>
        <v>#DIV/0!</v>
      </c>
      <c r="AC15" s="603"/>
      <c r="AD15" s="605"/>
      <c r="AE15" s="596" t="e">
        <f t="shared" si="55"/>
        <v>#DIV/0!</v>
      </c>
      <c r="AF15" s="571"/>
      <c r="AG15" s="574"/>
      <c r="AH15" s="575" t="e">
        <f t="shared" si="56"/>
        <v>#DIV/0!</v>
      </c>
      <c r="AI15" s="603"/>
      <c r="AJ15" s="605"/>
      <c r="AK15" s="596" t="e">
        <f t="shared" si="57"/>
        <v>#DIV/0!</v>
      </c>
      <c r="AL15" s="571"/>
      <c r="AM15" s="574"/>
      <c r="AN15" s="575" t="e">
        <f t="shared" si="58"/>
        <v>#DIV/0!</v>
      </c>
      <c r="AO15" s="627">
        <f>E15+H15+K15+N15+Q15+T15+W15+Z15+AC15+AF15+AI15+AL15</f>
        <v>166.96</v>
      </c>
      <c r="AP15" s="628">
        <f>F15+I15+L15+O15+R15+U15+X15+AA15+AD15+AG15+AI15+AL15</f>
        <v>0</v>
      </c>
      <c r="AQ15" s="637" t="e">
        <f t="shared" si="59"/>
        <v>#DIV/0!</v>
      </c>
    </row>
    <row r="16" spans="1:43" ht="24" customHeight="1" thickTop="1" thickBot="1" x14ac:dyDescent="0.4">
      <c r="B16" s="1714" t="s">
        <v>153</v>
      </c>
      <c r="C16" s="1723"/>
      <c r="E16" s="610">
        <f>SUM(E17:E20)</f>
        <v>20271.23</v>
      </c>
      <c r="F16" s="610">
        <f>SUM(F17:F20)</f>
        <v>0</v>
      </c>
      <c r="G16" s="611" t="e">
        <f>1-(E16/F16)</f>
        <v>#DIV/0!</v>
      </c>
      <c r="H16" s="592">
        <f t="shared" ref="H16:AG16" si="61">SUM(H17:H20)</f>
        <v>23765.599999999999</v>
      </c>
      <c r="I16" s="592">
        <f t="shared" si="61"/>
        <v>0</v>
      </c>
      <c r="J16" s="593" t="e">
        <f>1-(H16/I16)</f>
        <v>#DIV/0!</v>
      </c>
      <c r="K16" s="625">
        <f t="shared" si="61"/>
        <v>20914.5</v>
      </c>
      <c r="L16" s="625">
        <f t="shared" si="61"/>
        <v>0</v>
      </c>
      <c r="M16" s="626" t="e">
        <f>1-(K16/L16)</f>
        <v>#DIV/0!</v>
      </c>
      <c r="N16" s="592">
        <f t="shared" si="61"/>
        <v>20754.8</v>
      </c>
      <c r="O16" s="592">
        <f t="shared" si="61"/>
        <v>0</v>
      </c>
      <c r="P16" s="593" t="e">
        <f>1-(N16/O16)</f>
        <v>#DIV/0!</v>
      </c>
      <c r="Q16" s="625">
        <f t="shared" si="61"/>
        <v>21988.620000000003</v>
      </c>
      <c r="R16" s="625">
        <f t="shared" si="61"/>
        <v>0</v>
      </c>
      <c r="S16" s="626" t="e">
        <f>1-(Q16/R16)</f>
        <v>#DIV/0!</v>
      </c>
      <c r="T16" s="592">
        <f t="shared" si="61"/>
        <v>0</v>
      </c>
      <c r="U16" s="592">
        <f t="shared" si="61"/>
        <v>0</v>
      </c>
      <c r="V16" s="593" t="e">
        <f>1-(T16/U16)</f>
        <v>#DIV/0!</v>
      </c>
      <c r="W16" s="625">
        <f t="shared" si="61"/>
        <v>0</v>
      </c>
      <c r="X16" s="625">
        <f>SUM(X17:X20)</f>
        <v>0</v>
      </c>
      <c r="Y16" s="626" t="e">
        <f>1-(W16/X16)</f>
        <v>#DIV/0!</v>
      </c>
      <c r="Z16" s="592">
        <f t="shared" si="61"/>
        <v>0</v>
      </c>
      <c r="AA16" s="592">
        <f t="shared" si="61"/>
        <v>0</v>
      </c>
      <c r="AB16" s="593" t="e">
        <f>1-(Z16/AA16)</f>
        <v>#DIV/0!</v>
      </c>
      <c r="AC16" s="606">
        <f t="shared" ref="AC16" si="62">SUM(AC17:AC20)</f>
        <v>0</v>
      </c>
      <c r="AD16" s="606">
        <f t="shared" ref="AD16" si="63">SUM(AD17:AD20)</f>
        <v>0</v>
      </c>
      <c r="AE16" s="597" t="e">
        <f>1-(AC16/AD16)</f>
        <v>#DIV/0!</v>
      </c>
      <c r="AF16" s="592">
        <f t="shared" si="61"/>
        <v>0</v>
      </c>
      <c r="AG16" s="592">
        <f t="shared" si="61"/>
        <v>0</v>
      </c>
      <c r="AH16" s="593" t="e">
        <f>1-(AF16/AG16)</f>
        <v>#DIV/0!</v>
      </c>
      <c r="AI16" s="625">
        <f t="shared" ref="AI16" si="64">SUM(AI17:AI20)</f>
        <v>0</v>
      </c>
      <c r="AJ16" s="625">
        <f t="shared" ref="AJ16" si="65">SUM(AJ17:AJ20)</f>
        <v>0</v>
      </c>
      <c r="AK16" s="626" t="e">
        <f>1-(AI16/AJ16)</f>
        <v>#DIV/0!</v>
      </c>
      <c r="AL16" s="592">
        <f t="shared" ref="AL16" si="66">SUM(AL17:AL20)</f>
        <v>0</v>
      </c>
      <c r="AM16" s="592">
        <f t="shared" ref="AM16" si="67">SUM(AM17:AM20)</f>
        <v>0</v>
      </c>
      <c r="AN16" s="593" t="e">
        <f>1-(AL16/AM16)</f>
        <v>#DIV/0!</v>
      </c>
      <c r="AO16" s="632">
        <f>SUM(AO17:AO20)</f>
        <v>107694.75</v>
      </c>
      <c r="AP16" s="632">
        <f>SUM(AP17:AP20)</f>
        <v>0</v>
      </c>
      <c r="AQ16" s="638" t="e">
        <f>1-(AO16/AP16)</f>
        <v>#DIV/0!</v>
      </c>
    </row>
    <row r="17" spans="1:43" ht="24" customHeight="1" thickTop="1" thickBot="1" x14ac:dyDescent="0.3">
      <c r="A17" s="564">
        <v>640</v>
      </c>
      <c r="B17" s="1708" t="s">
        <v>587</v>
      </c>
      <c r="C17" s="1709"/>
      <c r="D17" s="1710"/>
      <c r="E17" s="607">
        <v>15494.68</v>
      </c>
      <c r="F17" s="612"/>
      <c r="G17" s="598" t="e">
        <f>1-(E17/F17)</f>
        <v>#DIV/0!</v>
      </c>
      <c r="H17" s="577">
        <v>18807.89</v>
      </c>
      <c r="I17" s="580"/>
      <c r="J17" s="579" t="e">
        <f>1-(H17/I17)</f>
        <v>#DIV/0!</v>
      </c>
      <c r="K17" s="607">
        <v>15892.18</v>
      </c>
      <c r="L17" s="612"/>
      <c r="M17" s="598" t="e">
        <f>1-(K17/L17)</f>
        <v>#DIV/0!</v>
      </c>
      <c r="N17" s="577">
        <v>15971.17</v>
      </c>
      <c r="O17" s="580"/>
      <c r="P17" s="579" t="e">
        <f>1-(N17/O17)</f>
        <v>#DIV/0!</v>
      </c>
      <c r="Q17" s="607">
        <v>17206.330000000002</v>
      </c>
      <c r="R17" s="612"/>
      <c r="S17" s="598" t="e">
        <f>1-(Q17/R17)</f>
        <v>#DIV/0!</v>
      </c>
      <c r="T17" s="577"/>
      <c r="U17" s="580"/>
      <c r="V17" s="579" t="e">
        <f>1-(T17/U17)</f>
        <v>#DIV/0!</v>
      </c>
      <c r="W17" s="607"/>
      <c r="X17" s="612"/>
      <c r="Y17" s="598" t="e">
        <f>1-(W17/X17)</f>
        <v>#DIV/0!</v>
      </c>
      <c r="Z17" s="577"/>
      <c r="AA17" s="580"/>
      <c r="AB17" s="579" t="e">
        <f>1-(Z17/AA17)</f>
        <v>#DIV/0!</v>
      </c>
      <c r="AC17" s="607"/>
      <c r="AD17" s="612"/>
      <c r="AE17" s="598" t="e">
        <f>1-(AC17/AD17)</f>
        <v>#DIV/0!</v>
      </c>
      <c r="AF17" s="577"/>
      <c r="AG17" s="580"/>
      <c r="AH17" s="579" t="e">
        <f>1-(AF17/AG17)</f>
        <v>#DIV/0!</v>
      </c>
      <c r="AI17" s="607"/>
      <c r="AJ17" s="612"/>
      <c r="AK17" s="598" t="e">
        <f>1-(AI17/AJ17)</f>
        <v>#DIV/0!</v>
      </c>
      <c r="AL17" s="577"/>
      <c r="AM17" s="580"/>
      <c r="AN17" s="579" t="e">
        <f>1-(AL17/AM17)</f>
        <v>#DIV/0!</v>
      </c>
      <c r="AO17" s="627">
        <f>E17+H17+K17+N17+Q17+T17+W17+Z17+AC17+AF17+AI17+AL17</f>
        <v>83372.25</v>
      </c>
      <c r="AP17" s="628">
        <f>F17+I17+L17+O17+R17+U17+X17+AA17+AD17+AG17+AJ17+AM17</f>
        <v>0</v>
      </c>
      <c r="AQ17" s="639" t="e">
        <f>1-(AO17/AP17)</f>
        <v>#DIV/0!</v>
      </c>
    </row>
    <row r="18" spans="1:43" ht="24" customHeight="1" thickTop="1" thickBot="1" x14ac:dyDescent="0.3">
      <c r="A18" s="564">
        <v>641</v>
      </c>
      <c r="B18" s="1708" t="s">
        <v>588</v>
      </c>
      <c r="C18" s="1709"/>
      <c r="D18" s="1710"/>
      <c r="E18" s="603">
        <v>0</v>
      </c>
      <c r="F18" s="605"/>
      <c r="G18" s="598" t="e">
        <f t="shared" ref="G18:G20" si="68">1-(E18/F18)</f>
        <v>#DIV/0!</v>
      </c>
      <c r="H18" s="571">
        <v>0</v>
      </c>
      <c r="I18" s="574"/>
      <c r="J18" s="579" t="e">
        <f t="shared" ref="J18:J20" si="69">1-(H18/I18)</f>
        <v>#DIV/0!</v>
      </c>
      <c r="K18" s="603">
        <v>0</v>
      </c>
      <c r="L18" s="605"/>
      <c r="M18" s="598" t="e">
        <f t="shared" ref="M18:M20" si="70">1-(K18/L18)</f>
        <v>#DIV/0!</v>
      </c>
      <c r="N18" s="571">
        <v>0</v>
      </c>
      <c r="O18" s="574"/>
      <c r="P18" s="579" t="e">
        <f t="shared" ref="P18:P20" si="71">1-(N18/O18)</f>
        <v>#DIV/0!</v>
      </c>
      <c r="Q18" s="603">
        <v>0</v>
      </c>
      <c r="R18" s="605"/>
      <c r="S18" s="598" t="e">
        <f t="shared" ref="S18:S20" si="72">1-(Q18/R18)</f>
        <v>#DIV/0!</v>
      </c>
      <c r="T18" s="656"/>
      <c r="U18" s="574"/>
      <c r="V18" s="579" t="e">
        <f t="shared" ref="V18:V20" si="73">1-(T18/U18)</f>
        <v>#DIV/0!</v>
      </c>
      <c r="W18" s="603"/>
      <c r="X18" s="605"/>
      <c r="Y18" s="598" t="e">
        <f t="shared" ref="Y18:Y20" si="74">1-(W18/X18)</f>
        <v>#DIV/0!</v>
      </c>
      <c r="Z18" s="571"/>
      <c r="AA18" s="574"/>
      <c r="AB18" s="579" t="e">
        <f t="shared" ref="AB18:AB20" si="75">1-(Z18/AA18)</f>
        <v>#DIV/0!</v>
      </c>
      <c r="AC18" s="603"/>
      <c r="AD18" s="605"/>
      <c r="AE18" s="598" t="e">
        <f t="shared" ref="AE18:AE20" si="76">1-(AC18/AD18)</f>
        <v>#DIV/0!</v>
      </c>
      <c r="AF18" s="571"/>
      <c r="AG18" s="574"/>
      <c r="AH18" s="579" t="e">
        <f t="shared" ref="AH18:AH20" si="77">1-(AF18/AG18)</f>
        <v>#DIV/0!</v>
      </c>
      <c r="AI18" s="603"/>
      <c r="AJ18" s="605"/>
      <c r="AK18" s="598" t="e">
        <f t="shared" ref="AK18:AK20" si="78">1-(AI18/AJ18)</f>
        <v>#DIV/0!</v>
      </c>
      <c r="AL18" s="571"/>
      <c r="AM18" s="574"/>
      <c r="AN18" s="579" t="e">
        <f t="shared" ref="AN18:AN20" si="79">1-(AL18/AM18)</f>
        <v>#DIV/0!</v>
      </c>
      <c r="AO18" s="627">
        <f>E18+H18+K18+N18+Q18+T18+W18+Z18+AC18+AF18+AI18+AL18</f>
        <v>0</v>
      </c>
      <c r="AP18" s="628">
        <f t="shared" ref="AP18:AP20" si="80">F18+I18+L18+O18+R18+U18+X18+AA18+AD18+AG18+AJ18+AM18</f>
        <v>0</v>
      </c>
      <c r="AQ18" s="639" t="e">
        <f t="shared" ref="AQ18:AQ20" si="81">1-(AO18/AP18)</f>
        <v>#DIV/0!</v>
      </c>
    </row>
    <row r="19" spans="1:43" ht="24" customHeight="1" thickTop="1" thickBot="1" x14ac:dyDescent="0.3">
      <c r="A19" s="564">
        <v>642</v>
      </c>
      <c r="B19" s="1708" t="s">
        <v>589</v>
      </c>
      <c r="C19" s="1709"/>
      <c r="D19" s="1710"/>
      <c r="E19" s="613">
        <v>4776.55</v>
      </c>
      <c r="F19" s="614"/>
      <c r="G19" s="598" t="e">
        <f t="shared" si="68"/>
        <v>#DIV/0!</v>
      </c>
      <c r="H19" s="581">
        <v>4957.71</v>
      </c>
      <c r="I19" s="582"/>
      <c r="J19" s="579" t="e">
        <f t="shared" si="69"/>
        <v>#DIV/0!</v>
      </c>
      <c r="K19" s="613">
        <v>4784.82</v>
      </c>
      <c r="L19" s="614"/>
      <c r="M19" s="598" t="e">
        <f t="shared" si="70"/>
        <v>#DIV/0!</v>
      </c>
      <c r="N19" s="581">
        <v>4783.63</v>
      </c>
      <c r="O19" s="582"/>
      <c r="P19" s="579" t="e">
        <f t="shared" si="71"/>
        <v>#DIV/0!</v>
      </c>
      <c r="Q19" s="613">
        <v>4782.29</v>
      </c>
      <c r="R19" s="614"/>
      <c r="S19" s="598" t="e">
        <f t="shared" si="72"/>
        <v>#DIV/0!</v>
      </c>
      <c r="T19" s="657"/>
      <c r="U19" s="582"/>
      <c r="V19" s="579" t="e">
        <f t="shared" si="73"/>
        <v>#DIV/0!</v>
      </c>
      <c r="W19" s="613"/>
      <c r="X19" s="614"/>
      <c r="Y19" s="598" t="e">
        <f t="shared" si="74"/>
        <v>#DIV/0!</v>
      </c>
      <c r="Z19" s="581"/>
      <c r="AA19" s="582"/>
      <c r="AB19" s="579" t="e">
        <f t="shared" si="75"/>
        <v>#DIV/0!</v>
      </c>
      <c r="AC19" s="613"/>
      <c r="AD19" s="614"/>
      <c r="AE19" s="598" t="e">
        <f t="shared" si="76"/>
        <v>#DIV/0!</v>
      </c>
      <c r="AF19" s="581"/>
      <c r="AG19" s="582"/>
      <c r="AH19" s="579" t="e">
        <f t="shared" si="77"/>
        <v>#DIV/0!</v>
      </c>
      <c r="AI19" s="613"/>
      <c r="AJ19" s="614"/>
      <c r="AK19" s="598" t="e">
        <f t="shared" si="78"/>
        <v>#DIV/0!</v>
      </c>
      <c r="AL19" s="581"/>
      <c r="AM19" s="582"/>
      <c r="AN19" s="579" t="e">
        <f t="shared" si="79"/>
        <v>#DIV/0!</v>
      </c>
      <c r="AO19" s="627">
        <f>E19+H19+K19+N19+Q19+T19+W19+Z19+AC19+AF19+AI19+AL19</f>
        <v>24085</v>
      </c>
      <c r="AP19" s="628">
        <f t="shared" si="80"/>
        <v>0</v>
      </c>
      <c r="AQ19" s="639" t="e">
        <f t="shared" si="81"/>
        <v>#DIV/0!</v>
      </c>
    </row>
    <row r="20" spans="1:43" ht="24" customHeight="1" thickTop="1" thickBot="1" x14ac:dyDescent="0.3">
      <c r="A20" s="564">
        <v>649</v>
      </c>
      <c r="B20" s="1708" t="s">
        <v>590</v>
      </c>
      <c r="C20" s="1709"/>
      <c r="D20" s="1710"/>
      <c r="E20" s="615">
        <v>0</v>
      </c>
      <c r="F20" s="616"/>
      <c r="G20" s="598" t="e">
        <f t="shared" si="68"/>
        <v>#DIV/0!</v>
      </c>
      <c r="H20" s="653">
        <v>0</v>
      </c>
      <c r="I20" s="583"/>
      <c r="J20" s="579" t="e">
        <f t="shared" si="69"/>
        <v>#DIV/0!</v>
      </c>
      <c r="K20" s="615">
        <v>237.5</v>
      </c>
      <c r="L20" s="616"/>
      <c r="M20" s="598" t="e">
        <f t="shared" si="70"/>
        <v>#DIV/0!</v>
      </c>
      <c r="N20" s="571">
        <v>0</v>
      </c>
      <c r="O20" s="583"/>
      <c r="P20" s="579" t="e">
        <f t="shared" si="71"/>
        <v>#DIV/0!</v>
      </c>
      <c r="Q20" s="615">
        <v>0</v>
      </c>
      <c r="R20" s="616"/>
      <c r="S20" s="598" t="e">
        <f t="shared" si="72"/>
        <v>#DIV/0!</v>
      </c>
      <c r="T20" s="653"/>
      <c r="U20" s="583"/>
      <c r="V20" s="579" t="e">
        <f t="shared" si="73"/>
        <v>#DIV/0!</v>
      </c>
      <c r="W20" s="615"/>
      <c r="X20" s="616"/>
      <c r="Y20" s="598" t="e">
        <f t="shared" si="74"/>
        <v>#DIV/0!</v>
      </c>
      <c r="Z20" s="653"/>
      <c r="AA20" s="583"/>
      <c r="AB20" s="579" t="e">
        <f t="shared" si="75"/>
        <v>#DIV/0!</v>
      </c>
      <c r="AC20" s="615"/>
      <c r="AD20" s="616"/>
      <c r="AE20" s="598" t="e">
        <f t="shared" si="76"/>
        <v>#DIV/0!</v>
      </c>
      <c r="AF20" s="653"/>
      <c r="AG20" s="583"/>
      <c r="AH20" s="579" t="e">
        <f t="shared" si="77"/>
        <v>#DIV/0!</v>
      </c>
      <c r="AI20" s="615"/>
      <c r="AJ20" s="616"/>
      <c r="AK20" s="598" t="e">
        <f t="shared" si="78"/>
        <v>#DIV/0!</v>
      </c>
      <c r="AL20" s="581"/>
      <c r="AM20" s="583"/>
      <c r="AN20" s="579" t="e">
        <f t="shared" si="79"/>
        <v>#DIV/0!</v>
      </c>
      <c r="AO20" s="627">
        <f>E20+H20+K20+N20+Q20+T20+W20+Z20+AC20+AF20+AI20+AL20</f>
        <v>237.5</v>
      </c>
      <c r="AP20" s="628">
        <f t="shared" si="80"/>
        <v>0</v>
      </c>
      <c r="AQ20" s="639" t="e">
        <f t="shared" si="81"/>
        <v>#DIV/0!</v>
      </c>
    </row>
    <row r="21" spans="1:43" ht="24" customHeight="1" thickTop="1" thickBot="1" x14ac:dyDescent="0.4">
      <c r="B21" s="1722" t="s">
        <v>591</v>
      </c>
      <c r="C21" s="1722"/>
      <c r="D21" s="1722"/>
      <c r="E21" s="610">
        <f>SUM(E22:E31)</f>
        <v>25789.309999999998</v>
      </c>
      <c r="F21" s="610">
        <f>SUM(F22:F31)</f>
        <v>0</v>
      </c>
      <c r="G21" s="611" t="e">
        <f>1-(E21/F21)</f>
        <v>#DIV/0!</v>
      </c>
      <c r="H21" s="592">
        <f t="shared" ref="H21:AG21" si="82">SUM(H22:H31)</f>
        <v>26998.82</v>
      </c>
      <c r="I21" s="592">
        <f t="shared" si="82"/>
        <v>0</v>
      </c>
      <c r="J21" s="593" t="e">
        <f>1-(H21/I21)</f>
        <v>#DIV/0!</v>
      </c>
      <c r="K21" s="625">
        <f t="shared" si="82"/>
        <v>25209.25</v>
      </c>
      <c r="L21" s="625">
        <f t="shared" si="82"/>
        <v>0</v>
      </c>
      <c r="M21" s="626" t="e">
        <f>1-(K21/L21)</f>
        <v>#DIV/0!</v>
      </c>
      <c r="N21" s="592">
        <f t="shared" si="82"/>
        <v>17722.440000000002</v>
      </c>
      <c r="O21" s="592">
        <f t="shared" si="82"/>
        <v>0</v>
      </c>
      <c r="P21" s="593" t="e">
        <f>1-(N21/O21)</f>
        <v>#DIV/0!</v>
      </c>
      <c r="Q21" s="625">
        <f t="shared" si="82"/>
        <v>25088.350000000002</v>
      </c>
      <c r="R21" s="625">
        <f t="shared" si="82"/>
        <v>0</v>
      </c>
      <c r="S21" s="626" t="e">
        <f>1-(Q21/R21)</f>
        <v>#DIV/0!</v>
      </c>
      <c r="T21" s="592">
        <f t="shared" si="82"/>
        <v>0</v>
      </c>
      <c r="U21" s="592">
        <f t="shared" si="82"/>
        <v>0</v>
      </c>
      <c r="V21" s="593" t="e">
        <f>1-(T21/U21)</f>
        <v>#DIV/0!</v>
      </c>
      <c r="W21" s="625">
        <f t="shared" si="82"/>
        <v>0</v>
      </c>
      <c r="X21" s="625">
        <f>SUM(X22:X31)</f>
        <v>0</v>
      </c>
      <c r="Y21" s="626" t="e">
        <f>1-(W21/X21)</f>
        <v>#DIV/0!</v>
      </c>
      <c r="Z21" s="592">
        <f t="shared" si="82"/>
        <v>0</v>
      </c>
      <c r="AA21" s="592">
        <f t="shared" si="82"/>
        <v>0</v>
      </c>
      <c r="AB21" s="593" t="e">
        <f>1-(Z21/AA21)</f>
        <v>#DIV/0!</v>
      </c>
      <c r="AC21" s="606">
        <f t="shared" ref="AC21" si="83">SUM(AC22:AC31)</f>
        <v>0</v>
      </c>
      <c r="AD21" s="606">
        <f t="shared" ref="AD21" si="84">SUM(AD22:AD31)</f>
        <v>0</v>
      </c>
      <c r="AE21" s="597" t="e">
        <f>1-(AC21/AD21)</f>
        <v>#DIV/0!</v>
      </c>
      <c r="AF21" s="592">
        <f t="shared" si="82"/>
        <v>0</v>
      </c>
      <c r="AG21" s="592">
        <f t="shared" si="82"/>
        <v>0</v>
      </c>
      <c r="AH21" s="593" t="e">
        <f>1-(AF21/AG21)</f>
        <v>#DIV/0!</v>
      </c>
      <c r="AI21" s="625">
        <f t="shared" ref="AI21" si="85">SUM(AI22:AI31)</f>
        <v>0</v>
      </c>
      <c r="AJ21" s="625">
        <f t="shared" ref="AJ21" si="86">SUM(AJ22:AJ31)</f>
        <v>0</v>
      </c>
      <c r="AK21" s="626" t="e">
        <f>1-(AI21/AJ21)</f>
        <v>#DIV/0!</v>
      </c>
      <c r="AL21" s="592">
        <f t="shared" ref="AL21" si="87">SUM(AL22:AL31)</f>
        <v>0</v>
      </c>
      <c r="AM21" s="592">
        <f t="shared" ref="AM21" si="88">SUM(AM22:AM31)</f>
        <v>0</v>
      </c>
      <c r="AN21" s="593" t="e">
        <f>1-(AL21/AM21)</f>
        <v>#DIV/0!</v>
      </c>
      <c r="AO21" s="632">
        <f>SUM(AO22:AO31)</f>
        <v>120808.17000000001</v>
      </c>
      <c r="AP21" s="632">
        <f>SUM(AP22:AP31)</f>
        <v>0</v>
      </c>
      <c r="AQ21" s="638" t="e">
        <f>1-(AO21/AP21)</f>
        <v>#DIV/0!</v>
      </c>
    </row>
    <row r="22" spans="1:43" ht="24" customHeight="1" thickTop="1" thickBot="1" x14ac:dyDescent="0.3">
      <c r="A22" s="564">
        <v>621</v>
      </c>
      <c r="B22" s="1708" t="s">
        <v>592</v>
      </c>
      <c r="C22" s="1709"/>
      <c r="D22" s="1710"/>
      <c r="E22" s="617">
        <v>1037.5</v>
      </c>
      <c r="F22" s="618"/>
      <c r="G22" s="598" t="e">
        <f>1-(E22/F22)</f>
        <v>#DIV/0!</v>
      </c>
      <c r="H22" s="584">
        <v>705.5</v>
      </c>
      <c r="I22" s="585"/>
      <c r="J22" s="579" t="e">
        <f>1-(H22/I22)</f>
        <v>#DIV/0!</v>
      </c>
      <c r="K22" s="617">
        <v>705.5</v>
      </c>
      <c r="L22" s="618"/>
      <c r="M22" s="598" t="e">
        <f>1-(K22/L22)</f>
        <v>#DIV/0!</v>
      </c>
      <c r="N22" s="584">
        <v>705.5</v>
      </c>
      <c r="O22" s="585"/>
      <c r="P22" s="579" t="e">
        <f>1-(N22/O22)</f>
        <v>#DIV/0!</v>
      </c>
      <c r="Q22" s="617">
        <v>705.5</v>
      </c>
      <c r="R22" s="618"/>
      <c r="S22" s="598" t="e">
        <f>1-(Q22/R22)</f>
        <v>#DIV/0!</v>
      </c>
      <c r="T22" s="584"/>
      <c r="U22" s="585"/>
      <c r="V22" s="579" t="e">
        <f>1-(T22/U22)</f>
        <v>#DIV/0!</v>
      </c>
      <c r="W22" s="617"/>
      <c r="X22" s="618"/>
      <c r="Y22" s="598" t="e">
        <f>1-(W22/X22)</f>
        <v>#DIV/0!</v>
      </c>
      <c r="Z22" s="584"/>
      <c r="AA22" s="585"/>
      <c r="AB22" s="579" t="e">
        <f>1-(Z22/AA22)</f>
        <v>#DIV/0!</v>
      </c>
      <c r="AC22" s="617"/>
      <c r="AD22" s="618"/>
      <c r="AE22" s="598" t="e">
        <f>1-(AC22/AD22)</f>
        <v>#DIV/0!</v>
      </c>
      <c r="AF22" s="584"/>
      <c r="AG22" s="585"/>
      <c r="AH22" s="579" t="e">
        <f>1-(AF22/AG22)</f>
        <v>#DIV/0!</v>
      </c>
      <c r="AI22" s="617"/>
      <c r="AJ22" s="618"/>
      <c r="AK22" s="598" t="e">
        <f>1-(AI22/AJ22)</f>
        <v>#DIV/0!</v>
      </c>
      <c r="AL22" s="584"/>
      <c r="AM22" s="585"/>
      <c r="AN22" s="579" t="e">
        <f>1-(AL22/AM22)</f>
        <v>#DIV/0!</v>
      </c>
      <c r="AO22" s="627">
        <f>E22+H22+K22+N22+Q22+T22+W22+Z22+AC22+AF22+AI22+AL22</f>
        <v>3859.5</v>
      </c>
      <c r="AP22" s="628">
        <f>F22+I22+L22+O22+R22+U22+X22+AA22+AD22+AG22+AJ22+AM22</f>
        <v>0</v>
      </c>
      <c r="AQ22" s="639" t="e">
        <f>1-(AO22/AP22)</f>
        <v>#DIV/0!</v>
      </c>
    </row>
    <row r="23" spans="1:43" ht="24" customHeight="1" thickTop="1" thickBot="1" x14ac:dyDescent="0.3">
      <c r="A23" s="564">
        <v>622</v>
      </c>
      <c r="B23" s="1708" t="s">
        <v>593</v>
      </c>
      <c r="C23" s="1709"/>
      <c r="D23" s="1710"/>
      <c r="E23" s="613">
        <f>DATOS!D15</f>
        <v>0</v>
      </c>
      <c r="F23" s="614"/>
      <c r="G23" s="598" t="e">
        <f t="shared" ref="G23:G32" si="89">1-(E23/F23)</f>
        <v>#DIV/0!</v>
      </c>
      <c r="H23" s="581">
        <f>DATOS!F15</f>
        <v>0</v>
      </c>
      <c r="I23" s="582"/>
      <c r="J23" s="579" t="e">
        <f t="shared" ref="J23:J32" si="90">1-(H23/I23)</f>
        <v>#DIV/0!</v>
      </c>
      <c r="K23" s="613">
        <f>DATOS!H15</f>
        <v>0</v>
      </c>
      <c r="L23" s="614"/>
      <c r="M23" s="598" t="e">
        <f t="shared" ref="M23:M32" si="91">1-(K23/L23)</f>
        <v>#DIV/0!</v>
      </c>
      <c r="N23" s="581">
        <f>DATOS!J15</f>
        <v>0</v>
      </c>
      <c r="O23" s="582"/>
      <c r="P23" s="579" t="e">
        <f t="shared" ref="P23:P32" si="92">1-(N23/O23)</f>
        <v>#DIV/0!</v>
      </c>
      <c r="Q23" s="613">
        <f>DATOS!L15</f>
        <v>0</v>
      </c>
      <c r="R23" s="614"/>
      <c r="S23" s="598" t="e">
        <f t="shared" ref="S23:S32" si="93">1-(Q23/R23)</f>
        <v>#DIV/0!</v>
      </c>
      <c r="T23" s="581">
        <f>DATOS!N15</f>
        <v>0</v>
      </c>
      <c r="U23" s="582"/>
      <c r="V23" s="579" t="e">
        <f t="shared" ref="V23:V32" si="94">1-(T23/U23)</f>
        <v>#DIV/0!</v>
      </c>
      <c r="W23" s="613">
        <f>DATOS!P15</f>
        <v>0</v>
      </c>
      <c r="X23" s="614"/>
      <c r="Y23" s="598" t="e">
        <f t="shared" ref="Y23:Y32" si="95">1-(W23/X23)</f>
        <v>#DIV/0!</v>
      </c>
      <c r="Z23" s="581">
        <f>DATOS!R15</f>
        <v>0</v>
      </c>
      <c r="AA23" s="582"/>
      <c r="AB23" s="579" t="e">
        <f t="shared" ref="AB23:AB32" si="96">1-(Z23/AA23)</f>
        <v>#DIV/0!</v>
      </c>
      <c r="AC23" s="613">
        <f>DATOS!T15</f>
        <v>0</v>
      </c>
      <c r="AD23" s="614"/>
      <c r="AE23" s="598" t="e">
        <f t="shared" ref="AE23:AE32" si="97">1-(AC23/AD23)</f>
        <v>#DIV/0!</v>
      </c>
      <c r="AF23" s="581">
        <f>DATOS!V15</f>
        <v>0</v>
      </c>
      <c r="AG23" s="582"/>
      <c r="AH23" s="579" t="e">
        <f t="shared" ref="AH23:AH32" si="98">1-(AF23/AG23)</f>
        <v>#DIV/0!</v>
      </c>
      <c r="AI23" s="613">
        <f>DATOS!X15</f>
        <v>0</v>
      </c>
      <c r="AJ23" s="614"/>
      <c r="AK23" s="598" t="e">
        <f t="shared" ref="AK23:AK32" si="99">1-(AI23/AJ23)</f>
        <v>#DIV/0!</v>
      </c>
      <c r="AL23" s="581">
        <f>DATOS!Z15</f>
        <v>0</v>
      </c>
      <c r="AM23" s="582"/>
      <c r="AN23" s="579" t="e">
        <f t="shared" ref="AN23:AN32" si="100">1-(AL23/AM23)</f>
        <v>#DIV/0!</v>
      </c>
      <c r="AO23" s="627">
        <f t="shared" ref="AO23:AO32" si="101">E23+H23+K23+N23+Q23+T23+W23+Z23+AC23+AF23+AI23+AL23</f>
        <v>0</v>
      </c>
      <c r="AP23" s="628">
        <f t="shared" ref="AP23:AP31" si="102">F23+I23+L23+O23+R23+U23+X23+AA23+AD23+AG23+AJ23+AM23</f>
        <v>0</v>
      </c>
      <c r="AQ23" s="639" t="e">
        <f t="shared" ref="AQ23:AQ32" si="103">1-(AO23/AP23)</f>
        <v>#DIV/0!</v>
      </c>
    </row>
    <row r="24" spans="1:43" ht="24" customHeight="1" thickTop="1" thickBot="1" x14ac:dyDescent="0.3">
      <c r="A24" s="564">
        <v>623</v>
      </c>
      <c r="B24" s="1708" t="s">
        <v>594</v>
      </c>
      <c r="C24" s="1709"/>
      <c r="D24" s="1710"/>
      <c r="E24" s="615">
        <v>0</v>
      </c>
      <c r="F24" s="616"/>
      <c r="G24" s="595" t="e">
        <f t="shared" si="89"/>
        <v>#DIV/0!</v>
      </c>
      <c r="H24" s="653">
        <v>0</v>
      </c>
      <c r="I24" s="583"/>
      <c r="J24" s="575" t="e">
        <f t="shared" si="90"/>
        <v>#DIV/0!</v>
      </c>
      <c r="K24" s="615">
        <v>180</v>
      </c>
      <c r="L24" s="616"/>
      <c r="M24" s="595" t="e">
        <f t="shared" si="91"/>
        <v>#DIV/0!</v>
      </c>
      <c r="N24" s="581">
        <v>56.88</v>
      </c>
      <c r="O24" s="583"/>
      <c r="P24" s="573" t="e">
        <f t="shared" si="92"/>
        <v>#DIV/0!</v>
      </c>
      <c r="Q24" s="615">
        <v>556.35</v>
      </c>
      <c r="R24" s="616"/>
      <c r="S24" s="595" t="e">
        <f t="shared" si="93"/>
        <v>#DIV/0!</v>
      </c>
      <c r="T24" s="653"/>
      <c r="U24" s="583"/>
      <c r="V24" s="573" t="e">
        <f t="shared" si="94"/>
        <v>#DIV/0!</v>
      </c>
      <c r="W24" s="615"/>
      <c r="X24" s="616"/>
      <c r="Y24" s="595" t="e">
        <f t="shared" si="95"/>
        <v>#DIV/0!</v>
      </c>
      <c r="Z24" s="653"/>
      <c r="AA24" s="583"/>
      <c r="AB24" s="573" t="e">
        <f t="shared" si="96"/>
        <v>#DIV/0!</v>
      </c>
      <c r="AC24" s="615"/>
      <c r="AD24" s="616"/>
      <c r="AE24" s="596" t="e">
        <f t="shared" si="97"/>
        <v>#DIV/0!</v>
      </c>
      <c r="AF24" s="653"/>
      <c r="AG24" s="583"/>
      <c r="AH24" s="1141" t="e">
        <f t="shared" si="98"/>
        <v>#DIV/0!</v>
      </c>
      <c r="AI24" s="1140"/>
      <c r="AJ24" s="616"/>
      <c r="AK24" s="595" t="e">
        <f t="shared" si="99"/>
        <v>#DIV/0!</v>
      </c>
      <c r="AL24" s="581"/>
      <c r="AM24" s="583"/>
      <c r="AN24" s="573" t="e">
        <f t="shared" si="100"/>
        <v>#DIV/0!</v>
      </c>
      <c r="AO24" s="627">
        <f t="shared" si="101"/>
        <v>793.23</v>
      </c>
      <c r="AP24" s="628">
        <f t="shared" si="102"/>
        <v>0</v>
      </c>
      <c r="AQ24" s="636" t="e">
        <f t="shared" si="103"/>
        <v>#DIV/0!</v>
      </c>
    </row>
    <row r="25" spans="1:43" ht="24" customHeight="1" thickTop="1" thickBot="1" x14ac:dyDescent="0.3">
      <c r="A25" s="564">
        <v>624</v>
      </c>
      <c r="B25" s="1708" t="s">
        <v>595</v>
      </c>
      <c r="C25" s="1709"/>
      <c r="D25" s="1710"/>
      <c r="E25" s="603">
        <f>DATOS!D17</f>
        <v>0</v>
      </c>
      <c r="F25" s="605"/>
      <c r="G25" s="598" t="e">
        <f t="shared" si="89"/>
        <v>#DIV/0!</v>
      </c>
      <c r="H25" s="571">
        <f>DATOS!F17</f>
        <v>0</v>
      </c>
      <c r="I25" s="574"/>
      <c r="J25" s="579" t="e">
        <f t="shared" si="90"/>
        <v>#DIV/0!</v>
      </c>
      <c r="K25" s="603">
        <f>DATOS!H17</f>
        <v>0</v>
      </c>
      <c r="L25" s="605"/>
      <c r="M25" s="598" t="e">
        <f t="shared" si="91"/>
        <v>#DIV/0!</v>
      </c>
      <c r="N25" s="571">
        <f>DATOS!J17</f>
        <v>0</v>
      </c>
      <c r="O25" s="574"/>
      <c r="P25" s="579" t="e">
        <f t="shared" si="92"/>
        <v>#DIV/0!</v>
      </c>
      <c r="Q25" s="603">
        <f>DATOS!L17</f>
        <v>0</v>
      </c>
      <c r="R25" s="605"/>
      <c r="S25" s="598" t="e">
        <f t="shared" si="93"/>
        <v>#DIV/0!</v>
      </c>
      <c r="T25" s="571">
        <f>DATOS!N17</f>
        <v>0</v>
      </c>
      <c r="U25" s="574"/>
      <c r="V25" s="579" t="e">
        <f t="shared" si="94"/>
        <v>#DIV/0!</v>
      </c>
      <c r="W25" s="603">
        <f>DATOS!P17</f>
        <v>0</v>
      </c>
      <c r="X25" s="605"/>
      <c r="Y25" s="598" t="e">
        <f t="shared" si="95"/>
        <v>#DIV/0!</v>
      </c>
      <c r="Z25" s="571">
        <f>DATOS!R17</f>
        <v>0</v>
      </c>
      <c r="AA25" s="574"/>
      <c r="AB25" s="579" t="e">
        <f t="shared" si="96"/>
        <v>#DIV/0!</v>
      </c>
      <c r="AC25" s="603">
        <f>DATOS!T17</f>
        <v>0</v>
      </c>
      <c r="AD25" s="605"/>
      <c r="AE25" s="598" t="e">
        <f t="shared" si="97"/>
        <v>#DIV/0!</v>
      </c>
      <c r="AF25" s="571">
        <f>DATOS!V17</f>
        <v>0</v>
      </c>
      <c r="AG25" s="574"/>
      <c r="AH25" s="579" t="e">
        <f t="shared" si="98"/>
        <v>#DIV/0!</v>
      </c>
      <c r="AI25" s="603">
        <f>DATOS!X17</f>
        <v>0</v>
      </c>
      <c r="AJ25" s="605"/>
      <c r="AK25" s="598" t="e">
        <f t="shared" si="99"/>
        <v>#DIV/0!</v>
      </c>
      <c r="AL25" s="571">
        <f>DATOS!Z17</f>
        <v>0</v>
      </c>
      <c r="AM25" s="574"/>
      <c r="AN25" s="579" t="e">
        <f t="shared" si="100"/>
        <v>#DIV/0!</v>
      </c>
      <c r="AO25" s="627">
        <f t="shared" si="101"/>
        <v>0</v>
      </c>
      <c r="AP25" s="628">
        <f t="shared" si="102"/>
        <v>0</v>
      </c>
      <c r="AQ25" s="639" t="e">
        <f t="shared" si="103"/>
        <v>#DIV/0!</v>
      </c>
    </row>
    <row r="26" spans="1:43" ht="24" customHeight="1" thickTop="1" thickBot="1" x14ac:dyDescent="0.3">
      <c r="A26" s="564">
        <v>625</v>
      </c>
      <c r="B26" s="1708" t="s">
        <v>596</v>
      </c>
      <c r="C26" s="1709"/>
      <c r="D26" s="1710"/>
      <c r="E26" s="613">
        <v>127.71</v>
      </c>
      <c r="F26" s="614"/>
      <c r="G26" s="598" t="e">
        <f t="shared" si="89"/>
        <v>#DIV/0!</v>
      </c>
      <c r="H26" s="581">
        <v>127.71</v>
      </c>
      <c r="I26" s="582"/>
      <c r="J26" s="579" t="e">
        <f t="shared" si="90"/>
        <v>#DIV/0!</v>
      </c>
      <c r="K26" s="613">
        <v>127.71</v>
      </c>
      <c r="L26" s="614"/>
      <c r="M26" s="598" t="e">
        <f t="shared" si="91"/>
        <v>#DIV/0!</v>
      </c>
      <c r="N26" s="581">
        <v>127.71</v>
      </c>
      <c r="O26" s="582"/>
      <c r="P26" s="579" t="e">
        <f t="shared" si="92"/>
        <v>#DIV/0!</v>
      </c>
      <c r="Q26" s="613">
        <v>127.71</v>
      </c>
      <c r="R26" s="614"/>
      <c r="S26" s="598" t="e">
        <f t="shared" si="93"/>
        <v>#DIV/0!</v>
      </c>
      <c r="T26" s="581"/>
      <c r="U26" s="582"/>
      <c r="V26" s="579" t="e">
        <f t="shared" si="94"/>
        <v>#DIV/0!</v>
      </c>
      <c r="W26" s="613"/>
      <c r="X26" s="614"/>
      <c r="Y26" s="598" t="e">
        <f t="shared" si="95"/>
        <v>#DIV/0!</v>
      </c>
      <c r="Z26" s="581"/>
      <c r="AA26" s="582"/>
      <c r="AB26" s="579" t="e">
        <f t="shared" si="96"/>
        <v>#DIV/0!</v>
      </c>
      <c r="AC26" s="613"/>
      <c r="AD26" s="614"/>
      <c r="AE26" s="598" t="e">
        <f t="shared" si="97"/>
        <v>#DIV/0!</v>
      </c>
      <c r="AF26" s="581"/>
      <c r="AG26" s="582"/>
      <c r="AH26" s="579" t="e">
        <f t="shared" si="98"/>
        <v>#DIV/0!</v>
      </c>
      <c r="AI26" s="613"/>
      <c r="AJ26" s="614"/>
      <c r="AK26" s="598" t="e">
        <f t="shared" si="99"/>
        <v>#DIV/0!</v>
      </c>
      <c r="AL26" s="581"/>
      <c r="AM26" s="582"/>
      <c r="AN26" s="579" t="e">
        <f t="shared" si="100"/>
        <v>#DIV/0!</v>
      </c>
      <c r="AO26" s="627">
        <f t="shared" si="101"/>
        <v>638.54999999999995</v>
      </c>
      <c r="AP26" s="628">
        <f t="shared" si="102"/>
        <v>0</v>
      </c>
      <c r="AQ26" s="639" t="e">
        <f t="shared" si="103"/>
        <v>#DIV/0!</v>
      </c>
    </row>
    <row r="27" spans="1:43" ht="24" customHeight="1" thickTop="1" thickBot="1" x14ac:dyDescent="0.3">
      <c r="A27" s="564">
        <v>626</v>
      </c>
      <c r="B27" s="1708" t="s">
        <v>597</v>
      </c>
      <c r="C27" s="1709"/>
      <c r="D27" s="1710"/>
      <c r="E27" s="615">
        <v>1</v>
      </c>
      <c r="F27" s="616"/>
      <c r="G27" s="595" t="e">
        <f t="shared" si="89"/>
        <v>#DIV/0!</v>
      </c>
      <c r="H27" s="653">
        <v>46.37</v>
      </c>
      <c r="I27" s="583"/>
      <c r="J27" s="573" t="e">
        <f t="shared" si="90"/>
        <v>#DIV/0!</v>
      </c>
      <c r="K27" s="615">
        <v>1</v>
      </c>
      <c r="L27" s="616"/>
      <c r="M27" s="595" t="e">
        <f t="shared" si="91"/>
        <v>#DIV/0!</v>
      </c>
      <c r="N27" s="581">
        <v>1</v>
      </c>
      <c r="O27" s="583"/>
      <c r="P27" s="573" t="e">
        <f t="shared" si="92"/>
        <v>#DIV/0!</v>
      </c>
      <c r="Q27" s="615">
        <v>1</v>
      </c>
      <c r="R27" s="616"/>
      <c r="S27" s="595" t="e">
        <f t="shared" si="93"/>
        <v>#DIV/0!</v>
      </c>
      <c r="T27" s="653"/>
      <c r="U27" s="583"/>
      <c r="V27" s="573" t="e">
        <f t="shared" si="94"/>
        <v>#DIV/0!</v>
      </c>
      <c r="W27" s="615"/>
      <c r="X27" s="616"/>
      <c r="Y27" s="595" t="e">
        <f t="shared" si="95"/>
        <v>#DIV/0!</v>
      </c>
      <c r="Z27" s="653"/>
      <c r="AA27" s="583"/>
      <c r="AB27" s="573" t="e">
        <f t="shared" si="96"/>
        <v>#DIV/0!</v>
      </c>
      <c r="AC27" s="615"/>
      <c r="AD27" s="616"/>
      <c r="AE27" s="596" t="e">
        <f t="shared" si="97"/>
        <v>#DIV/0!</v>
      </c>
      <c r="AF27" s="653"/>
      <c r="AG27" s="583"/>
      <c r="AH27" s="1141" t="e">
        <f t="shared" si="98"/>
        <v>#DIV/0!</v>
      </c>
      <c r="AI27" s="1140"/>
      <c r="AJ27" s="616"/>
      <c r="AK27" s="595" t="e">
        <f t="shared" si="99"/>
        <v>#DIV/0!</v>
      </c>
      <c r="AL27" s="581"/>
      <c r="AM27" s="583"/>
      <c r="AN27" s="573" t="e">
        <f t="shared" si="100"/>
        <v>#DIV/0!</v>
      </c>
      <c r="AO27" s="627">
        <f t="shared" si="101"/>
        <v>50.37</v>
      </c>
      <c r="AP27" s="628">
        <f t="shared" si="102"/>
        <v>0</v>
      </c>
      <c r="AQ27" s="636" t="e">
        <f t="shared" si="103"/>
        <v>#DIV/0!</v>
      </c>
    </row>
    <row r="28" spans="1:43" ht="24" customHeight="1" thickTop="1" thickBot="1" x14ac:dyDescent="0.3">
      <c r="A28" s="564">
        <v>627</v>
      </c>
      <c r="B28" s="1708" t="s">
        <v>598</v>
      </c>
      <c r="C28" s="1709"/>
      <c r="D28" s="1710"/>
      <c r="E28" s="603">
        <f>DATOS!D18</f>
        <v>0</v>
      </c>
      <c r="F28" s="605"/>
      <c r="G28" s="598" t="e">
        <f t="shared" si="89"/>
        <v>#DIV/0!</v>
      </c>
      <c r="H28" s="571">
        <f>DATOS!F18</f>
        <v>0</v>
      </c>
      <c r="I28" s="574"/>
      <c r="J28" s="579" t="e">
        <f t="shared" si="90"/>
        <v>#DIV/0!</v>
      </c>
      <c r="K28" s="603">
        <f>DATOS!H18</f>
        <v>0</v>
      </c>
      <c r="L28" s="605"/>
      <c r="M28" s="598" t="e">
        <f t="shared" si="91"/>
        <v>#DIV/0!</v>
      </c>
      <c r="N28" s="571">
        <f>DATOS!J18</f>
        <v>0</v>
      </c>
      <c r="O28" s="574"/>
      <c r="P28" s="579" t="e">
        <f t="shared" si="92"/>
        <v>#DIV/0!</v>
      </c>
      <c r="Q28" s="603">
        <f>DATOS!L18</f>
        <v>0</v>
      </c>
      <c r="R28" s="605"/>
      <c r="S28" s="598" t="e">
        <f t="shared" si="93"/>
        <v>#DIV/0!</v>
      </c>
      <c r="T28" s="571">
        <f>DATOS!N18</f>
        <v>0</v>
      </c>
      <c r="U28" s="574"/>
      <c r="V28" s="579" t="e">
        <f t="shared" si="94"/>
        <v>#DIV/0!</v>
      </c>
      <c r="W28" s="603">
        <f>DATOS!P18</f>
        <v>0</v>
      </c>
      <c r="X28" s="605"/>
      <c r="Y28" s="598" t="e">
        <f t="shared" si="95"/>
        <v>#DIV/0!</v>
      </c>
      <c r="Z28" s="574">
        <f>DATOS!R18</f>
        <v>0</v>
      </c>
      <c r="AA28" s="574"/>
      <c r="AB28" s="579" t="e">
        <f t="shared" si="96"/>
        <v>#DIV/0!</v>
      </c>
      <c r="AC28" s="603">
        <f>DATOS!T18</f>
        <v>0</v>
      </c>
      <c r="AD28" s="605"/>
      <c r="AE28" s="598" t="e">
        <f t="shared" si="97"/>
        <v>#DIV/0!</v>
      </c>
      <c r="AF28" s="571">
        <f>DATOS!V18</f>
        <v>0</v>
      </c>
      <c r="AG28" s="574"/>
      <c r="AH28" s="579" t="e">
        <f t="shared" si="98"/>
        <v>#DIV/0!</v>
      </c>
      <c r="AI28" s="603">
        <f>DATOS!X18</f>
        <v>0</v>
      </c>
      <c r="AJ28" s="605"/>
      <c r="AK28" s="598" t="e">
        <f t="shared" si="99"/>
        <v>#DIV/0!</v>
      </c>
      <c r="AL28" s="571">
        <f>DATOS!Z18</f>
        <v>0</v>
      </c>
      <c r="AM28" s="574"/>
      <c r="AN28" s="579" t="e">
        <f t="shared" si="100"/>
        <v>#DIV/0!</v>
      </c>
      <c r="AO28" s="627">
        <f t="shared" si="101"/>
        <v>0</v>
      </c>
      <c r="AP28" s="628">
        <f t="shared" si="102"/>
        <v>0</v>
      </c>
      <c r="AQ28" s="639" t="e">
        <f t="shared" si="103"/>
        <v>#DIV/0!</v>
      </c>
    </row>
    <row r="29" spans="1:43" ht="24" customHeight="1" thickTop="1" thickBot="1" x14ac:dyDescent="0.3">
      <c r="A29" s="564">
        <v>628</v>
      </c>
      <c r="B29" s="1708" t="s">
        <v>599</v>
      </c>
      <c r="C29" s="1709"/>
      <c r="D29" s="1710"/>
      <c r="E29" s="613">
        <v>9012.57</v>
      </c>
      <c r="F29" s="614"/>
      <c r="G29" s="598" t="e">
        <f t="shared" si="89"/>
        <v>#DIV/0!</v>
      </c>
      <c r="H29" s="581">
        <v>10058.01</v>
      </c>
      <c r="I29" s="582"/>
      <c r="J29" s="579" t="e">
        <f t="shared" si="90"/>
        <v>#DIV/0!</v>
      </c>
      <c r="K29" s="613">
        <v>8505.36</v>
      </c>
      <c r="L29" s="614"/>
      <c r="M29" s="598" t="e">
        <f t="shared" si="91"/>
        <v>#DIV/0!</v>
      </c>
      <c r="N29" s="581">
        <v>8413.4</v>
      </c>
      <c r="O29" s="582"/>
      <c r="P29" s="579" t="e">
        <f t="shared" si="92"/>
        <v>#DIV/0!</v>
      </c>
      <c r="Q29" s="613">
        <f>DATOS!L11</f>
        <v>0</v>
      </c>
      <c r="R29" s="614"/>
      <c r="S29" s="598" t="e">
        <f t="shared" si="93"/>
        <v>#DIV/0!</v>
      </c>
      <c r="T29" s="581">
        <f>DATOS!N11</f>
        <v>0</v>
      </c>
      <c r="U29" s="582"/>
      <c r="V29" s="579" t="e">
        <f t="shared" si="94"/>
        <v>#DIV/0!</v>
      </c>
      <c r="W29" s="613">
        <f>DATOS!P11</f>
        <v>0</v>
      </c>
      <c r="X29" s="614"/>
      <c r="Y29" s="598" t="e">
        <f t="shared" si="95"/>
        <v>#DIV/0!</v>
      </c>
      <c r="Z29" s="581">
        <f>DATOS!R11</f>
        <v>0</v>
      </c>
      <c r="AA29" s="582"/>
      <c r="AB29" s="579" t="e">
        <f t="shared" si="96"/>
        <v>#DIV/0!</v>
      </c>
      <c r="AC29" s="613">
        <f>DATOS!T11</f>
        <v>0</v>
      </c>
      <c r="AD29" s="614"/>
      <c r="AE29" s="598" t="e">
        <f t="shared" si="97"/>
        <v>#DIV/0!</v>
      </c>
      <c r="AF29" s="581">
        <f>DATOS!V11</f>
        <v>0</v>
      </c>
      <c r="AG29" s="582"/>
      <c r="AH29" s="579" t="e">
        <f t="shared" si="98"/>
        <v>#DIV/0!</v>
      </c>
      <c r="AI29" s="613">
        <f>DATOS!X11</f>
        <v>0</v>
      </c>
      <c r="AJ29" s="614"/>
      <c r="AK29" s="598" t="e">
        <f t="shared" si="99"/>
        <v>#DIV/0!</v>
      </c>
      <c r="AL29" s="581">
        <f>DATOS!Z11</f>
        <v>0</v>
      </c>
      <c r="AM29" s="582"/>
      <c r="AN29" s="579" t="e">
        <f t="shared" si="100"/>
        <v>#DIV/0!</v>
      </c>
      <c r="AO29" s="627">
        <f t="shared" si="101"/>
        <v>35989.340000000004</v>
      </c>
      <c r="AP29" s="628">
        <f t="shared" si="102"/>
        <v>0</v>
      </c>
      <c r="AQ29" s="639" t="e">
        <f t="shared" si="103"/>
        <v>#DIV/0!</v>
      </c>
    </row>
    <row r="30" spans="1:43" ht="24" customHeight="1" thickTop="1" thickBot="1" x14ac:dyDescent="0.3">
      <c r="A30" s="564">
        <v>629</v>
      </c>
      <c r="B30" s="1708" t="s">
        <v>600</v>
      </c>
      <c r="C30" s="1709"/>
      <c r="D30" s="1710"/>
      <c r="E30" s="613">
        <v>15610.53</v>
      </c>
      <c r="F30" s="616"/>
      <c r="G30" s="598" t="e">
        <f t="shared" si="89"/>
        <v>#DIV/0!</v>
      </c>
      <c r="H30" s="653">
        <v>16056.29</v>
      </c>
      <c r="I30" s="583"/>
      <c r="J30" s="579" t="e">
        <f t="shared" si="90"/>
        <v>#DIV/0!</v>
      </c>
      <c r="K30" s="615">
        <v>15626.26</v>
      </c>
      <c r="L30" s="616"/>
      <c r="M30" s="598" t="e">
        <f t="shared" si="91"/>
        <v>#DIV/0!</v>
      </c>
      <c r="N30" s="581">
        <v>8417.9500000000007</v>
      </c>
      <c r="O30" s="583"/>
      <c r="P30" s="579" t="e">
        <f t="shared" si="92"/>
        <v>#DIV/0!</v>
      </c>
      <c r="Q30" s="615">
        <v>23697.79</v>
      </c>
      <c r="R30" s="616"/>
      <c r="S30" s="598" t="e">
        <f t="shared" si="93"/>
        <v>#DIV/0!</v>
      </c>
      <c r="T30" s="653"/>
      <c r="U30" s="583"/>
      <c r="V30" s="579" t="e">
        <f t="shared" si="94"/>
        <v>#DIV/0!</v>
      </c>
      <c r="W30" s="615"/>
      <c r="X30" s="616"/>
      <c r="Y30" s="598" t="e">
        <f t="shared" si="95"/>
        <v>#DIV/0!</v>
      </c>
      <c r="Z30" s="653"/>
      <c r="AA30" s="583"/>
      <c r="AB30" s="579" t="e">
        <f t="shared" si="96"/>
        <v>#DIV/0!</v>
      </c>
      <c r="AC30" s="615"/>
      <c r="AD30" s="616"/>
      <c r="AE30" s="598" t="e">
        <f t="shared" si="97"/>
        <v>#DIV/0!</v>
      </c>
      <c r="AF30" s="653"/>
      <c r="AG30" s="583"/>
      <c r="AH30" s="579" t="e">
        <f t="shared" si="98"/>
        <v>#DIV/0!</v>
      </c>
      <c r="AI30" s="615"/>
      <c r="AJ30" s="616"/>
      <c r="AK30" s="598" t="e">
        <f t="shared" si="99"/>
        <v>#DIV/0!</v>
      </c>
      <c r="AL30" s="581"/>
      <c r="AM30" s="583"/>
      <c r="AN30" s="579" t="e">
        <f t="shared" si="100"/>
        <v>#DIV/0!</v>
      </c>
      <c r="AO30" s="627">
        <f t="shared" si="101"/>
        <v>79408.820000000007</v>
      </c>
      <c r="AP30" s="628">
        <f t="shared" si="102"/>
        <v>0</v>
      </c>
      <c r="AQ30" s="639" t="e">
        <f t="shared" si="103"/>
        <v>#DIV/0!</v>
      </c>
    </row>
    <row r="31" spans="1:43" ht="24" customHeight="1" thickTop="1" thickBot="1" x14ac:dyDescent="0.3">
      <c r="A31" s="564">
        <v>630</v>
      </c>
      <c r="B31" s="1708" t="s">
        <v>601</v>
      </c>
      <c r="C31" s="1709"/>
      <c r="D31" s="1710"/>
      <c r="E31" s="603">
        <v>0</v>
      </c>
      <c r="F31" s="605"/>
      <c r="G31" s="598" t="e">
        <f t="shared" si="89"/>
        <v>#DIV/0!</v>
      </c>
      <c r="H31" s="571">
        <v>4.9400000000000004</v>
      </c>
      <c r="I31" s="574"/>
      <c r="J31" s="579" t="e">
        <f t="shared" si="90"/>
        <v>#DIV/0!</v>
      </c>
      <c r="K31" s="603">
        <v>63.42</v>
      </c>
      <c r="L31" s="605"/>
      <c r="M31" s="598" t="e">
        <f t="shared" si="91"/>
        <v>#DIV/0!</v>
      </c>
      <c r="N31" s="571">
        <v>0</v>
      </c>
      <c r="O31" s="574"/>
      <c r="P31" s="579" t="e">
        <f t="shared" si="92"/>
        <v>#DIV/0!</v>
      </c>
      <c r="Q31" s="603">
        <v>0</v>
      </c>
      <c r="R31" s="605"/>
      <c r="S31" s="598" t="e">
        <f t="shared" si="93"/>
        <v>#DIV/0!</v>
      </c>
      <c r="T31" s="571"/>
      <c r="U31" s="574"/>
      <c r="V31" s="579" t="e">
        <f t="shared" si="94"/>
        <v>#DIV/0!</v>
      </c>
      <c r="W31" s="603"/>
      <c r="X31" s="605"/>
      <c r="Y31" s="598" t="e">
        <f t="shared" si="95"/>
        <v>#DIV/0!</v>
      </c>
      <c r="Z31" s="571"/>
      <c r="AA31" s="574"/>
      <c r="AB31" s="579" t="e">
        <f t="shared" si="96"/>
        <v>#DIV/0!</v>
      </c>
      <c r="AC31" s="603"/>
      <c r="AD31" s="605"/>
      <c r="AE31" s="598" t="e">
        <f t="shared" si="97"/>
        <v>#DIV/0!</v>
      </c>
      <c r="AF31" s="571"/>
      <c r="AG31" s="574"/>
      <c r="AH31" s="579" t="e">
        <f t="shared" si="98"/>
        <v>#DIV/0!</v>
      </c>
      <c r="AI31" s="603"/>
      <c r="AJ31" s="605"/>
      <c r="AK31" s="598" t="e">
        <f t="shared" si="99"/>
        <v>#DIV/0!</v>
      </c>
      <c r="AL31" s="571"/>
      <c r="AM31" s="574"/>
      <c r="AN31" s="579" t="e">
        <f t="shared" si="100"/>
        <v>#DIV/0!</v>
      </c>
      <c r="AO31" s="627">
        <f t="shared" si="101"/>
        <v>68.36</v>
      </c>
      <c r="AP31" s="628">
        <f t="shared" si="102"/>
        <v>0</v>
      </c>
      <c r="AQ31" s="639" t="e">
        <f t="shared" si="103"/>
        <v>#DIV/0!</v>
      </c>
    </row>
    <row r="32" spans="1:43" ht="24" customHeight="1" thickTop="1" thickBot="1" x14ac:dyDescent="0.3">
      <c r="A32" s="564"/>
      <c r="B32" s="1708" t="s">
        <v>602</v>
      </c>
      <c r="C32" s="1709"/>
      <c r="D32" s="1710"/>
      <c r="E32" s="654">
        <f>E31+E30+E27+E26+E24+E22</f>
        <v>16776.739999999998</v>
      </c>
      <c r="F32" s="655">
        <f>F31+F30+F27+F26+F24+F22</f>
        <v>0</v>
      </c>
      <c r="G32" s="598" t="e">
        <f t="shared" si="89"/>
        <v>#DIV/0!</v>
      </c>
      <c r="H32" s="586">
        <f>H31+H30+H27+H26+H24+H22</f>
        <v>16940.810000000001</v>
      </c>
      <c r="I32" s="586">
        <f>I31+I30+I27+I26+I24+I22</f>
        <v>0</v>
      </c>
      <c r="J32" s="579" t="e">
        <f t="shared" si="90"/>
        <v>#DIV/0!</v>
      </c>
      <c r="K32" s="619">
        <f>K31+K30+K27+K26+K24+K22</f>
        <v>16703.89</v>
      </c>
      <c r="L32" s="619">
        <f>L31+L30+L27+L26+L24+L22</f>
        <v>0</v>
      </c>
      <c r="M32" s="598" t="e">
        <f t="shared" si="91"/>
        <v>#DIV/0!</v>
      </c>
      <c r="N32" s="586">
        <f>N31+N30+N27+N26+N24+N22</f>
        <v>9309.0399999999991</v>
      </c>
      <c r="O32" s="586">
        <f>O31+O30+O27+O26+O24+O22</f>
        <v>0</v>
      </c>
      <c r="P32" s="579" t="e">
        <f t="shared" si="92"/>
        <v>#DIV/0!</v>
      </c>
      <c r="Q32" s="619">
        <f>Q31+Q30+Q27+Q26+Q24+Q22</f>
        <v>25088.35</v>
      </c>
      <c r="R32" s="619">
        <f>R31+R30+R27+R26+R24+R22</f>
        <v>0</v>
      </c>
      <c r="S32" s="598" t="e">
        <f t="shared" si="93"/>
        <v>#DIV/0!</v>
      </c>
      <c r="T32" s="586">
        <f>T31+T30+T27+T26+T24+T22</f>
        <v>0</v>
      </c>
      <c r="U32" s="586">
        <f>U31+U30+U27+U26+U24+U22</f>
        <v>0</v>
      </c>
      <c r="V32" s="579" t="e">
        <f t="shared" si="94"/>
        <v>#DIV/0!</v>
      </c>
      <c r="W32" s="619">
        <f>W31+W30+W27+W26+W24+W22</f>
        <v>0</v>
      </c>
      <c r="X32" s="619">
        <f>X31+X30+X27+X26+X24+X22</f>
        <v>0</v>
      </c>
      <c r="Y32" s="598" t="e">
        <f t="shared" si="95"/>
        <v>#DIV/0!</v>
      </c>
      <c r="Z32" s="586">
        <f>Z31+Z30+Z27+Z26+Z24+Z22</f>
        <v>0</v>
      </c>
      <c r="AA32" s="586">
        <f>AA31+AA30+AA27+AA26+AA24+AA22</f>
        <v>0</v>
      </c>
      <c r="AB32" s="579" t="e">
        <f t="shared" si="96"/>
        <v>#DIV/0!</v>
      </c>
      <c r="AC32" s="619">
        <f>AC31+AC30+AC27+AC26+AC24+AC22</f>
        <v>0</v>
      </c>
      <c r="AD32" s="619">
        <f>AD31+AD30+AD27+AD26+AD24+AD22</f>
        <v>0</v>
      </c>
      <c r="AE32" s="598" t="e">
        <f t="shared" si="97"/>
        <v>#DIV/0!</v>
      </c>
      <c r="AF32" s="586">
        <f>AF31+AF30+AF27+AF26+AF24+AF22</f>
        <v>0</v>
      </c>
      <c r="AG32" s="586">
        <f>AG31+AG30+AG27+AG26+AG24+AG22</f>
        <v>0</v>
      </c>
      <c r="AH32" s="579" t="e">
        <f t="shared" si="98"/>
        <v>#DIV/0!</v>
      </c>
      <c r="AI32" s="619">
        <f>AI31+AI30+AI27+AI26+AI24+AI22</f>
        <v>0</v>
      </c>
      <c r="AJ32" s="619">
        <f>AJ31+AJ30+AJ27+AJ26+AJ24+AJ22</f>
        <v>0</v>
      </c>
      <c r="AK32" s="598" t="e">
        <f t="shared" si="99"/>
        <v>#DIV/0!</v>
      </c>
      <c r="AL32" s="586">
        <f>AL31+AL30+AL27+AL26+AL24+AL22</f>
        <v>0</v>
      </c>
      <c r="AM32" s="586">
        <f>AM31+AM30+AM27+AM26+AM24+AM22</f>
        <v>0</v>
      </c>
      <c r="AN32" s="579" t="e">
        <f t="shared" si="100"/>
        <v>#DIV/0!</v>
      </c>
      <c r="AO32" s="627">
        <f t="shared" si="101"/>
        <v>84818.83</v>
      </c>
      <c r="AP32" s="628">
        <f>AP31+AP30+AP27+AP26+AP24+AP22</f>
        <v>0</v>
      </c>
      <c r="AQ32" s="639" t="e">
        <f t="shared" si="103"/>
        <v>#DIV/0!</v>
      </c>
    </row>
    <row r="33" spans="1:43" ht="24" customHeight="1" thickTop="1" thickBot="1" x14ac:dyDescent="0.4">
      <c r="B33" s="1714" t="s">
        <v>43</v>
      </c>
      <c r="C33" s="1714"/>
      <c r="E33" s="606">
        <f>SUM(E34:E35)</f>
        <v>34711.370000000003</v>
      </c>
      <c r="F33" s="606">
        <f>SUM(F34:F35)</f>
        <v>0</v>
      </c>
      <c r="G33" s="594" t="e">
        <f>1-(E33/F33)</f>
        <v>#DIV/0!</v>
      </c>
      <c r="H33" s="592">
        <f>SUM(H34:H35)</f>
        <v>34771.870000000003</v>
      </c>
      <c r="I33" s="592">
        <f>SUM(I34:I35)</f>
        <v>0</v>
      </c>
      <c r="J33" s="591" t="e">
        <f>1-(H33/I33)</f>
        <v>#DIV/0!</v>
      </c>
      <c r="K33" s="606">
        <f>SUM(K34:K35)</f>
        <v>34771.870000000003</v>
      </c>
      <c r="L33" s="606">
        <f>SUM(L34:L35)</f>
        <v>0</v>
      </c>
      <c r="M33" s="594" t="e">
        <f>1-(K33/L33)</f>
        <v>#DIV/0!</v>
      </c>
      <c r="N33" s="592">
        <f>SUM(N34:N35)</f>
        <v>34806.870000000003</v>
      </c>
      <c r="O33" s="592">
        <f>SUM(O34:O35)</f>
        <v>0</v>
      </c>
      <c r="P33" s="591" t="e">
        <f>1-(N33/O33)</f>
        <v>#DIV/0!</v>
      </c>
      <c r="Q33" s="606">
        <f>SUM(Q34:Q35)</f>
        <v>34806.870000000003</v>
      </c>
      <c r="R33" s="606">
        <f>SUM(R34:R35)</f>
        <v>0</v>
      </c>
      <c r="S33" s="594" t="e">
        <f>1-(Q33/R33)</f>
        <v>#DIV/0!</v>
      </c>
      <c r="T33" s="592">
        <f>SUM(T34:T35)</f>
        <v>0</v>
      </c>
      <c r="U33" s="592">
        <f>SUM(U34:U35)</f>
        <v>0</v>
      </c>
      <c r="V33" s="591" t="e">
        <f>1-(T33/U33)</f>
        <v>#DIV/0!</v>
      </c>
      <c r="W33" s="606">
        <f>SUM(W34:W35)</f>
        <v>0</v>
      </c>
      <c r="X33" s="606">
        <f>SUM(X34:X35)</f>
        <v>0</v>
      </c>
      <c r="Y33" s="594" t="e">
        <f>1-(W33/X33)</f>
        <v>#DIV/0!</v>
      </c>
      <c r="Z33" s="592">
        <f>SUM(Z34:Z35)</f>
        <v>0</v>
      </c>
      <c r="AA33" s="592">
        <f>SUM(AA34:AA35)</f>
        <v>0</v>
      </c>
      <c r="AB33" s="591" t="e">
        <f>1-(Z33/AA33)</f>
        <v>#DIV/0!</v>
      </c>
      <c r="AC33" s="606">
        <f>SUM(AC34:AC35)</f>
        <v>0</v>
      </c>
      <c r="AD33" s="606">
        <f>SUM(AD34:AD35)</f>
        <v>0</v>
      </c>
      <c r="AE33" s="594" t="e">
        <f>1-(AC33/AD33)</f>
        <v>#DIV/0!</v>
      </c>
      <c r="AF33" s="592">
        <f>SUM(AF34:AF35)</f>
        <v>0</v>
      </c>
      <c r="AG33" s="592">
        <f>SUM(AG34:AG35)</f>
        <v>0</v>
      </c>
      <c r="AH33" s="591" t="e">
        <f>1-(AF33/AG33)</f>
        <v>#DIV/0!</v>
      </c>
      <c r="AI33" s="606">
        <f>SUM(AI34:AI35)</f>
        <v>0</v>
      </c>
      <c r="AJ33" s="606">
        <f>SUM(AJ34:AJ35)</f>
        <v>0</v>
      </c>
      <c r="AK33" s="594" t="e">
        <f>1-(AI33/AJ33)</f>
        <v>#DIV/0!</v>
      </c>
      <c r="AL33" s="592">
        <f>SUM(AL34:AL35)</f>
        <v>0</v>
      </c>
      <c r="AM33" s="592">
        <f>SUM(AM34:AM35)</f>
        <v>0</v>
      </c>
      <c r="AN33" s="591" t="e">
        <f>1-(AL33/AM33)</f>
        <v>#DIV/0!</v>
      </c>
      <c r="AO33" s="632">
        <f>SUM(AO34:AO35)</f>
        <v>173868.85</v>
      </c>
      <c r="AP33" s="632">
        <f>SUM(AP34:AP35)</f>
        <v>0</v>
      </c>
      <c r="AQ33" s="635" t="e">
        <f>1-(AO33/AP33)</f>
        <v>#DIV/0!</v>
      </c>
    </row>
    <row r="34" spans="1:43" ht="24" customHeight="1" thickTop="1" thickBot="1" x14ac:dyDescent="0.3">
      <c r="A34" s="564">
        <v>680</v>
      </c>
      <c r="B34" s="1708" t="s">
        <v>603</v>
      </c>
      <c r="C34" s="1709"/>
      <c r="D34" s="1710"/>
      <c r="E34" s="617">
        <v>0</v>
      </c>
      <c r="F34" s="618"/>
      <c r="G34" s="595" t="e">
        <f>1-(E34/F34)</f>
        <v>#DIV/0!</v>
      </c>
      <c r="H34" s="584">
        <v>0</v>
      </c>
      <c r="I34" s="585"/>
      <c r="J34" s="575" t="e">
        <f>1-(H34/I34)</f>
        <v>#DIV/0!</v>
      </c>
      <c r="K34" s="617">
        <v>0</v>
      </c>
      <c r="L34" s="618"/>
      <c r="M34" s="595" t="e">
        <f>1-(K34/L34)</f>
        <v>#DIV/0!</v>
      </c>
      <c r="N34" s="584">
        <v>0</v>
      </c>
      <c r="O34" s="585"/>
      <c r="P34" s="573" t="e">
        <f>1-(N34/O34)</f>
        <v>#DIV/0!</v>
      </c>
      <c r="Q34" s="617">
        <v>0</v>
      </c>
      <c r="R34" s="618"/>
      <c r="S34" s="595" t="e">
        <f>1-(Q34/R34)</f>
        <v>#DIV/0!</v>
      </c>
      <c r="T34" s="584"/>
      <c r="U34" s="585"/>
      <c r="V34" s="573" t="e">
        <f>1-(T34/U34)</f>
        <v>#DIV/0!</v>
      </c>
      <c r="W34" s="617"/>
      <c r="X34" s="618"/>
      <c r="Y34" s="595" t="e">
        <f>1-(W34/X34)</f>
        <v>#DIV/0!</v>
      </c>
      <c r="Z34" s="584"/>
      <c r="AA34" s="585"/>
      <c r="AB34" s="573" t="e">
        <f>1-(Z34/AA34)</f>
        <v>#DIV/0!</v>
      </c>
      <c r="AC34" s="617"/>
      <c r="AD34" s="618"/>
      <c r="AE34" s="595" t="e">
        <f>1-(AC34/AD34)</f>
        <v>#DIV/0!</v>
      </c>
      <c r="AF34" s="584"/>
      <c r="AG34" s="585"/>
      <c r="AH34" s="573" t="e">
        <f>1-(AF34/AG34)</f>
        <v>#DIV/0!</v>
      </c>
      <c r="AI34" s="617"/>
      <c r="AJ34" s="618"/>
      <c r="AK34" s="595" t="e">
        <f>1-(AI34/AJ34)</f>
        <v>#DIV/0!</v>
      </c>
      <c r="AL34" s="584"/>
      <c r="AM34" s="585"/>
      <c r="AN34" s="573" t="e">
        <f>1-(AL34/AM34)</f>
        <v>#DIV/0!</v>
      </c>
      <c r="AO34" s="627">
        <f>E34+H34+K34+N34+Q34+T34+W34+Z34+AC34+AF34+AI34+AL34</f>
        <v>0</v>
      </c>
      <c r="AP34" s="628">
        <f>F34+I34+L34+O34+R34+U34+X34+AA34+AD34+AG34+AJ34+AM34</f>
        <v>0</v>
      </c>
      <c r="AQ34" s="636" t="e">
        <f>1-(AO34/AP34)</f>
        <v>#DIV/0!</v>
      </c>
    </row>
    <row r="35" spans="1:43" ht="24" customHeight="1" thickTop="1" thickBot="1" x14ac:dyDescent="0.3">
      <c r="A35" s="564">
        <v>681</v>
      </c>
      <c r="B35" s="1708" t="s">
        <v>604</v>
      </c>
      <c r="C35" s="1709"/>
      <c r="D35" s="1710"/>
      <c r="E35" s="603">
        <v>34711.370000000003</v>
      </c>
      <c r="F35" s="605"/>
      <c r="G35" s="595" t="e">
        <f>1-(E35/F35)</f>
        <v>#DIV/0!</v>
      </c>
      <c r="H35" s="571">
        <v>34771.870000000003</v>
      </c>
      <c r="I35" s="574"/>
      <c r="J35" s="573" t="e">
        <f>1-(H35/I35)</f>
        <v>#DIV/0!</v>
      </c>
      <c r="K35" s="603">
        <v>34771.870000000003</v>
      </c>
      <c r="L35" s="605"/>
      <c r="M35" s="595" t="e">
        <f>1-(K35/L35)</f>
        <v>#DIV/0!</v>
      </c>
      <c r="N35" s="571">
        <v>34806.870000000003</v>
      </c>
      <c r="O35" s="574"/>
      <c r="P35" s="573" t="e">
        <f>1-(N35/O35)</f>
        <v>#DIV/0!</v>
      </c>
      <c r="Q35" s="603">
        <v>34806.870000000003</v>
      </c>
      <c r="R35" s="605"/>
      <c r="S35" s="595" t="e">
        <f>1-(Q35/R35)</f>
        <v>#DIV/0!</v>
      </c>
      <c r="T35" s="571"/>
      <c r="U35" s="574"/>
      <c r="V35" s="573" t="e">
        <f>1-(T35/U35)</f>
        <v>#DIV/0!</v>
      </c>
      <c r="W35" s="603"/>
      <c r="X35" s="605"/>
      <c r="Y35" s="595" t="e">
        <f>1-(W35/X35)</f>
        <v>#DIV/0!</v>
      </c>
      <c r="Z35" s="571"/>
      <c r="AA35" s="574"/>
      <c r="AB35" s="573" t="e">
        <f>1-(Z35/AA35)</f>
        <v>#DIV/0!</v>
      </c>
      <c r="AC35" s="603"/>
      <c r="AD35" s="605"/>
      <c r="AE35" s="595" t="e">
        <f>1-(AC35/AD35)</f>
        <v>#DIV/0!</v>
      </c>
      <c r="AF35" s="571"/>
      <c r="AG35" s="574"/>
      <c r="AH35" s="573" t="e">
        <f>1-(AF35/AG35)</f>
        <v>#DIV/0!</v>
      </c>
      <c r="AI35" s="603"/>
      <c r="AJ35" s="605"/>
      <c r="AK35" s="595" t="e">
        <f>1-(AI35/AJ35)</f>
        <v>#DIV/0!</v>
      </c>
      <c r="AL35" s="571"/>
      <c r="AM35" s="574"/>
      <c r="AN35" s="573" t="e">
        <f>1-(AL35/AM35)</f>
        <v>#DIV/0!</v>
      </c>
      <c r="AO35" s="627">
        <f>E35+H35+K35+N35+Q35+T35+W35+Z35+AC35+AF35+AI35+AL35</f>
        <v>173868.85</v>
      </c>
      <c r="AP35" s="628">
        <f>F35+I35+L35+O35+R35+U35+X35+AA35+AD35+AG35+AJ35+AM35</f>
        <v>0</v>
      </c>
      <c r="AQ35" s="636" t="e">
        <f>1-(AO35/AP35)</f>
        <v>#DIV/0!</v>
      </c>
    </row>
    <row r="36" spans="1:43" ht="24" customHeight="1" thickTop="1" thickBot="1" x14ac:dyDescent="0.4">
      <c r="B36" s="1714" t="s">
        <v>605</v>
      </c>
      <c r="C36" s="1714"/>
      <c r="E36" s="606">
        <f>SUM(E37)</f>
        <v>0</v>
      </c>
      <c r="F36" s="606">
        <f>SUM(F37)</f>
        <v>0</v>
      </c>
      <c r="G36" s="594" t="e">
        <f>(E36/F36)-1</f>
        <v>#DIV/0!</v>
      </c>
      <c r="H36" s="592">
        <f t="shared" ref="H36:AG36" si="104">SUM(H37)</f>
        <v>0</v>
      </c>
      <c r="I36" s="592">
        <f t="shared" si="104"/>
        <v>0</v>
      </c>
      <c r="J36" s="591" t="e">
        <f>(H36/I36)-1</f>
        <v>#DIV/0!</v>
      </c>
      <c r="K36" s="606">
        <f t="shared" si="104"/>
        <v>0</v>
      </c>
      <c r="L36" s="606">
        <f t="shared" si="104"/>
        <v>0</v>
      </c>
      <c r="M36" s="594" t="e">
        <f>(K36/L36)-1</f>
        <v>#DIV/0!</v>
      </c>
      <c r="N36" s="592">
        <f t="shared" si="104"/>
        <v>0</v>
      </c>
      <c r="O36" s="592">
        <f t="shared" si="104"/>
        <v>0</v>
      </c>
      <c r="P36" s="591" t="e">
        <f>(N36/O36)-1</f>
        <v>#DIV/0!</v>
      </c>
      <c r="Q36" s="606">
        <f t="shared" si="104"/>
        <v>0</v>
      </c>
      <c r="R36" s="606">
        <f t="shared" si="104"/>
        <v>0</v>
      </c>
      <c r="S36" s="594" t="e">
        <f>(Q36/R36)-1</f>
        <v>#DIV/0!</v>
      </c>
      <c r="T36" s="592">
        <f t="shared" si="104"/>
        <v>0</v>
      </c>
      <c r="U36" s="592">
        <f t="shared" si="104"/>
        <v>0</v>
      </c>
      <c r="V36" s="591" t="e">
        <f>(T36/U36)-1</f>
        <v>#DIV/0!</v>
      </c>
      <c r="W36" s="606">
        <f t="shared" si="104"/>
        <v>0</v>
      </c>
      <c r="X36" s="606">
        <f>SUM(X37)</f>
        <v>0</v>
      </c>
      <c r="Y36" s="594" t="e">
        <f>(W36/X36)-1</f>
        <v>#DIV/0!</v>
      </c>
      <c r="Z36" s="592">
        <f t="shared" si="104"/>
        <v>0</v>
      </c>
      <c r="AA36" s="592">
        <f t="shared" si="104"/>
        <v>0</v>
      </c>
      <c r="AB36" s="591" t="e">
        <f>(Z36/AA36)-1</f>
        <v>#DIV/0!</v>
      </c>
      <c r="AC36" s="606">
        <f t="shared" ref="AC36:AD36" si="105">SUM(AC37)</f>
        <v>0</v>
      </c>
      <c r="AD36" s="606">
        <f t="shared" si="105"/>
        <v>0</v>
      </c>
      <c r="AE36" s="594" t="e">
        <f>(AC36/AD36)-1</f>
        <v>#DIV/0!</v>
      </c>
      <c r="AF36" s="592">
        <f t="shared" si="104"/>
        <v>0</v>
      </c>
      <c r="AG36" s="592">
        <f t="shared" si="104"/>
        <v>0</v>
      </c>
      <c r="AH36" s="591" t="e">
        <f>(AF36/AG36)-1</f>
        <v>#DIV/0!</v>
      </c>
      <c r="AI36" s="625">
        <f t="shared" ref="AI36:AJ36" si="106">SUM(AI37)</f>
        <v>0</v>
      </c>
      <c r="AJ36" s="625">
        <f t="shared" si="106"/>
        <v>0</v>
      </c>
      <c r="AK36" s="624" t="e">
        <f>(AI36/AJ36)-1</f>
        <v>#DIV/0!</v>
      </c>
      <c r="AL36" s="592">
        <f t="shared" ref="AL36:AM36" si="107">SUM(AL37)</f>
        <v>0</v>
      </c>
      <c r="AM36" s="592">
        <f t="shared" si="107"/>
        <v>0</v>
      </c>
      <c r="AN36" s="591" t="e">
        <f>(AL36/AM36)-1</f>
        <v>#DIV/0!</v>
      </c>
      <c r="AO36" s="632">
        <f>SUM(AO37)</f>
        <v>0</v>
      </c>
      <c r="AP36" s="632">
        <f>SUM(AP37)</f>
        <v>0</v>
      </c>
      <c r="AQ36" s="640" t="e">
        <f>(AO36/AP36)-1</f>
        <v>#DIV/0!</v>
      </c>
    </row>
    <row r="37" spans="1:43" ht="24" customHeight="1" thickTop="1" thickBot="1" x14ac:dyDescent="0.3">
      <c r="A37" s="564">
        <v>746</v>
      </c>
      <c r="B37" s="1708" t="s">
        <v>606</v>
      </c>
      <c r="C37" s="1709"/>
      <c r="D37" s="1710"/>
      <c r="E37" s="617">
        <f>DATOS!D14</f>
        <v>0</v>
      </c>
      <c r="F37" s="618"/>
      <c r="G37" s="595" t="e">
        <f>(E37/F37)-1</f>
        <v>#DIV/0!</v>
      </c>
      <c r="H37" s="584">
        <f>DATOS!F14</f>
        <v>0</v>
      </c>
      <c r="I37" s="585"/>
      <c r="J37" s="573" t="e">
        <f>(H37/I37)-1</f>
        <v>#DIV/0!</v>
      </c>
      <c r="K37" s="617">
        <f>DATOS!H14</f>
        <v>0</v>
      </c>
      <c r="L37" s="618"/>
      <c r="M37" s="595" t="e">
        <f>(K37/L37)-1</f>
        <v>#DIV/0!</v>
      </c>
      <c r="N37" s="584">
        <f>DATOS!J14</f>
        <v>0</v>
      </c>
      <c r="O37" s="585"/>
      <c r="P37" s="573" t="e">
        <f>(N37/O37)-1</f>
        <v>#DIV/0!</v>
      </c>
      <c r="Q37" s="617">
        <f>DATOS!L14</f>
        <v>0</v>
      </c>
      <c r="R37" s="618"/>
      <c r="S37" s="595" t="e">
        <f>(Q37/R37)-1</f>
        <v>#DIV/0!</v>
      </c>
      <c r="T37" s="584">
        <f>DATOS!N14</f>
        <v>0</v>
      </c>
      <c r="U37" s="585"/>
      <c r="V37" s="573" t="e">
        <f>(T37/U37)-1</f>
        <v>#DIV/0!</v>
      </c>
      <c r="W37" s="617">
        <f>DATOS!P14</f>
        <v>0</v>
      </c>
      <c r="X37" s="618"/>
      <c r="Y37" s="595" t="e">
        <f>(W37/X37)-1</f>
        <v>#DIV/0!</v>
      </c>
      <c r="Z37" s="584">
        <f>DATOS!R14</f>
        <v>0</v>
      </c>
      <c r="AA37" s="585"/>
      <c r="AB37" s="573" t="e">
        <f>(Z37/AA37)-1</f>
        <v>#DIV/0!</v>
      </c>
      <c r="AC37" s="617">
        <f>DATOS!T14</f>
        <v>0</v>
      </c>
      <c r="AD37" s="618"/>
      <c r="AE37" s="595" t="e">
        <f>(AC37/AD37)-1</f>
        <v>#DIV/0!</v>
      </c>
      <c r="AF37" s="584">
        <f>DATOS!V14</f>
        <v>0</v>
      </c>
      <c r="AG37" s="585"/>
      <c r="AH37" s="573" t="e">
        <f>(AF37/AG37)-1</f>
        <v>#DIV/0!</v>
      </c>
      <c r="AI37" s="617">
        <f>DATOS!X14</f>
        <v>0</v>
      </c>
      <c r="AJ37" s="618"/>
      <c r="AK37" s="595" t="e">
        <f>(AI37/AJ37)-1</f>
        <v>#DIV/0!</v>
      </c>
      <c r="AL37" s="584">
        <f>DATOS!Z14</f>
        <v>0</v>
      </c>
      <c r="AM37" s="585"/>
      <c r="AN37" s="573" t="e">
        <f>(AL37/AM37)-1</f>
        <v>#DIV/0!</v>
      </c>
      <c r="AO37" s="627">
        <f>E37+H37+K37+N37+Q37+T37+W37+Z37+AC37+AF37+AI37+AL37</f>
        <v>0</v>
      </c>
      <c r="AP37" s="628">
        <f>F37+I37+L37+O37+R37+U37+X37+AA37+AD37+AG37+AJ37+AM37</f>
        <v>0</v>
      </c>
      <c r="AQ37" s="637" t="e">
        <f>(AO37/AP37)-1</f>
        <v>#DIV/0!</v>
      </c>
    </row>
    <row r="38" spans="1:43" ht="24" customHeight="1" thickTop="1" thickBot="1" x14ac:dyDescent="0.3">
      <c r="A38" s="564">
        <v>795</v>
      </c>
      <c r="B38" s="1708" t="s">
        <v>847</v>
      </c>
      <c r="C38" s="1709"/>
      <c r="D38" s="1710"/>
      <c r="E38" s="617">
        <v>0</v>
      </c>
      <c r="F38" s="618"/>
      <c r="G38" s="595"/>
      <c r="H38" s="584"/>
      <c r="I38" s="585"/>
      <c r="J38" s="573"/>
      <c r="K38" s="617">
        <v>0</v>
      </c>
      <c r="L38" s="618"/>
      <c r="M38" s="595"/>
      <c r="N38" s="584">
        <v>0</v>
      </c>
      <c r="O38" s="585"/>
      <c r="P38" s="573"/>
      <c r="Q38" s="617">
        <v>0</v>
      </c>
      <c r="R38" s="618"/>
      <c r="S38" s="595"/>
      <c r="T38" s="584"/>
      <c r="U38" s="585"/>
      <c r="V38" s="573"/>
      <c r="W38" s="617"/>
      <c r="X38" s="618"/>
      <c r="Y38" s="595"/>
      <c r="Z38" s="584"/>
      <c r="AA38" s="585"/>
      <c r="AB38" s="573"/>
      <c r="AC38" s="617"/>
      <c r="AD38" s="618"/>
      <c r="AE38" s="595"/>
      <c r="AF38" s="584"/>
      <c r="AG38" s="585"/>
      <c r="AH38" s="573"/>
      <c r="AI38" s="617"/>
      <c r="AJ38" s="618"/>
      <c r="AK38" s="595"/>
      <c r="AL38" s="584"/>
      <c r="AM38" s="585"/>
      <c r="AN38" s="573"/>
      <c r="AO38" s="627">
        <f>E38+H38+K38+N38+Q38+T38+W38+Z38+AC38+AF38+AI38+AL38</f>
        <v>0</v>
      </c>
      <c r="AP38" s="628"/>
      <c r="AQ38" s="637" t="e">
        <f>(AO38/AP38)-1</f>
        <v>#DIV/0!</v>
      </c>
    </row>
    <row r="39" spans="1:43" ht="24" customHeight="1" thickTop="1" thickBot="1" x14ac:dyDescent="0.4">
      <c r="B39" s="1718" t="s">
        <v>607</v>
      </c>
      <c r="C39" s="1719"/>
      <c r="D39" s="1720"/>
      <c r="E39" s="620">
        <f>E3-E7+E12-E16-E21-E33+E36</f>
        <v>19719.18</v>
      </c>
      <c r="F39" s="620">
        <f>F3-F7+F12-F16-F21-F33+F36</f>
        <v>0</v>
      </c>
      <c r="G39" s="594" t="e">
        <f>(E39/F39)-1</f>
        <v>#DIV/0!</v>
      </c>
      <c r="H39" s="588">
        <f t="shared" ref="H39:AG39" si="108">H3-H7+H12-H16-H21-H33+H36</f>
        <v>55444.689999999995</v>
      </c>
      <c r="I39" s="588">
        <f t="shared" si="108"/>
        <v>0</v>
      </c>
      <c r="J39" s="591" t="e">
        <f>(H39/I39)-1</f>
        <v>#DIV/0!</v>
      </c>
      <c r="K39" s="620">
        <f t="shared" si="108"/>
        <v>-2510.6800000000003</v>
      </c>
      <c r="L39" s="620">
        <f t="shared" si="108"/>
        <v>0</v>
      </c>
      <c r="M39" s="594" t="e">
        <f>(K39/L39)-1</f>
        <v>#DIV/0!</v>
      </c>
      <c r="N39" s="588">
        <f>N3-N7+N12-N16-N21-N33+N36+N38</f>
        <v>41893.01</v>
      </c>
      <c r="O39" s="588">
        <f t="shared" si="108"/>
        <v>0</v>
      </c>
      <c r="P39" s="591" t="e">
        <f>(N39/O39)-1</f>
        <v>#DIV/0!</v>
      </c>
      <c r="Q39" s="620">
        <f>Q3-Q7+Q12-Q16-Q21-Q33+Q36+Q38</f>
        <v>49708.139999999978</v>
      </c>
      <c r="R39" s="620">
        <f t="shared" si="108"/>
        <v>0</v>
      </c>
      <c r="S39" s="594" t="e">
        <f>(Q39/R39)-1</f>
        <v>#DIV/0!</v>
      </c>
      <c r="T39" s="588">
        <f t="shared" si="108"/>
        <v>0</v>
      </c>
      <c r="U39" s="588">
        <f t="shared" si="108"/>
        <v>0</v>
      </c>
      <c r="V39" s="591" t="e">
        <f>(T39/U39)-1</f>
        <v>#DIV/0!</v>
      </c>
      <c r="W39" s="620">
        <f t="shared" si="108"/>
        <v>0</v>
      </c>
      <c r="X39" s="620">
        <f>X3-X7+X12-X16-X21-X33+X36</f>
        <v>0</v>
      </c>
      <c r="Y39" s="594" t="e">
        <f>(W39/X39)-1</f>
        <v>#DIV/0!</v>
      </c>
      <c r="Z39" s="588">
        <f t="shared" si="108"/>
        <v>0</v>
      </c>
      <c r="AA39" s="588">
        <f t="shared" si="108"/>
        <v>0</v>
      </c>
      <c r="AB39" s="591" t="e">
        <f>(Z39/AA39)-1</f>
        <v>#DIV/0!</v>
      </c>
      <c r="AC39" s="620">
        <f t="shared" ref="AC39:AD39" si="109">AC3-AC7+AC12-AC16-AC21-AC33+AC36</f>
        <v>0</v>
      </c>
      <c r="AD39" s="620">
        <f t="shared" si="109"/>
        <v>0</v>
      </c>
      <c r="AE39" s="594" t="e">
        <f>(AC39/AD39)-1</f>
        <v>#DIV/0!</v>
      </c>
      <c r="AF39" s="588">
        <f t="shared" si="108"/>
        <v>0</v>
      </c>
      <c r="AG39" s="588">
        <f t="shared" si="108"/>
        <v>0</v>
      </c>
      <c r="AH39" s="591" t="e">
        <f>(AF39/AG39)-1</f>
        <v>#DIV/0!</v>
      </c>
      <c r="AI39" s="621">
        <f>AI3-AI7+AI12-AI16-AI21-AI33+AI36</f>
        <v>0</v>
      </c>
      <c r="AJ39" s="621">
        <f t="shared" ref="AJ39" si="110">AJ3-AJ7+AJ12-AJ16-AJ21-AJ33+AJ36</f>
        <v>0</v>
      </c>
      <c r="AK39" s="594" t="e">
        <f>(AI39/AJ39)-1</f>
        <v>#DIV/0!</v>
      </c>
      <c r="AL39" s="588">
        <f>AL3-AL7+AL12-AL16-AL21-AL33+AL36+AL38</f>
        <v>0</v>
      </c>
      <c r="AM39" s="588">
        <f t="shared" ref="AM39:AP39" si="111">AM3-AM7+AM12-AM16-AM21-AM33+AM36</f>
        <v>0</v>
      </c>
      <c r="AN39" s="591" t="e">
        <f>(AL39/AM39)-1</f>
        <v>#DIV/0!</v>
      </c>
      <c r="AO39" s="633">
        <f>AO3-AO7+AO12-AO16-AO21-AO33+AO36+AO38</f>
        <v>164254.33999999994</v>
      </c>
      <c r="AP39" s="634">
        <f t="shared" si="111"/>
        <v>0</v>
      </c>
      <c r="AQ39" s="635" t="e">
        <f>(AO39/AP39)-1</f>
        <v>#DIV/0!</v>
      </c>
    </row>
    <row r="40" spans="1:43" ht="24" customHeight="1" thickTop="1" thickBot="1" x14ac:dyDescent="0.4">
      <c r="E40" s="742"/>
      <c r="F40" s="742"/>
      <c r="G40" s="757"/>
      <c r="H40" s="743"/>
      <c r="I40" s="743"/>
      <c r="J40" s="759"/>
      <c r="K40" s="742"/>
      <c r="L40" s="742"/>
      <c r="M40" s="757"/>
      <c r="N40" s="743"/>
      <c r="O40" s="743"/>
      <c r="P40" s="759"/>
      <c r="Q40" s="742"/>
      <c r="R40" s="742"/>
      <c r="S40" s="757"/>
      <c r="T40" s="743"/>
      <c r="U40" s="743"/>
      <c r="V40" s="759"/>
      <c r="W40" s="742"/>
      <c r="X40" s="742"/>
      <c r="Y40" s="757"/>
      <c r="Z40" s="743"/>
      <c r="AA40" s="743"/>
      <c r="AB40" s="759"/>
      <c r="AC40" s="742"/>
      <c r="AD40" s="742"/>
      <c r="AE40" s="594"/>
      <c r="AF40" s="743"/>
      <c r="AG40" s="743"/>
      <c r="AH40" s="591"/>
      <c r="AI40" s="599"/>
      <c r="AJ40" s="599"/>
      <c r="AK40" s="599"/>
      <c r="AL40" s="587"/>
      <c r="AM40" s="587"/>
      <c r="AN40" s="587"/>
      <c r="AO40" s="745"/>
      <c r="AP40" s="745"/>
      <c r="AQ40" s="635"/>
    </row>
    <row r="41" spans="1:43" ht="24" customHeight="1" thickTop="1" thickBot="1" x14ac:dyDescent="0.4">
      <c r="B41" s="1721" t="s">
        <v>334</v>
      </c>
      <c r="C41" s="1721"/>
      <c r="E41" s="620">
        <f>SUM(E42)</f>
        <v>0</v>
      </c>
      <c r="F41" s="620">
        <f>SUM(F42)</f>
        <v>0</v>
      </c>
      <c r="G41" s="758" t="e">
        <f>(E41/F41)-1</f>
        <v>#DIV/0!</v>
      </c>
      <c r="H41" s="760">
        <f t="shared" ref="H41:AG41" si="112">SUM(H42)</f>
        <v>0</v>
      </c>
      <c r="I41" s="760">
        <f t="shared" si="112"/>
        <v>0</v>
      </c>
      <c r="J41" s="747" t="e">
        <f>(H41/I41)-1</f>
        <v>#DIV/0!</v>
      </c>
      <c r="K41" s="620">
        <f t="shared" si="112"/>
        <v>0</v>
      </c>
      <c r="L41" s="620">
        <f t="shared" si="112"/>
        <v>0</v>
      </c>
      <c r="M41" s="758" t="e">
        <f>(K41/L41)-1</f>
        <v>#DIV/0!</v>
      </c>
      <c r="N41" s="760">
        <f t="shared" si="112"/>
        <v>0</v>
      </c>
      <c r="O41" s="760">
        <f t="shared" si="112"/>
        <v>0</v>
      </c>
      <c r="P41" s="747" t="e">
        <f>(N41/O41)-1</f>
        <v>#DIV/0!</v>
      </c>
      <c r="Q41" s="620">
        <f t="shared" si="112"/>
        <v>0</v>
      </c>
      <c r="R41" s="620">
        <f t="shared" si="112"/>
        <v>0</v>
      </c>
      <c r="S41" s="758" t="e">
        <f>(Q41/R41)-1</f>
        <v>#DIV/0!</v>
      </c>
      <c r="T41" s="760">
        <f t="shared" si="112"/>
        <v>0</v>
      </c>
      <c r="U41" s="760">
        <f t="shared" si="112"/>
        <v>0</v>
      </c>
      <c r="V41" s="747" t="e">
        <f>(T41/U41)-1</f>
        <v>#DIV/0!</v>
      </c>
      <c r="W41" s="620">
        <f t="shared" si="112"/>
        <v>0</v>
      </c>
      <c r="X41" s="620">
        <f>SUM(X42)</f>
        <v>0</v>
      </c>
      <c r="Y41" s="758" t="e">
        <f>(W41/X41)-1</f>
        <v>#DIV/0!</v>
      </c>
      <c r="Z41" s="760">
        <f t="shared" si="112"/>
        <v>0</v>
      </c>
      <c r="AA41" s="760">
        <f t="shared" si="112"/>
        <v>0</v>
      </c>
      <c r="AB41" s="747" t="e">
        <f>(Z41/AA41)-1</f>
        <v>#DIV/0!</v>
      </c>
      <c r="AC41" s="620">
        <f t="shared" ref="AC41:AD41" si="113">SUM(AC42)</f>
        <v>0</v>
      </c>
      <c r="AD41" s="620">
        <f t="shared" si="113"/>
        <v>0</v>
      </c>
      <c r="AE41" s="594" t="e">
        <f>(AC41/AD41)-1</f>
        <v>#DIV/0!</v>
      </c>
      <c r="AF41" s="588">
        <f t="shared" si="112"/>
        <v>0</v>
      </c>
      <c r="AG41" s="588">
        <f t="shared" si="112"/>
        <v>0</v>
      </c>
      <c r="AH41" s="591" t="e">
        <f>(AF41/AG41)-1</f>
        <v>#DIV/0!</v>
      </c>
      <c r="AI41" s="621">
        <f t="shared" ref="AI41:AJ41" si="114">SUM(AI42)</f>
        <v>0</v>
      </c>
      <c r="AJ41" s="621">
        <f t="shared" si="114"/>
        <v>0</v>
      </c>
      <c r="AK41" s="594" t="e">
        <f>(AI41/AJ41)-1</f>
        <v>#DIV/0!</v>
      </c>
      <c r="AL41" s="588">
        <f t="shared" ref="AL41:AM41" si="115">SUM(AL42)</f>
        <v>0</v>
      </c>
      <c r="AM41" s="588">
        <f t="shared" si="115"/>
        <v>0</v>
      </c>
      <c r="AN41" s="591" t="e">
        <f>(AL41/AM41)-1</f>
        <v>#DIV/0!</v>
      </c>
      <c r="AO41" s="748">
        <f>SUM(AO42)</f>
        <v>0</v>
      </c>
      <c r="AP41" s="748">
        <f>SUM(AP42)</f>
        <v>0</v>
      </c>
      <c r="AQ41" s="641" t="e">
        <f>(AO41/AP41)-1</f>
        <v>#DIV/0!</v>
      </c>
    </row>
    <row r="42" spans="1:43" ht="24" customHeight="1" thickTop="1" thickBot="1" x14ac:dyDescent="0.3">
      <c r="A42" s="564">
        <v>769</v>
      </c>
      <c r="B42" s="1708" t="s">
        <v>608</v>
      </c>
      <c r="C42" s="1709"/>
      <c r="D42" s="1710"/>
      <c r="E42" s="617">
        <v>0</v>
      </c>
      <c r="F42" s="618"/>
      <c r="G42" s="595" t="e">
        <f>(E42/F42)-1</f>
        <v>#DIV/0!</v>
      </c>
      <c r="H42" s="584">
        <v>0</v>
      </c>
      <c r="I42" s="585"/>
      <c r="J42" s="573" t="e">
        <f>(H42/I42)-1</f>
        <v>#DIV/0!</v>
      </c>
      <c r="K42" s="617">
        <v>0</v>
      </c>
      <c r="L42" s="618"/>
      <c r="M42" s="595" t="e">
        <f>(K42/L42)-1</f>
        <v>#DIV/0!</v>
      </c>
      <c r="N42" s="584">
        <v>0</v>
      </c>
      <c r="O42" s="585"/>
      <c r="P42" s="573" t="e">
        <f>(N42/O42)-1</f>
        <v>#DIV/0!</v>
      </c>
      <c r="Q42" s="617">
        <v>0</v>
      </c>
      <c r="R42" s="618"/>
      <c r="S42" s="595" t="e">
        <f>(Q42/R42)-1</f>
        <v>#DIV/0!</v>
      </c>
      <c r="T42" s="585"/>
      <c r="U42" s="585"/>
      <c r="V42" s="573" t="e">
        <f>(T42/U42)-1</f>
        <v>#DIV/0!</v>
      </c>
      <c r="W42" s="617"/>
      <c r="X42" s="618"/>
      <c r="Y42" s="595" t="e">
        <f>(W42/X42)-1</f>
        <v>#DIV/0!</v>
      </c>
      <c r="Z42" s="585"/>
      <c r="AA42" s="585"/>
      <c r="AB42" s="573" t="e">
        <f>(Z42/AA42)-1</f>
        <v>#DIV/0!</v>
      </c>
      <c r="AC42" s="617"/>
      <c r="AD42" s="618"/>
      <c r="AE42" s="595" t="e">
        <f>(AC42/AD42)-1</f>
        <v>#DIV/0!</v>
      </c>
      <c r="AF42" s="585"/>
      <c r="AG42" s="585"/>
      <c r="AH42" s="573" t="e">
        <f>(AF42/AG42)-1</f>
        <v>#DIV/0!</v>
      </c>
      <c r="AI42" s="617"/>
      <c r="AJ42" s="618"/>
      <c r="AK42" s="595" t="e">
        <f>(AI42/AJ42)-1</f>
        <v>#DIV/0!</v>
      </c>
      <c r="AL42" s="584"/>
      <c r="AM42" s="585"/>
      <c r="AN42" s="573" t="e">
        <f>(AL42/AM42)-1</f>
        <v>#DIV/0!</v>
      </c>
      <c r="AO42" s="627">
        <f>E42+H42+K42+N42+Q42+T42+W42+AA42+AC42+AF42+AJ42+AM42</f>
        <v>0</v>
      </c>
      <c r="AP42" s="628">
        <f>F42+I42+L42+O42+R42+U42+X42+AA42+AD42+AG42+AJ42+AM42</f>
        <v>0</v>
      </c>
      <c r="AQ42" s="636" t="e">
        <f>(AO42/AP42)-1</f>
        <v>#DIV/0!</v>
      </c>
    </row>
    <row r="43" spans="1:43" ht="24" customHeight="1" thickTop="1" thickBot="1" x14ac:dyDescent="0.4">
      <c r="B43" s="1714" t="s">
        <v>609</v>
      </c>
      <c r="C43" s="1714"/>
      <c r="E43" s="606">
        <f>SUM(E44:E45)</f>
        <v>397.73</v>
      </c>
      <c r="F43" s="606">
        <f>SUM(F44:F45)</f>
        <v>0</v>
      </c>
      <c r="G43" s="594" t="e">
        <f>1-(E43/F43)</f>
        <v>#DIV/0!</v>
      </c>
      <c r="H43" s="592">
        <f t="shared" ref="H43:AG43" si="116">SUM(H44:H45)</f>
        <v>0</v>
      </c>
      <c r="I43" s="592">
        <f t="shared" si="116"/>
        <v>0</v>
      </c>
      <c r="J43" s="591" t="e">
        <f>1-(H43/I43)</f>
        <v>#DIV/0!</v>
      </c>
      <c r="K43" s="606">
        <f t="shared" si="116"/>
        <v>112.34</v>
      </c>
      <c r="L43" s="606">
        <f t="shared" si="116"/>
        <v>0</v>
      </c>
      <c r="M43" s="594" t="e">
        <f>1-(K43/L43)</f>
        <v>#DIV/0!</v>
      </c>
      <c r="N43" s="592">
        <f t="shared" si="116"/>
        <v>335.01</v>
      </c>
      <c r="O43" s="592">
        <f t="shared" si="116"/>
        <v>0</v>
      </c>
      <c r="P43" s="591" t="e">
        <f>1-(N43/O43)</f>
        <v>#DIV/0!</v>
      </c>
      <c r="Q43" s="606">
        <f t="shared" si="116"/>
        <v>35.96</v>
      </c>
      <c r="R43" s="606">
        <f t="shared" si="116"/>
        <v>0</v>
      </c>
      <c r="S43" s="594" t="e">
        <f>1-(Q43/R43)</f>
        <v>#DIV/0!</v>
      </c>
      <c r="T43" s="592">
        <f t="shared" si="116"/>
        <v>0</v>
      </c>
      <c r="U43" s="592">
        <f t="shared" si="116"/>
        <v>0</v>
      </c>
      <c r="V43" s="591" t="e">
        <f>1-(T43/U43)</f>
        <v>#DIV/0!</v>
      </c>
      <c r="W43" s="606">
        <f t="shared" si="116"/>
        <v>0</v>
      </c>
      <c r="X43" s="606">
        <f>SUM(X44:X45)</f>
        <v>0</v>
      </c>
      <c r="Y43" s="594" t="e">
        <f>1-(W43/X43)</f>
        <v>#DIV/0!</v>
      </c>
      <c r="Z43" s="592">
        <f t="shared" si="116"/>
        <v>0</v>
      </c>
      <c r="AA43" s="592">
        <f t="shared" si="116"/>
        <v>0</v>
      </c>
      <c r="AB43" s="591" t="e">
        <f>1-(Z43/AA43)</f>
        <v>#DIV/0!</v>
      </c>
      <c r="AC43" s="606">
        <f t="shared" ref="AC43" si="117">SUM(AC44:AC45)</f>
        <v>0</v>
      </c>
      <c r="AD43" s="606">
        <f t="shared" ref="AD43" si="118">SUM(AD44:AD45)</f>
        <v>0</v>
      </c>
      <c r="AE43" s="594" t="e">
        <f>1-(AC43/AD43)</f>
        <v>#DIV/0!</v>
      </c>
      <c r="AF43" s="592">
        <f t="shared" si="116"/>
        <v>0</v>
      </c>
      <c r="AG43" s="592">
        <f t="shared" si="116"/>
        <v>0</v>
      </c>
      <c r="AH43" s="591" t="e">
        <f>1-(AF43/AG43)</f>
        <v>#DIV/0!</v>
      </c>
      <c r="AI43" s="625">
        <f t="shared" ref="AI43" si="119">SUM(AI44:AI45)</f>
        <v>0</v>
      </c>
      <c r="AJ43" s="625">
        <f t="shared" ref="AJ43" si="120">SUM(AJ44:AJ45)</f>
        <v>0</v>
      </c>
      <c r="AK43" s="624" t="e">
        <f>1-(AI43/AJ43)</f>
        <v>#DIV/0!</v>
      </c>
      <c r="AL43" s="592">
        <f t="shared" ref="AL43" si="121">SUM(AL44:AL45)</f>
        <v>0</v>
      </c>
      <c r="AM43" s="592">
        <f t="shared" ref="AM43" si="122">SUM(AM44:AM45)</f>
        <v>0</v>
      </c>
      <c r="AN43" s="591" t="e">
        <f>1-(AL43/AM43)</f>
        <v>#DIV/0!</v>
      </c>
      <c r="AO43" s="632">
        <f>SUM(AO44:AO45)</f>
        <v>881.04000000000008</v>
      </c>
      <c r="AP43" s="632">
        <f>SUM(AP44:AP45)</f>
        <v>0</v>
      </c>
      <c r="AQ43" s="635" t="e">
        <f>1-(AO43/AP43)</f>
        <v>#DIV/0!</v>
      </c>
    </row>
    <row r="44" spans="1:43" ht="24" customHeight="1" thickTop="1" thickBot="1" x14ac:dyDescent="0.3">
      <c r="A44" s="564">
        <v>662</v>
      </c>
      <c r="B44" s="1708" t="s">
        <v>610</v>
      </c>
      <c r="C44" s="1709"/>
      <c r="D44" s="1710"/>
      <c r="E44" s="617">
        <v>82.73</v>
      </c>
      <c r="F44" s="618"/>
      <c r="G44" s="595" t="e">
        <f t="shared" ref="G44:G45" si="123">1-(E44/F44)</f>
        <v>#DIV/0!</v>
      </c>
      <c r="H44" s="584">
        <v>0</v>
      </c>
      <c r="I44" s="585"/>
      <c r="J44" s="573" t="e">
        <f t="shared" ref="J44:J45" si="124">1-(H44/I44)</f>
        <v>#DIV/0!</v>
      </c>
      <c r="K44" s="617">
        <v>77.34</v>
      </c>
      <c r="L44" s="618"/>
      <c r="M44" s="595" t="e">
        <f t="shared" ref="M44:M45" si="125">1-(K44/L44)</f>
        <v>#DIV/0!</v>
      </c>
      <c r="N44" s="584">
        <v>37.32</v>
      </c>
      <c r="O44" s="585"/>
      <c r="P44" s="573" t="e">
        <f t="shared" ref="P44:P45" si="126">1-(N44/O44)</f>
        <v>#DIV/0!</v>
      </c>
      <c r="Q44" s="617">
        <v>35.96</v>
      </c>
      <c r="R44" s="618"/>
      <c r="S44" s="595" t="e">
        <f t="shared" ref="S44:S45" si="127">1-(Q44/R44)</f>
        <v>#DIV/0!</v>
      </c>
      <c r="T44" s="584"/>
      <c r="U44" s="585"/>
      <c r="V44" s="573" t="e">
        <f t="shared" ref="V44:V45" si="128">1-(T44/U44)</f>
        <v>#DIV/0!</v>
      </c>
      <c r="W44" s="617"/>
      <c r="X44" s="618"/>
      <c r="Y44" s="595" t="e">
        <f t="shared" ref="Y44:Y45" si="129">1-(W44/X44)</f>
        <v>#DIV/0!</v>
      </c>
      <c r="Z44" s="584"/>
      <c r="AA44" s="585"/>
      <c r="AB44" s="573" t="e">
        <f t="shared" ref="AB44:AB45" si="130">1-(Z44/AA44)</f>
        <v>#DIV/0!</v>
      </c>
      <c r="AC44" s="617"/>
      <c r="AD44" s="618"/>
      <c r="AE44" s="595" t="e">
        <f t="shared" ref="AE44:AE45" si="131">1-(AC44/AD44)</f>
        <v>#DIV/0!</v>
      </c>
      <c r="AF44" s="584"/>
      <c r="AG44" s="585"/>
      <c r="AH44" s="573" t="e">
        <f t="shared" ref="AH44:AH45" si="132">1-(AF44/AG44)</f>
        <v>#DIV/0!</v>
      </c>
      <c r="AI44" s="617"/>
      <c r="AJ44" s="618"/>
      <c r="AK44" s="595" t="e">
        <f t="shared" ref="AK44:AK45" si="133">1-(AI44/AJ44)</f>
        <v>#DIV/0!</v>
      </c>
      <c r="AL44" s="584"/>
      <c r="AM44" s="585"/>
      <c r="AN44" s="573" t="e">
        <f t="shared" ref="AN44:AN45" si="134">1-(AL44/AM44)</f>
        <v>#DIV/0!</v>
      </c>
      <c r="AO44" s="627">
        <f>E44+H44+K44+N44+Q44+T44+W44+Z44+AC44+AF44+AI44+AL44</f>
        <v>233.35</v>
      </c>
      <c r="AP44" s="628">
        <f>F44+I44+L44+O44+R44+U44+X44+AA44+AD44+AG44+AJ44+AM44</f>
        <v>0</v>
      </c>
      <c r="AQ44" s="636" t="e">
        <f t="shared" ref="AQ44:AQ45" si="135">1-(AO44/AP44)</f>
        <v>#DIV/0!</v>
      </c>
    </row>
    <row r="45" spans="1:43" ht="24" customHeight="1" thickTop="1" thickBot="1" x14ac:dyDescent="0.3">
      <c r="A45" s="564">
        <v>669</v>
      </c>
      <c r="B45" s="1708" t="s">
        <v>611</v>
      </c>
      <c r="C45" s="1709"/>
      <c r="D45" s="1710"/>
      <c r="E45" s="603">
        <v>315</v>
      </c>
      <c r="F45" s="605"/>
      <c r="G45" s="595" t="e">
        <f t="shared" si="123"/>
        <v>#DIV/0!</v>
      </c>
      <c r="H45" s="571">
        <v>0</v>
      </c>
      <c r="I45" s="574"/>
      <c r="J45" s="573" t="e">
        <f t="shared" si="124"/>
        <v>#DIV/0!</v>
      </c>
      <c r="K45" s="603">
        <v>35</v>
      </c>
      <c r="L45" s="605"/>
      <c r="M45" s="595" t="e">
        <f t="shared" si="125"/>
        <v>#DIV/0!</v>
      </c>
      <c r="N45" s="571">
        <v>297.69</v>
      </c>
      <c r="O45" s="574"/>
      <c r="P45" s="573" t="e">
        <f t="shared" si="126"/>
        <v>#DIV/0!</v>
      </c>
      <c r="Q45" s="603">
        <v>0</v>
      </c>
      <c r="R45" s="605"/>
      <c r="S45" s="595" t="e">
        <f t="shared" si="127"/>
        <v>#DIV/0!</v>
      </c>
      <c r="T45" s="571"/>
      <c r="U45" s="574"/>
      <c r="V45" s="573" t="e">
        <f t="shared" si="128"/>
        <v>#DIV/0!</v>
      </c>
      <c r="W45" s="603"/>
      <c r="X45" s="605"/>
      <c r="Y45" s="595" t="e">
        <f t="shared" si="129"/>
        <v>#DIV/0!</v>
      </c>
      <c r="Z45" s="571"/>
      <c r="AA45" s="574"/>
      <c r="AB45" s="573" t="e">
        <f t="shared" si="130"/>
        <v>#DIV/0!</v>
      </c>
      <c r="AC45" s="603"/>
      <c r="AD45" s="605"/>
      <c r="AE45" s="595" t="e">
        <f t="shared" si="131"/>
        <v>#DIV/0!</v>
      </c>
      <c r="AF45" s="571"/>
      <c r="AG45" s="574"/>
      <c r="AH45" s="573" t="e">
        <f t="shared" si="132"/>
        <v>#DIV/0!</v>
      </c>
      <c r="AI45" s="603"/>
      <c r="AJ45" s="605"/>
      <c r="AK45" s="595" t="e">
        <f t="shared" si="133"/>
        <v>#DIV/0!</v>
      </c>
      <c r="AL45" s="571"/>
      <c r="AM45" s="574"/>
      <c r="AN45" s="573" t="e">
        <f t="shared" si="134"/>
        <v>#DIV/0!</v>
      </c>
      <c r="AO45" s="627">
        <f>E45+H45+K45+N45+Q45+T45+W45+Z45+AC45+AF45+AI45+AL45</f>
        <v>647.69000000000005</v>
      </c>
      <c r="AP45" s="628">
        <f>F45+I45+L45+O45+R45+U45+X45+AA45+AD45+AG45+AJ45+AM45</f>
        <v>0</v>
      </c>
      <c r="AQ45" s="636" t="e">
        <f t="shared" si="135"/>
        <v>#DIV/0!</v>
      </c>
    </row>
    <row r="46" spans="1:43" ht="24" customHeight="1" thickTop="1" thickBot="1" x14ac:dyDescent="0.4">
      <c r="B46" s="1714" t="s">
        <v>612</v>
      </c>
      <c r="C46" s="1714"/>
      <c r="E46" s="610">
        <f>SUM(E47)</f>
        <v>0</v>
      </c>
      <c r="F46" s="610">
        <f>SUM(F47)</f>
        <v>0</v>
      </c>
      <c r="G46" s="600" t="e">
        <f>1-(E46/F46)</f>
        <v>#DIV/0!</v>
      </c>
      <c r="H46" s="576">
        <f t="shared" ref="H46:AG46" si="136">SUM(H47)</f>
        <v>0</v>
      </c>
      <c r="I46" s="576">
        <f t="shared" si="136"/>
        <v>0</v>
      </c>
      <c r="J46" s="570" t="e">
        <f>1-(H46/I46)</f>
        <v>#DIV/0!</v>
      </c>
      <c r="K46" s="606">
        <f t="shared" si="136"/>
        <v>0</v>
      </c>
      <c r="L46" s="606">
        <f t="shared" si="136"/>
        <v>0</v>
      </c>
      <c r="M46" s="594" t="e">
        <f>1-(K46/L46)</f>
        <v>#DIV/0!</v>
      </c>
      <c r="N46" s="576">
        <f t="shared" si="136"/>
        <v>0</v>
      </c>
      <c r="O46" s="576">
        <f t="shared" si="136"/>
        <v>0</v>
      </c>
      <c r="P46" s="570" t="e">
        <f>1-(N46/O46)</f>
        <v>#DIV/0!</v>
      </c>
      <c r="Q46" s="606">
        <f t="shared" si="136"/>
        <v>250</v>
      </c>
      <c r="R46" s="606">
        <f t="shared" si="136"/>
        <v>0</v>
      </c>
      <c r="S46" s="594" t="e">
        <f>1-(Q46/R46)</f>
        <v>#DIV/0!</v>
      </c>
      <c r="T46" s="592">
        <f t="shared" si="136"/>
        <v>0</v>
      </c>
      <c r="U46" s="592">
        <f t="shared" si="136"/>
        <v>0</v>
      </c>
      <c r="V46" s="570" t="e">
        <f>1-(T46/U46)</f>
        <v>#DIV/0!</v>
      </c>
      <c r="W46" s="606">
        <f t="shared" si="136"/>
        <v>0</v>
      </c>
      <c r="X46" s="606">
        <f>SUM(X47)</f>
        <v>0</v>
      </c>
      <c r="Y46" s="594" t="e">
        <f>1-(W46/X46)</f>
        <v>#DIV/0!</v>
      </c>
      <c r="Z46" s="592">
        <f t="shared" si="136"/>
        <v>0</v>
      </c>
      <c r="AA46" s="592">
        <f t="shared" si="136"/>
        <v>0</v>
      </c>
      <c r="AB46" s="591" t="e">
        <f>1-(Z46/AA46)</f>
        <v>#DIV/0!</v>
      </c>
      <c r="AC46" s="610">
        <f t="shared" ref="AC46" si="137">SUM(AC47)</f>
        <v>0</v>
      </c>
      <c r="AD46" s="610">
        <f t="shared" ref="AD46" si="138">SUM(AD47)</f>
        <v>0</v>
      </c>
      <c r="AE46" s="600" t="e">
        <f>1-(AC46/AD46)</f>
        <v>#DIV/0!</v>
      </c>
      <c r="AF46" s="592">
        <f t="shared" si="136"/>
        <v>0</v>
      </c>
      <c r="AG46" s="592">
        <f t="shared" si="136"/>
        <v>0</v>
      </c>
      <c r="AH46" s="591" t="e">
        <f>1-(AF46/AG46)</f>
        <v>#DIV/0!</v>
      </c>
      <c r="AI46" s="625">
        <f t="shared" ref="AI46" si="139">SUM(AI47)</f>
        <v>0</v>
      </c>
      <c r="AJ46" s="625">
        <f t="shared" ref="AJ46" si="140">SUM(AJ47)</f>
        <v>0</v>
      </c>
      <c r="AK46" s="624" t="e">
        <f>1-(AI46/AJ46)</f>
        <v>#DIV/0!</v>
      </c>
      <c r="AL46" s="592">
        <f t="shared" ref="AL46" si="141">SUM(AL47)</f>
        <v>0</v>
      </c>
      <c r="AM46" s="592">
        <f t="shared" ref="AM46" si="142">SUM(AM47)</f>
        <v>0</v>
      </c>
      <c r="AN46" s="591" t="e">
        <f>1-(AL46/AM46)</f>
        <v>#DIV/0!</v>
      </c>
      <c r="AO46" s="632">
        <f>SUM(AO47)</f>
        <v>250</v>
      </c>
      <c r="AP46" s="632">
        <f>SUM(AP47)</f>
        <v>0</v>
      </c>
      <c r="AQ46" s="635" t="e">
        <f>1-(AO46/AP46)</f>
        <v>#DIV/0!</v>
      </c>
    </row>
    <row r="47" spans="1:43" ht="24" customHeight="1" thickTop="1" thickBot="1" x14ac:dyDescent="0.3">
      <c r="A47" s="564">
        <v>678</v>
      </c>
      <c r="B47" s="1708" t="s">
        <v>613</v>
      </c>
      <c r="C47" s="1709"/>
      <c r="D47" s="1710"/>
      <c r="E47" s="618">
        <v>0</v>
      </c>
      <c r="F47" s="618"/>
      <c r="G47" s="595" t="e">
        <f>1-(E47/F47)</f>
        <v>#DIV/0!</v>
      </c>
      <c r="H47" s="585">
        <v>0</v>
      </c>
      <c r="I47" s="585"/>
      <c r="J47" s="573" t="e">
        <f>1-(H47/I47)</f>
        <v>#DIV/0!</v>
      </c>
      <c r="K47" s="618"/>
      <c r="L47" s="618"/>
      <c r="M47" s="595" t="e">
        <f>1-(K47/L47)</f>
        <v>#DIV/0!</v>
      </c>
      <c r="N47" s="585">
        <v>0</v>
      </c>
      <c r="O47" s="585"/>
      <c r="P47" s="573" t="e">
        <f>1-(N47/O47)</f>
        <v>#DIV/0!</v>
      </c>
      <c r="Q47" s="618">
        <v>250</v>
      </c>
      <c r="R47" s="618"/>
      <c r="S47" s="595" t="e">
        <f>1-(Q47/R47)</f>
        <v>#DIV/0!</v>
      </c>
      <c r="T47" s="585"/>
      <c r="U47" s="585"/>
      <c r="V47" s="573" t="e">
        <f>1-(T47/U47)</f>
        <v>#DIV/0!</v>
      </c>
      <c r="W47" s="618"/>
      <c r="X47" s="618"/>
      <c r="Y47" s="595" t="e">
        <f>1-(W47/X47)</f>
        <v>#DIV/0!</v>
      </c>
      <c r="Z47" s="585"/>
      <c r="AA47" s="585"/>
      <c r="AB47" s="573" t="e">
        <f>1-(Z47/AA47)</f>
        <v>#DIV/0!</v>
      </c>
      <c r="AC47" s="618"/>
      <c r="AD47" s="618"/>
      <c r="AE47" s="595" t="e">
        <f>1-(AC47/AD47)</f>
        <v>#DIV/0!</v>
      </c>
      <c r="AF47" s="585"/>
      <c r="AG47" s="585"/>
      <c r="AH47" s="573" t="e">
        <f>1-(AF47/AG47)</f>
        <v>#DIV/0!</v>
      </c>
      <c r="AI47" s="618"/>
      <c r="AJ47" s="618"/>
      <c r="AK47" s="595" t="e">
        <f>1-(AI47/AJ47)</f>
        <v>#DIV/0!</v>
      </c>
      <c r="AL47" s="585"/>
      <c r="AM47" s="585"/>
      <c r="AN47" s="573" t="e">
        <f>1-(AL47/AM47)</f>
        <v>#DIV/0!</v>
      </c>
      <c r="AO47" s="627">
        <f>E47+H47+K47+N47+Q47+T47+W47+Z47+AC47+AF47+AI47+AL47</f>
        <v>250</v>
      </c>
      <c r="AP47" s="628">
        <f>F47+I47+L47+O47+R47+U47+X47+AA47+AD47+AG47+AJ47+AM47</f>
        <v>0</v>
      </c>
      <c r="AQ47" s="636" t="e">
        <f>1-(AO47/AP47)</f>
        <v>#DIV/0!</v>
      </c>
    </row>
    <row r="48" spans="1:43" ht="24" customHeight="1" thickTop="1" thickBot="1" x14ac:dyDescent="0.3">
      <c r="A48" s="564">
        <v>630</v>
      </c>
      <c r="B48" s="1708" t="s">
        <v>864</v>
      </c>
      <c r="C48" s="1709"/>
      <c r="D48" s="1710"/>
      <c r="E48" s="618">
        <v>0</v>
      </c>
      <c r="F48" s="618"/>
      <c r="G48" s="595" t="e">
        <f>1-(E48/F48)</f>
        <v>#DIV/0!</v>
      </c>
      <c r="H48" s="585">
        <v>0</v>
      </c>
      <c r="I48" s="585"/>
      <c r="J48" s="573" t="e">
        <f>1-(H48/I48)</f>
        <v>#DIV/0!</v>
      </c>
      <c r="K48" s="618"/>
      <c r="L48" s="618"/>
      <c r="M48" s="595"/>
      <c r="N48" s="585">
        <v>0</v>
      </c>
      <c r="O48" s="585"/>
      <c r="P48" s="573"/>
      <c r="Q48" s="618">
        <v>0</v>
      </c>
      <c r="R48" s="618"/>
      <c r="S48" s="595" t="e">
        <f>1-(Q48/R48)</f>
        <v>#DIV/0!</v>
      </c>
      <c r="T48" s="585"/>
      <c r="U48" s="585"/>
      <c r="V48" s="573"/>
      <c r="W48" s="618"/>
      <c r="X48" s="618"/>
      <c r="Y48" s="595"/>
      <c r="Z48" s="585"/>
      <c r="AA48" s="585"/>
      <c r="AB48" s="573"/>
      <c r="AC48" s="618"/>
      <c r="AD48" s="618"/>
      <c r="AE48" s="595"/>
      <c r="AF48" s="585"/>
      <c r="AG48" s="585"/>
      <c r="AH48" s="573"/>
      <c r="AI48" s="618"/>
      <c r="AJ48" s="618"/>
      <c r="AK48" s="595"/>
      <c r="AL48" s="585"/>
      <c r="AM48" s="585"/>
      <c r="AN48" s="573"/>
      <c r="AO48" s="627">
        <f>E48+H48+K48+N48+Q48+T48+W48+Z48+AC48+AF48+AI48+AL48</f>
        <v>0</v>
      </c>
      <c r="AP48" s="628"/>
      <c r="AQ48" s="636"/>
    </row>
    <row r="49" spans="2:43" ht="24" customHeight="1" thickTop="1" thickBot="1" x14ac:dyDescent="0.3">
      <c r="E49" s="599"/>
      <c r="F49" s="599"/>
      <c r="G49" s="599"/>
      <c r="H49" s="587"/>
      <c r="I49" s="587"/>
      <c r="J49" s="587"/>
      <c r="K49" s="599"/>
      <c r="L49" s="599"/>
      <c r="M49" s="599"/>
      <c r="N49" s="587"/>
      <c r="O49" s="587"/>
      <c r="P49" s="587"/>
      <c r="Q49" s="599"/>
      <c r="R49" s="599"/>
      <c r="S49" s="599"/>
      <c r="T49" s="587"/>
      <c r="U49" s="587"/>
      <c r="V49" s="587"/>
      <c r="W49" s="599"/>
      <c r="X49" s="599"/>
      <c r="Y49" s="599"/>
      <c r="Z49" s="587"/>
      <c r="AA49" s="587"/>
      <c r="AB49" s="587"/>
      <c r="AC49" s="599"/>
      <c r="AD49" s="599"/>
      <c r="AE49" s="599"/>
      <c r="AF49" s="587"/>
      <c r="AG49" s="587"/>
      <c r="AH49" s="587"/>
      <c r="AI49" s="599"/>
      <c r="AJ49" s="599"/>
      <c r="AK49" s="599"/>
      <c r="AL49" s="587"/>
      <c r="AM49" s="587"/>
      <c r="AN49" s="587"/>
      <c r="AO49" s="629"/>
      <c r="AP49" s="629"/>
      <c r="AQ49" s="630"/>
    </row>
    <row r="50" spans="2:43" ht="24" customHeight="1" thickTop="1" thickBot="1" x14ac:dyDescent="0.4">
      <c r="B50" s="1715" t="s">
        <v>614</v>
      </c>
      <c r="C50" s="1716"/>
      <c r="D50" s="1717"/>
      <c r="E50" s="620">
        <f>E41-E43-E46</f>
        <v>-397.73</v>
      </c>
      <c r="F50" s="620">
        <f>F41-F43-F46</f>
        <v>0</v>
      </c>
      <c r="G50" s="600" t="e">
        <f>1-(E50/F50)</f>
        <v>#DIV/0!</v>
      </c>
      <c r="H50" s="588">
        <f t="shared" ref="H50:AG50" si="143">H41-H43-H46</f>
        <v>0</v>
      </c>
      <c r="I50" s="588">
        <f t="shared" si="143"/>
        <v>0</v>
      </c>
      <c r="J50" s="570" t="e">
        <f>1-(H50/I50)</f>
        <v>#DIV/0!</v>
      </c>
      <c r="K50" s="620">
        <f t="shared" si="143"/>
        <v>-112.34</v>
      </c>
      <c r="L50" s="620">
        <f t="shared" si="143"/>
        <v>0</v>
      </c>
      <c r="M50" s="600" t="e">
        <f>1-(K50/L50)</f>
        <v>#DIV/0!</v>
      </c>
      <c r="N50" s="588">
        <f t="shared" si="143"/>
        <v>-335.01</v>
      </c>
      <c r="O50" s="588">
        <f t="shared" si="143"/>
        <v>0</v>
      </c>
      <c r="P50" s="570" t="e">
        <f>1-(N50/O50)</f>
        <v>#DIV/0!</v>
      </c>
      <c r="Q50" s="620">
        <f t="shared" si="143"/>
        <v>-285.95999999999998</v>
      </c>
      <c r="R50" s="620">
        <f t="shared" si="143"/>
        <v>0</v>
      </c>
      <c r="S50" s="600" t="e">
        <f>1-(Q50/R50)</f>
        <v>#DIV/0!</v>
      </c>
      <c r="T50" s="588">
        <f t="shared" si="143"/>
        <v>0</v>
      </c>
      <c r="U50" s="588">
        <f t="shared" si="143"/>
        <v>0</v>
      </c>
      <c r="V50" s="570" t="e">
        <f>1-(T50/U50)</f>
        <v>#DIV/0!</v>
      </c>
      <c r="W50" s="620">
        <f t="shared" si="143"/>
        <v>0</v>
      </c>
      <c r="X50" s="620">
        <f>X41-X43-X46</f>
        <v>0</v>
      </c>
      <c r="Y50" s="600" t="e">
        <f>1-(W50/X50)</f>
        <v>#DIV/0!</v>
      </c>
      <c r="Z50" s="588">
        <f t="shared" si="143"/>
        <v>0</v>
      </c>
      <c r="AA50" s="588">
        <f t="shared" si="143"/>
        <v>0</v>
      </c>
      <c r="AB50" s="570" t="e">
        <f>1-(Z50/AA50)</f>
        <v>#DIV/0!</v>
      </c>
      <c r="AC50" s="620">
        <f t="shared" ref="AC50:AD50" si="144">AC41-AC43-AC46</f>
        <v>0</v>
      </c>
      <c r="AD50" s="620">
        <f t="shared" si="144"/>
        <v>0</v>
      </c>
      <c r="AE50" s="600" t="e">
        <f>1-(AC50/AD50)</f>
        <v>#DIV/0!</v>
      </c>
      <c r="AF50" s="588">
        <f t="shared" si="143"/>
        <v>0</v>
      </c>
      <c r="AG50" s="588">
        <f t="shared" si="143"/>
        <v>0</v>
      </c>
      <c r="AH50" s="570" t="e">
        <f>1-(AF50/AG50)</f>
        <v>#DIV/0!</v>
      </c>
      <c r="AI50" s="621">
        <f t="shared" ref="AI50:AJ50" si="145">AI41-AI43-AI46</f>
        <v>0</v>
      </c>
      <c r="AJ50" s="621">
        <f t="shared" si="145"/>
        <v>0</v>
      </c>
      <c r="AK50" s="600" t="e">
        <f>1-(AI50/AJ50)</f>
        <v>#DIV/0!</v>
      </c>
      <c r="AL50" s="588">
        <f t="shared" ref="AL50:AP50" si="146">AL41-AL43-AL46</f>
        <v>0</v>
      </c>
      <c r="AM50" s="588">
        <f t="shared" si="146"/>
        <v>0</v>
      </c>
      <c r="AN50" s="570" t="e">
        <f>1-(AL50/AM50)</f>
        <v>#DIV/0!</v>
      </c>
      <c r="AO50" s="631">
        <f t="shared" si="146"/>
        <v>-1131.04</v>
      </c>
      <c r="AP50" s="631">
        <f t="shared" si="146"/>
        <v>0</v>
      </c>
      <c r="AQ50" s="642" t="e">
        <f>1-(AO50/AP50)</f>
        <v>#DIV/0!</v>
      </c>
    </row>
    <row r="51" spans="2:43" ht="24" customHeight="1" thickTop="1" thickBot="1" x14ac:dyDescent="0.3">
      <c r="E51" s="599"/>
      <c r="F51" s="599"/>
      <c r="G51" s="599"/>
      <c r="H51" s="587"/>
      <c r="I51" s="587"/>
      <c r="J51" s="587"/>
      <c r="K51" s="599"/>
      <c r="L51" s="599"/>
      <c r="M51" s="599"/>
      <c r="N51" s="587"/>
      <c r="O51" s="587"/>
      <c r="P51" s="587"/>
      <c r="Q51" s="599"/>
      <c r="R51" s="599"/>
      <c r="S51" s="599"/>
      <c r="T51" s="587"/>
      <c r="U51" s="587"/>
      <c r="V51" s="587"/>
      <c r="W51" s="599"/>
      <c r="X51" s="599"/>
      <c r="Y51" s="599"/>
      <c r="Z51" s="587"/>
      <c r="AA51" s="587"/>
      <c r="AB51" s="587"/>
      <c r="AC51" s="599"/>
      <c r="AD51" s="599"/>
      <c r="AE51" s="599"/>
      <c r="AF51" s="587"/>
      <c r="AG51" s="587"/>
      <c r="AH51" s="587"/>
      <c r="AI51" s="599"/>
      <c r="AJ51" s="599"/>
      <c r="AK51" s="599"/>
      <c r="AL51" s="587"/>
      <c r="AM51" s="587"/>
      <c r="AN51" s="587"/>
      <c r="AO51" s="629"/>
      <c r="AP51" s="629"/>
      <c r="AQ51" s="630"/>
    </row>
    <row r="52" spans="2:43" ht="24" customHeight="1" thickTop="1" thickBot="1" x14ac:dyDescent="0.4">
      <c r="B52" s="1711" t="s">
        <v>283</v>
      </c>
      <c r="C52" s="1712"/>
      <c r="D52" s="1713"/>
      <c r="E52" s="620">
        <f>E39+E50</f>
        <v>19321.45</v>
      </c>
      <c r="F52" s="620">
        <f>F39+F50</f>
        <v>0</v>
      </c>
      <c r="G52" s="594" t="e">
        <f>(E52/F52)-1</f>
        <v>#DIV/0!</v>
      </c>
      <c r="H52" s="588">
        <f t="shared" ref="H52:AG52" si="147">H39+H50</f>
        <v>55444.689999999995</v>
      </c>
      <c r="I52" s="588">
        <f t="shared" si="147"/>
        <v>0</v>
      </c>
      <c r="J52" s="591" t="e">
        <f>(H52/I52)-1</f>
        <v>#DIV/0!</v>
      </c>
      <c r="K52" s="1053">
        <f t="shared" si="147"/>
        <v>-2623.0200000000004</v>
      </c>
      <c r="L52" s="620">
        <f t="shared" si="147"/>
        <v>0</v>
      </c>
      <c r="M52" s="594" t="e">
        <f>(K52/L52)-1</f>
        <v>#DIV/0!</v>
      </c>
      <c r="N52" s="1054">
        <f t="shared" si="147"/>
        <v>41558</v>
      </c>
      <c r="O52" s="588">
        <f t="shared" si="147"/>
        <v>0</v>
      </c>
      <c r="P52" s="591" t="e">
        <f>(N52/O52)-1</f>
        <v>#DIV/0!</v>
      </c>
      <c r="Q52" s="620">
        <f t="shared" si="147"/>
        <v>49422.179999999978</v>
      </c>
      <c r="R52" s="620">
        <f t="shared" si="147"/>
        <v>0</v>
      </c>
      <c r="S52" s="594" t="e">
        <f>(Q52/R52)-1</f>
        <v>#DIV/0!</v>
      </c>
      <c r="T52" s="588">
        <f t="shared" si="147"/>
        <v>0</v>
      </c>
      <c r="U52" s="588">
        <f t="shared" si="147"/>
        <v>0</v>
      </c>
      <c r="V52" s="591" t="e">
        <f>(T52/U52)-1</f>
        <v>#DIV/0!</v>
      </c>
      <c r="W52" s="620">
        <f t="shared" si="147"/>
        <v>0</v>
      </c>
      <c r="X52" s="620">
        <f>X39+X50</f>
        <v>0</v>
      </c>
      <c r="Y52" s="594" t="e">
        <f>(W52/X52)-1</f>
        <v>#DIV/0!</v>
      </c>
      <c r="Z52" s="1054">
        <f t="shared" si="147"/>
        <v>0</v>
      </c>
      <c r="AA52" s="588">
        <f t="shared" si="147"/>
        <v>0</v>
      </c>
      <c r="AB52" s="591" t="e">
        <f>(Z52/AA52)-1</f>
        <v>#DIV/0!</v>
      </c>
      <c r="AC52" s="620">
        <f t="shared" ref="AC52:AD52" si="148">AC39+AC50</f>
        <v>0</v>
      </c>
      <c r="AD52" s="620">
        <f t="shared" si="148"/>
        <v>0</v>
      </c>
      <c r="AE52" s="594" t="e">
        <f>(AC52/AD52)-1</f>
        <v>#DIV/0!</v>
      </c>
      <c r="AF52" s="588">
        <f>AF39+AF50</f>
        <v>0</v>
      </c>
      <c r="AG52" s="588">
        <f t="shared" si="147"/>
        <v>0</v>
      </c>
      <c r="AH52" s="591" t="e">
        <f>(AF52/AG52)-1</f>
        <v>#DIV/0!</v>
      </c>
      <c r="AI52" s="1215">
        <f t="shared" ref="AI52:AJ52" si="149">AI39+AI50</f>
        <v>0</v>
      </c>
      <c r="AJ52" s="621">
        <f t="shared" si="149"/>
        <v>0</v>
      </c>
      <c r="AK52" s="594" t="e">
        <f>(AI52/AJ52)-1</f>
        <v>#DIV/0!</v>
      </c>
      <c r="AL52" s="588">
        <f t="shared" ref="AL52:AP52" si="150">AL39+AL50</f>
        <v>0</v>
      </c>
      <c r="AM52" s="588">
        <f t="shared" si="150"/>
        <v>0</v>
      </c>
      <c r="AN52" s="591" t="e">
        <f>(AL52/AM52)-1</f>
        <v>#DIV/0!</v>
      </c>
      <c r="AO52" s="631">
        <f t="shared" si="150"/>
        <v>163123.29999999993</v>
      </c>
      <c r="AP52" s="631">
        <f t="shared" si="150"/>
        <v>0</v>
      </c>
      <c r="AQ52" s="635" t="e">
        <f>(AO52/AP52)-1</f>
        <v>#DIV/0!</v>
      </c>
    </row>
    <row r="53" spans="2:43" ht="24" customHeight="1" thickTop="1" thickBot="1" x14ac:dyDescent="0.4">
      <c r="B53" s="1711" t="s">
        <v>863</v>
      </c>
      <c r="C53" s="1712"/>
      <c r="D53" s="1713"/>
      <c r="E53" s="620">
        <f>E52-E48</f>
        <v>19321.45</v>
      </c>
      <c r="F53" s="620"/>
      <c r="G53" s="594"/>
      <c r="H53" s="588">
        <f>H52-H48</f>
        <v>55444.689999999995</v>
      </c>
      <c r="I53" s="588"/>
      <c r="J53" s="591"/>
      <c r="K53" s="1053">
        <f>K52-K48</f>
        <v>-2623.0200000000004</v>
      </c>
      <c r="L53" s="620"/>
      <c r="M53" s="594"/>
      <c r="N53" s="1054">
        <f>N52-N48</f>
        <v>41558</v>
      </c>
      <c r="O53" s="588"/>
      <c r="P53" s="591"/>
      <c r="Q53" s="620">
        <f>Q52-Q48</f>
        <v>49422.179999999978</v>
      </c>
      <c r="R53" s="620"/>
      <c r="S53" s="594"/>
      <c r="T53" s="588">
        <f>T52-T48</f>
        <v>0</v>
      </c>
      <c r="U53" s="588"/>
      <c r="V53" s="591"/>
      <c r="W53" s="620">
        <f>W52-W48</f>
        <v>0</v>
      </c>
      <c r="X53" s="620"/>
      <c r="Y53" s="594"/>
      <c r="Z53" s="1054">
        <f>Z52-Z48</f>
        <v>0</v>
      </c>
      <c r="AA53" s="588"/>
      <c r="AB53" s="591"/>
      <c r="AC53" s="620">
        <f>AC52-AC48</f>
        <v>0</v>
      </c>
      <c r="AD53" s="620"/>
      <c r="AE53" s="594"/>
      <c r="AF53" s="588">
        <f>AF52-AF48</f>
        <v>0</v>
      </c>
      <c r="AG53" s="588"/>
      <c r="AH53" s="591"/>
      <c r="AI53" s="1215">
        <f>AI52-AI48</f>
        <v>0</v>
      </c>
      <c r="AJ53" s="621"/>
      <c r="AK53" s="594"/>
      <c r="AL53" s="588">
        <f>AL52-AL48</f>
        <v>0</v>
      </c>
      <c r="AM53" s="588"/>
      <c r="AN53" s="591"/>
      <c r="AO53" s="631">
        <f>AO52-AO48</f>
        <v>163123.29999999993</v>
      </c>
      <c r="AP53" s="631"/>
      <c r="AQ53" s="635"/>
    </row>
    <row r="54" spans="2:43" ht="24" customHeight="1" thickTop="1" x14ac:dyDescent="0.25">
      <c r="G54" s="567"/>
    </row>
  </sheetData>
  <mergeCells count="62"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  <mergeCell ref="AL1:AN1"/>
    <mergeCell ref="AO1:AQ1"/>
    <mergeCell ref="B2:D2"/>
    <mergeCell ref="B3:D3"/>
    <mergeCell ref="B4:D4"/>
    <mergeCell ref="AF1:AH1"/>
    <mergeCell ref="AI1:AK1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53:D53"/>
    <mergeCell ref="B45:D45"/>
    <mergeCell ref="B46:C46"/>
    <mergeCell ref="B47:D47"/>
    <mergeCell ref="B50:D50"/>
    <mergeCell ref="B52:D52"/>
    <mergeCell ref="B48:D48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B8" sqref="B8"/>
    </sheetView>
  </sheetViews>
  <sheetFormatPr baseColWidth="10" defaultRowHeight="12.75" x14ac:dyDescent="0.2"/>
  <cols>
    <col min="1" max="1" width="30.5703125" style="395" bestFit="1" customWidth="1"/>
    <col min="2" max="4" width="13.710937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4.42578125" style="395" customWidth="1"/>
    <col min="12" max="12" width="12.7109375" style="395" customWidth="1"/>
    <col min="13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3" ht="13.5" thickBot="1" x14ac:dyDescent="0.25"/>
    <row r="5" spans="1:13" ht="40.5" customHeight="1" thickBot="1" x14ac:dyDescent="0.25">
      <c r="A5" s="396"/>
      <c r="B5" s="397">
        <v>2005</v>
      </c>
      <c r="C5" s="397">
        <v>2006</v>
      </c>
      <c r="D5" s="397">
        <v>2007</v>
      </c>
      <c r="E5" s="398">
        <v>2008</v>
      </c>
      <c r="F5" s="398">
        <v>2009</v>
      </c>
      <c r="G5" s="398">
        <v>2010</v>
      </c>
      <c r="H5" s="398">
        <v>2011</v>
      </c>
      <c r="I5" s="398">
        <v>2012</v>
      </c>
      <c r="J5" s="398">
        <v>2013</v>
      </c>
      <c r="K5" s="398" t="s">
        <v>796</v>
      </c>
      <c r="L5" s="398" t="s">
        <v>797</v>
      </c>
      <c r="M5" s="398" t="s">
        <v>798</v>
      </c>
    </row>
    <row r="6" spans="1:13" ht="40.5" customHeight="1" thickBot="1" x14ac:dyDescent="0.25">
      <c r="A6" s="399" t="s">
        <v>312</v>
      </c>
      <c r="B6" s="414">
        <f>DATOS!D223</f>
        <v>0.15722001761576263</v>
      </c>
      <c r="C6" s="414">
        <f>DATOS!H223</f>
        <v>0.1376519925900978</v>
      </c>
      <c r="D6" s="414">
        <f>DATOS!L223</f>
        <v>0.13514519958363846</v>
      </c>
      <c r="E6" s="414">
        <f>DATOS!P223</f>
        <v>0.12157734840817537</v>
      </c>
      <c r="F6" s="414">
        <f>DATOS!T223</f>
        <v>0.18429721489354361</v>
      </c>
      <c r="G6" s="414">
        <f>DATOS!X223</f>
        <v>0.17823810453585842</v>
      </c>
      <c r="H6" s="414">
        <f>DATOS!S223</f>
        <v>0</v>
      </c>
      <c r="I6" s="414">
        <f>DATOS!W223</f>
        <v>0</v>
      </c>
      <c r="J6" s="414">
        <f>DATOS!AA223</f>
        <v>0</v>
      </c>
      <c r="K6" s="763">
        <f>DATOS!AE223</f>
        <v>0</v>
      </c>
      <c r="L6" s="766">
        <f>DATOS!AI223</f>
        <v>0</v>
      </c>
      <c r="M6" s="420">
        <f>DATOS!AM223</f>
        <v>0</v>
      </c>
    </row>
    <row r="7" spans="1:13" ht="40.5" customHeight="1" thickBot="1" x14ac:dyDescent="0.25">
      <c r="A7" s="399" t="s">
        <v>302</v>
      </c>
      <c r="B7" s="415">
        <f>DATOS!D225</f>
        <v>0.84277998238423746</v>
      </c>
      <c r="C7" s="415">
        <f>DATOS!H225</f>
        <v>0.86234800740990214</v>
      </c>
      <c r="D7" s="415">
        <f>DATOS!L225</f>
        <v>0.86485480041636142</v>
      </c>
      <c r="E7" s="415">
        <f>DATOS!P225</f>
        <v>0.87842265159182464</v>
      </c>
      <c r="F7" s="415">
        <f>DATOS!T225</f>
        <v>0.81570278510645633</v>
      </c>
      <c r="G7" s="415">
        <f>DATOS!X225</f>
        <v>0.82176189546414169</v>
      </c>
      <c r="H7" s="415">
        <f>DATOS!S225</f>
        <v>0</v>
      </c>
      <c r="I7" s="415">
        <f>DATOS!W225</f>
        <v>0</v>
      </c>
      <c r="J7" s="415">
        <f>DATOS!AA225</f>
        <v>0</v>
      </c>
      <c r="K7" s="764">
        <f>DATOS!AE225</f>
        <v>0</v>
      </c>
      <c r="L7" s="767">
        <f>DATOS!AI225</f>
        <v>0</v>
      </c>
      <c r="M7" s="421">
        <f>DATOS!AM225</f>
        <v>0</v>
      </c>
    </row>
    <row r="8" spans="1:13" ht="40.5" customHeight="1" thickBot="1" x14ac:dyDescent="0.25">
      <c r="A8" s="401" t="s">
        <v>313</v>
      </c>
      <c r="B8" s="417">
        <f>DATOS!D229</f>
        <v>0.45229732635047309</v>
      </c>
      <c r="C8" s="418">
        <f>DATOS!H229</f>
        <v>0.43737464202662696</v>
      </c>
      <c r="D8" s="418">
        <f>DATOS!L229</f>
        <v>0.39227096168075165</v>
      </c>
      <c r="E8" s="418">
        <f>DATOS!P229</f>
        <v>0.42688201344617938</v>
      </c>
      <c r="F8" s="418">
        <f>DATOS!T229</f>
        <v>0.61528305585075005</v>
      </c>
      <c r="G8" s="418">
        <f>DATOS!X229</f>
        <v>0.57761705307091715</v>
      </c>
      <c r="H8" s="418">
        <f>DATOS!S229</f>
        <v>0</v>
      </c>
      <c r="I8" s="418">
        <f>DATOS!W229</f>
        <v>0</v>
      </c>
      <c r="J8" s="418">
        <f>DATOS!AA229</f>
        <v>0</v>
      </c>
      <c r="K8" s="765">
        <f>DATOS!AE229</f>
        <v>0</v>
      </c>
      <c r="L8" s="768">
        <f>DATOS!AI229</f>
        <v>0</v>
      </c>
      <c r="M8" s="422">
        <f>DATOS!AM229</f>
        <v>0</v>
      </c>
    </row>
    <row r="9" spans="1:13" ht="40.5" customHeight="1" thickBot="1" x14ac:dyDescent="0.25">
      <c r="A9" s="401" t="s">
        <v>314</v>
      </c>
      <c r="B9" s="417">
        <f>DATOS!D230</f>
        <v>0.21406548037488882</v>
      </c>
      <c r="C9" s="418">
        <f>DATOS!H230</f>
        <v>0.20677381185662755</v>
      </c>
      <c r="D9" s="418">
        <f>DATOS!L230</f>
        <v>0.12477189886097897</v>
      </c>
      <c r="E9" s="418">
        <f>DATOS!P230</f>
        <v>0.10672045929460063</v>
      </c>
      <c r="F9" s="418">
        <f>DATOS!T230</f>
        <v>6.0931652388128463E-2</v>
      </c>
      <c r="G9" s="418">
        <f>DATOS!X230</f>
        <v>6.0362852001906581E-2</v>
      </c>
      <c r="H9" s="418">
        <f>DATOS!S230</f>
        <v>0</v>
      </c>
      <c r="I9" s="418">
        <f>DATOS!W230</f>
        <v>0</v>
      </c>
      <c r="J9" s="418">
        <f>DATOS!AA230</f>
        <v>0</v>
      </c>
      <c r="K9" s="765">
        <f>DATOS!AE230</f>
        <v>0</v>
      </c>
      <c r="L9" s="768">
        <f>DATOS!AI230</f>
        <v>0</v>
      </c>
      <c r="M9" s="422">
        <f>DATOS!AM230</f>
        <v>0</v>
      </c>
    </row>
    <row r="10" spans="1:13" ht="40.5" customHeight="1" thickBot="1" x14ac:dyDescent="0.25">
      <c r="A10" s="401" t="s">
        <v>315</v>
      </c>
      <c r="B10" s="417">
        <f>DATOS!D231</f>
        <v>8.0031225133137665E-2</v>
      </c>
      <c r="C10" s="418">
        <f>DATOS!H231</f>
        <v>6.4621519362095967E-2</v>
      </c>
      <c r="D10" s="418">
        <f>DATOS!L231</f>
        <v>6.8962829581041094E-2</v>
      </c>
      <c r="E10" s="418">
        <f>DATOS!P231</f>
        <v>8.8548581058749187E-2</v>
      </c>
      <c r="F10" s="418">
        <f>DATOS!T231</f>
        <v>8.6820348557370447E-2</v>
      </c>
      <c r="G10" s="418">
        <f>DATOS!X231</f>
        <v>6.3942619191365305E-2</v>
      </c>
      <c r="H10" s="418">
        <f>DATOS!S231</f>
        <v>0</v>
      </c>
      <c r="I10" s="418">
        <f>DATOS!W231</f>
        <v>0</v>
      </c>
      <c r="J10" s="418">
        <f>DATOS!AA231</f>
        <v>0</v>
      </c>
      <c r="K10" s="765">
        <f>DATOS!AE231</f>
        <v>0</v>
      </c>
      <c r="L10" s="768">
        <f>DATOS!AI231</f>
        <v>0</v>
      </c>
      <c r="M10" s="422">
        <f>DATOS!AM231</f>
        <v>0</v>
      </c>
    </row>
    <row r="11" spans="1:13" ht="40.5" customHeight="1" thickBot="1" x14ac:dyDescent="0.25">
      <c r="A11" s="401" t="s">
        <v>316</v>
      </c>
      <c r="B11" s="417">
        <f>DATOS!D234</f>
        <v>5.8125807777301322E-2</v>
      </c>
      <c r="C11" s="418">
        <f>DATOS!H234</f>
        <v>5.439926738420886E-2</v>
      </c>
      <c r="D11" s="418">
        <f>DATOS!L234</f>
        <v>3.6604668604278176E-2</v>
      </c>
      <c r="E11" s="418">
        <f>DATOS!P234</f>
        <v>4.4748742950126194E-2</v>
      </c>
      <c r="F11" s="418">
        <f>DATOS!T234</f>
        <v>6.976571594638048E-2</v>
      </c>
      <c r="G11" s="418">
        <f>DATOS!X234</f>
        <v>7.378677170397073E-2</v>
      </c>
      <c r="H11" s="418">
        <f>DATOS!S234</f>
        <v>0</v>
      </c>
      <c r="I11" s="418">
        <f>DATOS!W234</f>
        <v>0</v>
      </c>
      <c r="J11" s="418">
        <f>DATOS!AA234</f>
        <v>0</v>
      </c>
      <c r="K11" s="765">
        <f>DATOS!AE234</f>
        <v>0</v>
      </c>
      <c r="L11" s="768">
        <f>DATOS!AI234</f>
        <v>0</v>
      </c>
      <c r="M11" s="422">
        <f>DATOS!AM234</f>
        <v>0</v>
      </c>
    </row>
    <row r="12" spans="1:13" ht="40.5" customHeight="1" thickBot="1" x14ac:dyDescent="0.25">
      <c r="A12" s="401" t="s">
        <v>60</v>
      </c>
      <c r="B12" s="417">
        <f>DATOS!D232</f>
        <v>0.1313505374303332</v>
      </c>
      <c r="C12" s="418">
        <f>DATOS!H232</f>
        <v>0.16741672475872951</v>
      </c>
      <c r="D12" s="418">
        <f>DATOS!L232</f>
        <v>0.13376243338794724</v>
      </c>
      <c r="E12" s="418">
        <f>DATOS!P232</f>
        <v>0.13509999441835494</v>
      </c>
      <c r="F12" s="418">
        <f>DATOS!T232</f>
        <v>0.17510740362369984</v>
      </c>
      <c r="G12" s="418">
        <f>DATOS!X232</f>
        <v>0.18362928970141928</v>
      </c>
      <c r="H12" s="418">
        <f>DATOS!S232</f>
        <v>0</v>
      </c>
      <c r="I12" s="418">
        <f>DATOS!W232</f>
        <v>0</v>
      </c>
      <c r="J12" s="418">
        <f>DATOS!AA232</f>
        <v>0</v>
      </c>
      <c r="K12" s="765">
        <f>DATOS!AE232</f>
        <v>0</v>
      </c>
      <c r="L12" s="768">
        <f>DATOS!AI232</f>
        <v>0</v>
      </c>
      <c r="M12" s="422">
        <f>DATOS!AM232</f>
        <v>0</v>
      </c>
    </row>
    <row r="13" spans="1:13" ht="40.5" customHeight="1" thickBot="1" x14ac:dyDescent="0.25">
      <c r="A13" s="401" t="s">
        <v>317</v>
      </c>
      <c r="B13" s="417">
        <f>DATOS!D233</f>
        <v>2.3174194919821397E-3</v>
      </c>
      <c r="C13" s="418">
        <f>DATOS!H233</f>
        <v>4.8286005186490687E-3</v>
      </c>
      <c r="D13" s="418">
        <f>DATOS!L233</f>
        <v>2.8162647979474847E-3</v>
      </c>
      <c r="E13" s="418">
        <f>DATOS!P233</f>
        <v>5.5345110575873721E-3</v>
      </c>
      <c r="F13" s="418">
        <f>DATOS!T233</f>
        <v>9.8265295917699755E-3</v>
      </c>
      <c r="G13" s="418">
        <f>DATOS!X233</f>
        <v>9.2283595256929061E-3</v>
      </c>
      <c r="H13" s="418">
        <f>DATOS!S233</f>
        <v>0</v>
      </c>
      <c r="I13" s="418">
        <f>DATOS!W233</f>
        <v>0</v>
      </c>
      <c r="J13" s="418">
        <f>DATOS!AA233</f>
        <v>0</v>
      </c>
      <c r="K13" s="765">
        <f>DATOS!AE233</f>
        <v>0</v>
      </c>
      <c r="L13" s="768">
        <f>DATOS!AI233</f>
        <v>0</v>
      </c>
      <c r="M13" s="422">
        <f>DATOS!AM233</f>
        <v>0</v>
      </c>
    </row>
    <row r="14" spans="1:13" ht="40.5" customHeight="1" thickBot="1" x14ac:dyDescent="0.25">
      <c r="A14" s="401" t="s">
        <v>318</v>
      </c>
      <c r="B14" s="417">
        <v>0</v>
      </c>
      <c r="C14" s="418">
        <v>0</v>
      </c>
      <c r="D14" s="418">
        <v>0</v>
      </c>
      <c r="E14" s="418">
        <v>0</v>
      </c>
      <c r="F14" s="418">
        <v>0</v>
      </c>
      <c r="G14" s="1032">
        <v>0</v>
      </c>
      <c r="H14" s="418">
        <v>0</v>
      </c>
      <c r="I14" s="418">
        <v>0</v>
      </c>
      <c r="J14" s="1032">
        <v>0</v>
      </c>
      <c r="K14" s="765">
        <v>0</v>
      </c>
      <c r="L14" s="768">
        <v>0</v>
      </c>
      <c r="M14" s="422">
        <v>0</v>
      </c>
    </row>
    <row r="15" spans="1:13" ht="40.5" customHeight="1" thickBot="1" x14ac:dyDescent="0.25">
      <c r="A15" s="399" t="s">
        <v>319</v>
      </c>
      <c r="B15" s="419">
        <f>DATOS!B236</f>
        <v>6.1812203441883637E-2</v>
      </c>
      <c r="C15" s="419">
        <f>DATOS!F236</f>
        <v>6.4585434093062E-2</v>
      </c>
      <c r="D15" s="419">
        <f>DATOS!J236</f>
        <v>0.24081094308705536</v>
      </c>
      <c r="E15" s="419">
        <f>DATOS!N236</f>
        <v>0.19246569777440228</v>
      </c>
      <c r="F15" s="419">
        <f>DATOS!R236</f>
        <v>-1.773470595809928E-2</v>
      </c>
      <c r="G15" s="419">
        <f>DATOS!V236</f>
        <v>3.143305480472814E-2</v>
      </c>
      <c r="H15" s="419">
        <f>DATOS!Q236</f>
        <v>0</v>
      </c>
      <c r="I15" s="419">
        <f>DATOS!U236</f>
        <v>0</v>
      </c>
      <c r="J15" s="419">
        <f>DATOS!Y236</f>
        <v>0</v>
      </c>
      <c r="K15" s="644">
        <f>DATOS!AC236</f>
        <v>0</v>
      </c>
      <c r="L15" s="644">
        <f>DATOS!AG236</f>
        <v>0</v>
      </c>
      <c r="M15" s="644">
        <f>DATOS!AK236</f>
        <v>0</v>
      </c>
    </row>
    <row r="16" spans="1:13" ht="13.5" thickBot="1" x14ac:dyDescent="0.25"/>
    <row r="17" spans="1:13" ht="21.95" customHeight="1" thickBot="1" x14ac:dyDescent="0.25">
      <c r="A17" s="413" t="s">
        <v>1037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>
        <f>DATOS!D243</f>
        <v>0.20493718025631424</v>
      </c>
      <c r="C18" s="414">
        <f>DATOS!H243</f>
        <v>0.23661116016489234</v>
      </c>
      <c r="D18" s="414">
        <f>DATOS!L243</f>
        <v>0.26802862730895527</v>
      </c>
      <c r="E18" s="414">
        <f>DATOS!P243</f>
        <v>0.25233211874563422</v>
      </c>
      <c r="F18" s="414">
        <f>DATOS!T243</f>
        <v>0.23983763611373657</v>
      </c>
      <c r="G18" s="414">
        <f>DATOS!X243</f>
        <v>0</v>
      </c>
      <c r="H18" s="414" t="e">
        <f>DATOS!AB243</f>
        <v>#DIV/0!</v>
      </c>
      <c r="I18" s="414" t="e">
        <f>DATOS!AF243</f>
        <v>#DIV/0!</v>
      </c>
      <c r="J18" s="414" t="e">
        <f>DATOS!AJ243</f>
        <v>#DIV/0!</v>
      </c>
      <c r="K18" s="414" t="e">
        <f>DATOS!AN243</f>
        <v>#DIV/0!</v>
      </c>
      <c r="L18" s="414" t="e">
        <f>DATOS!AR243</f>
        <v>#DIV/0!</v>
      </c>
      <c r="M18" s="414" t="e">
        <f>DATOS!AV243</f>
        <v>#DIV/0!</v>
      </c>
    </row>
    <row r="19" spans="1:13" ht="21.95" customHeight="1" thickBot="1" x14ac:dyDescent="0.25">
      <c r="A19" s="399" t="s">
        <v>302</v>
      </c>
      <c r="B19" s="415">
        <f>DATOS!D245</f>
        <v>0.79506281974368576</v>
      </c>
      <c r="C19" s="415">
        <f>DATOS!H245</f>
        <v>0.76338883983510764</v>
      </c>
      <c r="D19" s="415">
        <f>DATOS!L245</f>
        <v>0.73197137269104484</v>
      </c>
      <c r="E19" s="415">
        <f>DATOS!P245</f>
        <v>0.74766788125436578</v>
      </c>
      <c r="F19" s="415">
        <f>DATOS!T245</f>
        <v>0.76016236388626346</v>
      </c>
      <c r="G19" s="415">
        <f>DATOS!X245</f>
        <v>1</v>
      </c>
      <c r="H19" s="415" t="e">
        <f>DATOS!AB245</f>
        <v>#DIV/0!</v>
      </c>
      <c r="I19" s="415" t="e">
        <f>DATOS!AF245</f>
        <v>#DIV/0!</v>
      </c>
      <c r="J19" s="415" t="e">
        <f>DATOS!AJ245</f>
        <v>#DIV/0!</v>
      </c>
      <c r="K19" s="415" t="e">
        <f>DATOS!AN245</f>
        <v>#DIV/0!</v>
      </c>
      <c r="L19" s="415" t="e">
        <f>DATOS!AR245</f>
        <v>#DIV/0!</v>
      </c>
      <c r="M19" s="415" t="e">
        <f>DATOS!AV245</f>
        <v>#DIV/0!</v>
      </c>
    </row>
    <row r="20" spans="1:13" ht="21.95" customHeight="1" thickBot="1" x14ac:dyDescent="0.25">
      <c r="A20" s="401" t="s">
        <v>313</v>
      </c>
      <c r="B20" s="416">
        <f>DATOS!D248</f>
        <v>0.37492048614070483</v>
      </c>
      <c r="C20" s="416">
        <f>DATOS!H248</f>
        <v>0.34323327246334057</v>
      </c>
      <c r="D20" s="416">
        <f>DATOS!L248</f>
        <v>0.32306593422817392</v>
      </c>
      <c r="E20" s="416">
        <f>DATOS!P248</f>
        <v>0.33113346227361345</v>
      </c>
      <c r="F20" s="416">
        <f>DATOS!T248</f>
        <v>0.28418356473918266</v>
      </c>
      <c r="G20" s="416">
        <f>DATOS!X248</f>
        <v>0</v>
      </c>
      <c r="H20" s="416" t="e">
        <f>DATOS!AB248</f>
        <v>#DIV/0!</v>
      </c>
      <c r="I20" s="416" t="e">
        <f>DATOS!AF248</f>
        <v>#DIV/0!</v>
      </c>
      <c r="J20" s="416" t="e">
        <f>DATOS!AJ248</f>
        <v>#DIV/0!</v>
      </c>
      <c r="K20" s="416" t="e">
        <f>DATOS!AN248</f>
        <v>#DIV/0!</v>
      </c>
      <c r="L20" s="416" t="e">
        <f>DATOS!AR248</f>
        <v>#DIV/0!</v>
      </c>
      <c r="M20" s="416" t="e">
        <f>DATOS!AV248</f>
        <v>#DIV/0!</v>
      </c>
    </row>
    <row r="21" spans="1:13" ht="21.95" customHeight="1" thickBot="1" x14ac:dyDescent="0.25">
      <c r="A21" s="401" t="s">
        <v>314</v>
      </c>
      <c r="B21" s="416">
        <f>DATOS!D249</f>
        <v>3.1726217707926996E-2</v>
      </c>
      <c r="C21" s="416">
        <f>DATOS!H249</f>
        <v>3.2249275714007632E-2</v>
      </c>
      <c r="D21" s="416">
        <f>DATOS!L249</f>
        <v>3.2203780510121363E-2</v>
      </c>
      <c r="E21" s="416">
        <f>DATOS!P249</f>
        <v>3.0508927361313928E-2</v>
      </c>
      <c r="F21" s="416">
        <f>DATOS!T249</f>
        <v>2.9303261206171723E-2</v>
      </c>
      <c r="G21" s="416">
        <f>DATOS!X249</f>
        <v>2.5865635966840668E-2</v>
      </c>
      <c r="H21" s="416" t="e">
        <f>DATOS!AB249</f>
        <v>#DIV/0!</v>
      </c>
      <c r="I21" s="416" t="e">
        <f>DATOS!AF249</f>
        <v>#DIV/0!</v>
      </c>
      <c r="J21" s="416" t="e">
        <f>DATOS!AJ249</f>
        <v>#DIV/0!</v>
      </c>
      <c r="K21" s="416" t="e">
        <f>DATOS!AN249</f>
        <v>#DIV/0!</v>
      </c>
      <c r="L21" s="416" t="e">
        <f>DATOS!AR249</f>
        <v>#DIV/0!</v>
      </c>
      <c r="M21" s="416" t="e">
        <f>DATOS!AV249</f>
        <v>#DIV/0!</v>
      </c>
    </row>
    <row r="22" spans="1:13" ht="21.95" customHeight="1" thickBot="1" x14ac:dyDescent="0.25">
      <c r="A22" s="401" t="s">
        <v>315</v>
      </c>
      <c r="B22" s="416">
        <f>DATOS!D250</f>
        <v>1.9018545111596348E-2</v>
      </c>
      <c r="C22" s="416">
        <f>DATOS!H250</f>
        <v>9.4284621917911066E-2</v>
      </c>
      <c r="D22" s="416">
        <f>DATOS!L250</f>
        <v>1.0242447688237601E-2</v>
      </c>
      <c r="E22" s="416">
        <f>DATOS!P250</f>
        <v>2.2379382740300602E-2</v>
      </c>
      <c r="F22" s="416">
        <f>DATOS!T250</f>
        <v>9.5875353890260959E-2</v>
      </c>
      <c r="G22" s="416">
        <f>DATOS!X250</f>
        <v>0</v>
      </c>
      <c r="H22" s="416" t="e">
        <f>DATOS!AB250</f>
        <v>#DIV/0!</v>
      </c>
      <c r="I22" s="416" t="e">
        <f>DATOS!AF250</f>
        <v>#DIV/0!</v>
      </c>
      <c r="J22" s="416" t="e">
        <f>DATOS!AJ250</f>
        <v>#DIV/0!</v>
      </c>
      <c r="K22" s="416" t="e">
        <f>DATOS!AN250</f>
        <v>#DIV/0!</v>
      </c>
      <c r="L22" s="416" t="e">
        <f>DATOS!AR250</f>
        <v>#DIV/0!</v>
      </c>
      <c r="M22" s="416" t="e">
        <f>DATOS!AV250</f>
        <v>#DIV/0!</v>
      </c>
    </row>
    <row r="23" spans="1:13" ht="21.95" customHeight="1" thickBot="1" x14ac:dyDescent="0.25">
      <c r="A23" s="401" t="s">
        <v>316</v>
      </c>
      <c r="B23" s="416">
        <f>DATOS!D253</f>
        <v>0.10699688685663547</v>
      </c>
      <c r="C23" s="416">
        <f>DATOS!H253</f>
        <v>8.6799478618833109E-2</v>
      </c>
      <c r="D23" s="416">
        <f>DATOS!L253</f>
        <v>9.8358757901032323E-2</v>
      </c>
      <c r="E23" s="416">
        <f>DATOS!P253</f>
        <v>8.2257079061889796E-2</v>
      </c>
      <c r="F23" s="416">
        <f>DATOS!T253</f>
        <v>0</v>
      </c>
      <c r="G23" s="416">
        <f>DATOS!X253</f>
        <v>0</v>
      </c>
      <c r="H23" s="416" t="e">
        <f>DATOS!AB253</f>
        <v>#DIV/0!</v>
      </c>
      <c r="I23" s="416" t="e">
        <f>DATOS!AF253</f>
        <v>#DIV/0!</v>
      </c>
      <c r="J23" s="416" t="e">
        <f>DATOS!AJ253</f>
        <v>#DIV/0!</v>
      </c>
      <c r="K23" s="416" t="e">
        <f>DATOS!AN253</f>
        <v>#DIV/0!</v>
      </c>
      <c r="L23" s="416" t="e">
        <f>DATOS!AR253</f>
        <v>#DIV/0!</v>
      </c>
      <c r="M23" s="416" t="e">
        <f>DATOS!AV253</f>
        <v>#DIV/0!</v>
      </c>
    </row>
    <row r="24" spans="1:13" ht="21.95" customHeight="1" thickBot="1" x14ac:dyDescent="0.25">
      <c r="A24" s="401" t="s">
        <v>60</v>
      </c>
      <c r="B24" s="416">
        <f>DATOS!D251</f>
        <v>0.11101111573160373</v>
      </c>
      <c r="C24" s="416">
        <f>DATOS!H251</f>
        <v>0.13799655816852319</v>
      </c>
      <c r="D24" s="416">
        <f>DATOS!L251</f>
        <v>0.12218458262844217</v>
      </c>
      <c r="E24" s="416">
        <f>DATOS!P251</f>
        <v>0.1341082997193655</v>
      </c>
      <c r="F24" s="416">
        <f>DATOS!T251</f>
        <v>0.11251716254059287</v>
      </c>
      <c r="G24" s="416">
        <f>DATOS!X251</f>
        <v>0</v>
      </c>
      <c r="H24" s="416" t="e">
        <f>DATOS!AB251</f>
        <v>#DIV/0!</v>
      </c>
      <c r="I24" s="416" t="e">
        <f>DATOS!AF251</f>
        <v>#DIV/0!</v>
      </c>
      <c r="J24" s="416" t="e">
        <f>DATOS!AJ251</f>
        <v>#DIV/0!</v>
      </c>
      <c r="K24" s="416" t="e">
        <f>DATOS!AN251</f>
        <v>#DIV/0!</v>
      </c>
      <c r="L24" s="416" t="e">
        <f>DATOS!AR251</f>
        <v>#DIV/0!</v>
      </c>
      <c r="M24" s="416" t="e">
        <f>DATOS!AV251</f>
        <v>#DIV/0!</v>
      </c>
    </row>
    <row r="25" spans="1:13" ht="21.95" customHeight="1" thickBot="1" x14ac:dyDescent="0.25">
      <c r="A25" s="401" t="s">
        <v>317</v>
      </c>
      <c r="B25" s="416">
        <f>DATOS!D252</f>
        <v>3.923363560228622E-4</v>
      </c>
      <c r="C25" s="416">
        <f>DATOS!H252</f>
        <v>1.7763446754613917E-4</v>
      </c>
      <c r="D25" s="416">
        <f>DATOS!L252</f>
        <v>1.4682111048950483E-4</v>
      </c>
      <c r="E25" s="416">
        <f>DATOS!P252</f>
        <v>1.7566625022747944E-3</v>
      </c>
      <c r="F25" s="416">
        <f>DATOS!T252</f>
        <v>2.503399790418344E-4</v>
      </c>
      <c r="G25" s="416">
        <f>DATOS!X252</f>
        <v>0</v>
      </c>
      <c r="H25" s="416" t="e">
        <f>DATOS!AB252</f>
        <v>#DIV/0!</v>
      </c>
      <c r="I25" s="416" t="e">
        <f>DATOS!AF252</f>
        <v>#DIV/0!</v>
      </c>
      <c r="J25" s="416" t="e">
        <f>DATOS!AJ252</f>
        <v>#DIV/0!</v>
      </c>
      <c r="K25" s="416" t="e">
        <f>DATOS!AN252</f>
        <v>#DIV/0!</v>
      </c>
      <c r="L25" s="416" t="e">
        <f>DATOS!AR252</f>
        <v>#DIV/0!</v>
      </c>
      <c r="M25" s="416" t="e">
        <f>DATOS!AV252</f>
        <v>#DIV/0!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DATOS!B255</f>
        <v>0.35593441209550974</v>
      </c>
      <c r="C27" s="415">
        <f>DATOS!F255</f>
        <v>0.30525915864983827</v>
      </c>
      <c r="D27" s="415">
        <f>DATOS!J255</f>
        <v>0.41379767593350308</v>
      </c>
      <c r="E27" s="415">
        <f>DATOS!N255</f>
        <v>0.39785618634124198</v>
      </c>
      <c r="F27" s="415">
        <f>DATOS!R255</f>
        <v>0.47787031764475002</v>
      </c>
      <c r="G27" s="415">
        <f>DATOS!V255</f>
        <v>0.97413436403315934</v>
      </c>
      <c r="H27" s="415" t="e">
        <f>DATOS!Z255</f>
        <v>#DIV/0!</v>
      </c>
      <c r="I27" s="415" t="e">
        <f>DATOS!AD255</f>
        <v>#DIV/0!</v>
      </c>
      <c r="J27" s="415" t="e">
        <f>DATOS!AH255</f>
        <v>#DIV/0!</v>
      </c>
      <c r="K27" s="415" t="e">
        <f>DATOS!AL255</f>
        <v>#DIV/0!</v>
      </c>
      <c r="L27" s="415" t="e">
        <f>DATOS!AP255</f>
        <v>#DIV/0!</v>
      </c>
      <c r="M27" s="415" t="e">
        <f>DATOS!AT255</f>
        <v>#DIV/0!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4" workbookViewId="0">
      <selection activeCell="J11" sqref="J11"/>
    </sheetView>
  </sheetViews>
  <sheetFormatPr baseColWidth="10" defaultRowHeight="12.75" x14ac:dyDescent="0.2"/>
  <cols>
    <col min="1" max="1" width="30.5703125" style="395" bestFit="1" customWidth="1"/>
    <col min="2" max="2" width="15.28515625" style="395" customWidth="1"/>
    <col min="3" max="3" width="16.5703125" style="395" bestFit="1" customWidth="1"/>
    <col min="4" max="4" width="15.140625" style="395" customWidth="1"/>
    <col min="5" max="5" width="13.85546875" style="395" customWidth="1"/>
    <col min="6" max="6" width="13.7109375" style="395" customWidth="1"/>
    <col min="7" max="7" width="15.140625" style="395" customWidth="1"/>
    <col min="8" max="9" width="13.5703125" style="395" customWidth="1"/>
    <col min="10" max="10" width="12.5703125" style="395" customWidth="1"/>
    <col min="11" max="11" width="11.85546875" style="395" customWidth="1"/>
    <col min="12" max="256" width="11.42578125" style="395"/>
    <col min="257" max="257" width="30.5703125" style="395" bestFit="1" customWidth="1"/>
    <col min="258" max="258" width="9.28515625" style="395" bestFit="1" customWidth="1"/>
    <col min="259" max="260" width="8.42578125" style="395" bestFit="1" customWidth="1"/>
    <col min="261" max="261" width="17.42578125" style="395" customWidth="1"/>
    <col min="262" max="262" width="20.28515625" style="395" customWidth="1"/>
    <col min="263" max="263" width="14" style="395" customWidth="1"/>
    <col min="264" max="512" width="11.42578125" style="395"/>
    <col min="513" max="513" width="30.5703125" style="395" bestFit="1" customWidth="1"/>
    <col min="514" max="514" width="9.28515625" style="395" bestFit="1" customWidth="1"/>
    <col min="515" max="516" width="8.42578125" style="395" bestFit="1" customWidth="1"/>
    <col min="517" max="517" width="17.42578125" style="395" customWidth="1"/>
    <col min="518" max="518" width="20.28515625" style="395" customWidth="1"/>
    <col min="519" max="519" width="14" style="395" customWidth="1"/>
    <col min="520" max="768" width="11.42578125" style="395"/>
    <col min="769" max="769" width="30.5703125" style="395" bestFit="1" customWidth="1"/>
    <col min="770" max="770" width="9.28515625" style="395" bestFit="1" customWidth="1"/>
    <col min="771" max="772" width="8.42578125" style="395" bestFit="1" customWidth="1"/>
    <col min="773" max="773" width="17.42578125" style="395" customWidth="1"/>
    <col min="774" max="774" width="20.28515625" style="395" customWidth="1"/>
    <col min="775" max="775" width="14" style="395" customWidth="1"/>
    <col min="776" max="1024" width="11.42578125" style="395"/>
    <col min="1025" max="1025" width="30.5703125" style="395" bestFit="1" customWidth="1"/>
    <col min="1026" max="1026" width="9.28515625" style="395" bestFit="1" customWidth="1"/>
    <col min="1027" max="1028" width="8.42578125" style="395" bestFit="1" customWidth="1"/>
    <col min="1029" max="1029" width="17.42578125" style="395" customWidth="1"/>
    <col min="1030" max="1030" width="20.28515625" style="395" customWidth="1"/>
    <col min="1031" max="1031" width="14" style="395" customWidth="1"/>
    <col min="1032" max="1280" width="11.42578125" style="395"/>
    <col min="1281" max="1281" width="30.5703125" style="395" bestFit="1" customWidth="1"/>
    <col min="1282" max="1282" width="9.28515625" style="395" bestFit="1" customWidth="1"/>
    <col min="1283" max="1284" width="8.42578125" style="395" bestFit="1" customWidth="1"/>
    <col min="1285" max="1285" width="17.42578125" style="395" customWidth="1"/>
    <col min="1286" max="1286" width="20.28515625" style="395" customWidth="1"/>
    <col min="1287" max="1287" width="14" style="395" customWidth="1"/>
    <col min="1288" max="1536" width="11.42578125" style="395"/>
    <col min="1537" max="1537" width="30.5703125" style="395" bestFit="1" customWidth="1"/>
    <col min="1538" max="1538" width="9.28515625" style="395" bestFit="1" customWidth="1"/>
    <col min="1539" max="1540" width="8.42578125" style="395" bestFit="1" customWidth="1"/>
    <col min="1541" max="1541" width="17.42578125" style="395" customWidth="1"/>
    <col min="1542" max="1542" width="20.28515625" style="395" customWidth="1"/>
    <col min="1543" max="1543" width="14" style="395" customWidth="1"/>
    <col min="1544" max="1792" width="11.42578125" style="395"/>
    <col min="1793" max="1793" width="30.5703125" style="395" bestFit="1" customWidth="1"/>
    <col min="1794" max="1794" width="9.28515625" style="395" bestFit="1" customWidth="1"/>
    <col min="1795" max="1796" width="8.42578125" style="395" bestFit="1" customWidth="1"/>
    <col min="1797" max="1797" width="17.42578125" style="395" customWidth="1"/>
    <col min="1798" max="1798" width="20.28515625" style="395" customWidth="1"/>
    <col min="1799" max="1799" width="14" style="395" customWidth="1"/>
    <col min="1800" max="2048" width="11.42578125" style="395"/>
    <col min="2049" max="2049" width="30.5703125" style="395" bestFit="1" customWidth="1"/>
    <col min="2050" max="2050" width="9.28515625" style="395" bestFit="1" customWidth="1"/>
    <col min="2051" max="2052" width="8.42578125" style="395" bestFit="1" customWidth="1"/>
    <col min="2053" max="2053" width="17.42578125" style="395" customWidth="1"/>
    <col min="2054" max="2054" width="20.28515625" style="395" customWidth="1"/>
    <col min="2055" max="2055" width="14" style="395" customWidth="1"/>
    <col min="2056" max="2304" width="11.42578125" style="395"/>
    <col min="2305" max="2305" width="30.5703125" style="395" bestFit="1" customWidth="1"/>
    <col min="2306" max="2306" width="9.28515625" style="395" bestFit="1" customWidth="1"/>
    <col min="2307" max="2308" width="8.42578125" style="395" bestFit="1" customWidth="1"/>
    <col min="2309" max="2309" width="17.42578125" style="395" customWidth="1"/>
    <col min="2310" max="2310" width="20.28515625" style="395" customWidth="1"/>
    <col min="2311" max="2311" width="14" style="395" customWidth="1"/>
    <col min="2312" max="2560" width="11.42578125" style="395"/>
    <col min="2561" max="2561" width="30.5703125" style="395" bestFit="1" customWidth="1"/>
    <col min="2562" max="2562" width="9.28515625" style="395" bestFit="1" customWidth="1"/>
    <col min="2563" max="2564" width="8.42578125" style="395" bestFit="1" customWidth="1"/>
    <col min="2565" max="2565" width="17.42578125" style="395" customWidth="1"/>
    <col min="2566" max="2566" width="20.28515625" style="395" customWidth="1"/>
    <col min="2567" max="2567" width="14" style="395" customWidth="1"/>
    <col min="2568" max="2816" width="11.42578125" style="395"/>
    <col min="2817" max="2817" width="30.5703125" style="395" bestFit="1" customWidth="1"/>
    <col min="2818" max="2818" width="9.28515625" style="395" bestFit="1" customWidth="1"/>
    <col min="2819" max="2820" width="8.42578125" style="395" bestFit="1" customWidth="1"/>
    <col min="2821" max="2821" width="17.42578125" style="395" customWidth="1"/>
    <col min="2822" max="2822" width="20.28515625" style="395" customWidth="1"/>
    <col min="2823" max="2823" width="14" style="395" customWidth="1"/>
    <col min="2824" max="3072" width="11.42578125" style="395"/>
    <col min="3073" max="3073" width="30.5703125" style="395" bestFit="1" customWidth="1"/>
    <col min="3074" max="3074" width="9.28515625" style="395" bestFit="1" customWidth="1"/>
    <col min="3075" max="3076" width="8.42578125" style="395" bestFit="1" customWidth="1"/>
    <col min="3077" max="3077" width="17.42578125" style="395" customWidth="1"/>
    <col min="3078" max="3078" width="20.28515625" style="395" customWidth="1"/>
    <col min="3079" max="3079" width="14" style="395" customWidth="1"/>
    <col min="3080" max="3328" width="11.42578125" style="395"/>
    <col min="3329" max="3329" width="30.5703125" style="395" bestFit="1" customWidth="1"/>
    <col min="3330" max="3330" width="9.28515625" style="395" bestFit="1" customWidth="1"/>
    <col min="3331" max="3332" width="8.42578125" style="395" bestFit="1" customWidth="1"/>
    <col min="3333" max="3333" width="17.42578125" style="395" customWidth="1"/>
    <col min="3334" max="3334" width="20.28515625" style="395" customWidth="1"/>
    <col min="3335" max="3335" width="14" style="395" customWidth="1"/>
    <col min="3336" max="3584" width="11.42578125" style="395"/>
    <col min="3585" max="3585" width="30.5703125" style="395" bestFit="1" customWidth="1"/>
    <col min="3586" max="3586" width="9.28515625" style="395" bestFit="1" customWidth="1"/>
    <col min="3587" max="3588" width="8.42578125" style="395" bestFit="1" customWidth="1"/>
    <col min="3589" max="3589" width="17.42578125" style="395" customWidth="1"/>
    <col min="3590" max="3590" width="20.28515625" style="395" customWidth="1"/>
    <col min="3591" max="3591" width="14" style="395" customWidth="1"/>
    <col min="3592" max="3840" width="11.42578125" style="395"/>
    <col min="3841" max="3841" width="30.5703125" style="395" bestFit="1" customWidth="1"/>
    <col min="3842" max="3842" width="9.28515625" style="395" bestFit="1" customWidth="1"/>
    <col min="3843" max="3844" width="8.42578125" style="395" bestFit="1" customWidth="1"/>
    <col min="3845" max="3845" width="17.42578125" style="395" customWidth="1"/>
    <col min="3846" max="3846" width="20.28515625" style="395" customWidth="1"/>
    <col min="3847" max="3847" width="14" style="395" customWidth="1"/>
    <col min="3848" max="4096" width="11.42578125" style="395"/>
    <col min="4097" max="4097" width="30.5703125" style="395" bestFit="1" customWidth="1"/>
    <col min="4098" max="4098" width="9.28515625" style="395" bestFit="1" customWidth="1"/>
    <col min="4099" max="4100" width="8.42578125" style="395" bestFit="1" customWidth="1"/>
    <col min="4101" max="4101" width="17.42578125" style="395" customWidth="1"/>
    <col min="4102" max="4102" width="20.28515625" style="395" customWidth="1"/>
    <col min="4103" max="4103" width="14" style="395" customWidth="1"/>
    <col min="4104" max="4352" width="11.42578125" style="395"/>
    <col min="4353" max="4353" width="30.5703125" style="395" bestFit="1" customWidth="1"/>
    <col min="4354" max="4354" width="9.28515625" style="395" bestFit="1" customWidth="1"/>
    <col min="4355" max="4356" width="8.42578125" style="395" bestFit="1" customWidth="1"/>
    <col min="4357" max="4357" width="17.42578125" style="395" customWidth="1"/>
    <col min="4358" max="4358" width="20.28515625" style="395" customWidth="1"/>
    <col min="4359" max="4359" width="14" style="395" customWidth="1"/>
    <col min="4360" max="4608" width="11.42578125" style="395"/>
    <col min="4609" max="4609" width="30.5703125" style="395" bestFit="1" customWidth="1"/>
    <col min="4610" max="4610" width="9.28515625" style="395" bestFit="1" customWidth="1"/>
    <col min="4611" max="4612" width="8.42578125" style="395" bestFit="1" customWidth="1"/>
    <col min="4613" max="4613" width="17.42578125" style="395" customWidth="1"/>
    <col min="4614" max="4614" width="20.28515625" style="395" customWidth="1"/>
    <col min="4615" max="4615" width="14" style="395" customWidth="1"/>
    <col min="4616" max="4864" width="11.42578125" style="395"/>
    <col min="4865" max="4865" width="30.5703125" style="395" bestFit="1" customWidth="1"/>
    <col min="4866" max="4866" width="9.28515625" style="395" bestFit="1" customWidth="1"/>
    <col min="4867" max="4868" width="8.42578125" style="395" bestFit="1" customWidth="1"/>
    <col min="4869" max="4869" width="17.42578125" style="395" customWidth="1"/>
    <col min="4870" max="4870" width="20.28515625" style="395" customWidth="1"/>
    <col min="4871" max="4871" width="14" style="395" customWidth="1"/>
    <col min="4872" max="5120" width="11.42578125" style="395"/>
    <col min="5121" max="5121" width="30.5703125" style="395" bestFit="1" customWidth="1"/>
    <col min="5122" max="5122" width="9.28515625" style="395" bestFit="1" customWidth="1"/>
    <col min="5123" max="5124" width="8.42578125" style="395" bestFit="1" customWidth="1"/>
    <col min="5125" max="5125" width="17.42578125" style="395" customWidth="1"/>
    <col min="5126" max="5126" width="20.28515625" style="395" customWidth="1"/>
    <col min="5127" max="5127" width="14" style="395" customWidth="1"/>
    <col min="5128" max="5376" width="11.42578125" style="395"/>
    <col min="5377" max="5377" width="30.5703125" style="395" bestFit="1" customWidth="1"/>
    <col min="5378" max="5378" width="9.28515625" style="395" bestFit="1" customWidth="1"/>
    <col min="5379" max="5380" width="8.42578125" style="395" bestFit="1" customWidth="1"/>
    <col min="5381" max="5381" width="17.42578125" style="395" customWidth="1"/>
    <col min="5382" max="5382" width="20.28515625" style="395" customWidth="1"/>
    <col min="5383" max="5383" width="14" style="395" customWidth="1"/>
    <col min="5384" max="5632" width="11.42578125" style="395"/>
    <col min="5633" max="5633" width="30.5703125" style="395" bestFit="1" customWidth="1"/>
    <col min="5634" max="5634" width="9.28515625" style="395" bestFit="1" customWidth="1"/>
    <col min="5635" max="5636" width="8.42578125" style="395" bestFit="1" customWidth="1"/>
    <col min="5637" max="5637" width="17.42578125" style="395" customWidth="1"/>
    <col min="5638" max="5638" width="20.28515625" style="395" customWidth="1"/>
    <col min="5639" max="5639" width="14" style="395" customWidth="1"/>
    <col min="5640" max="5888" width="11.42578125" style="395"/>
    <col min="5889" max="5889" width="30.5703125" style="395" bestFit="1" customWidth="1"/>
    <col min="5890" max="5890" width="9.28515625" style="395" bestFit="1" customWidth="1"/>
    <col min="5891" max="5892" width="8.42578125" style="395" bestFit="1" customWidth="1"/>
    <col min="5893" max="5893" width="17.42578125" style="395" customWidth="1"/>
    <col min="5894" max="5894" width="20.28515625" style="395" customWidth="1"/>
    <col min="5895" max="5895" width="14" style="395" customWidth="1"/>
    <col min="5896" max="6144" width="11.42578125" style="395"/>
    <col min="6145" max="6145" width="30.5703125" style="395" bestFit="1" customWidth="1"/>
    <col min="6146" max="6146" width="9.28515625" style="395" bestFit="1" customWidth="1"/>
    <col min="6147" max="6148" width="8.42578125" style="395" bestFit="1" customWidth="1"/>
    <col min="6149" max="6149" width="17.42578125" style="395" customWidth="1"/>
    <col min="6150" max="6150" width="20.28515625" style="395" customWidth="1"/>
    <col min="6151" max="6151" width="14" style="395" customWidth="1"/>
    <col min="6152" max="6400" width="11.42578125" style="395"/>
    <col min="6401" max="6401" width="30.5703125" style="395" bestFit="1" customWidth="1"/>
    <col min="6402" max="6402" width="9.28515625" style="395" bestFit="1" customWidth="1"/>
    <col min="6403" max="6404" width="8.42578125" style="395" bestFit="1" customWidth="1"/>
    <col min="6405" max="6405" width="17.42578125" style="395" customWidth="1"/>
    <col min="6406" max="6406" width="20.28515625" style="395" customWidth="1"/>
    <col min="6407" max="6407" width="14" style="395" customWidth="1"/>
    <col min="6408" max="6656" width="11.42578125" style="395"/>
    <col min="6657" max="6657" width="30.5703125" style="395" bestFit="1" customWidth="1"/>
    <col min="6658" max="6658" width="9.28515625" style="395" bestFit="1" customWidth="1"/>
    <col min="6659" max="6660" width="8.42578125" style="395" bestFit="1" customWidth="1"/>
    <col min="6661" max="6661" width="17.42578125" style="395" customWidth="1"/>
    <col min="6662" max="6662" width="20.28515625" style="395" customWidth="1"/>
    <col min="6663" max="6663" width="14" style="395" customWidth="1"/>
    <col min="6664" max="6912" width="11.42578125" style="395"/>
    <col min="6913" max="6913" width="30.5703125" style="395" bestFit="1" customWidth="1"/>
    <col min="6914" max="6914" width="9.28515625" style="395" bestFit="1" customWidth="1"/>
    <col min="6915" max="6916" width="8.42578125" style="395" bestFit="1" customWidth="1"/>
    <col min="6917" max="6917" width="17.42578125" style="395" customWidth="1"/>
    <col min="6918" max="6918" width="20.28515625" style="395" customWidth="1"/>
    <col min="6919" max="6919" width="14" style="395" customWidth="1"/>
    <col min="6920" max="7168" width="11.42578125" style="395"/>
    <col min="7169" max="7169" width="30.5703125" style="395" bestFit="1" customWidth="1"/>
    <col min="7170" max="7170" width="9.28515625" style="395" bestFit="1" customWidth="1"/>
    <col min="7171" max="7172" width="8.42578125" style="395" bestFit="1" customWidth="1"/>
    <col min="7173" max="7173" width="17.42578125" style="395" customWidth="1"/>
    <col min="7174" max="7174" width="20.28515625" style="395" customWidth="1"/>
    <col min="7175" max="7175" width="14" style="395" customWidth="1"/>
    <col min="7176" max="7424" width="11.42578125" style="395"/>
    <col min="7425" max="7425" width="30.5703125" style="395" bestFit="1" customWidth="1"/>
    <col min="7426" max="7426" width="9.28515625" style="395" bestFit="1" customWidth="1"/>
    <col min="7427" max="7428" width="8.42578125" style="395" bestFit="1" customWidth="1"/>
    <col min="7429" max="7429" width="17.42578125" style="395" customWidth="1"/>
    <col min="7430" max="7430" width="20.28515625" style="395" customWidth="1"/>
    <col min="7431" max="7431" width="14" style="395" customWidth="1"/>
    <col min="7432" max="7680" width="11.42578125" style="395"/>
    <col min="7681" max="7681" width="30.5703125" style="395" bestFit="1" customWidth="1"/>
    <col min="7682" max="7682" width="9.28515625" style="395" bestFit="1" customWidth="1"/>
    <col min="7683" max="7684" width="8.42578125" style="395" bestFit="1" customWidth="1"/>
    <col min="7685" max="7685" width="17.42578125" style="395" customWidth="1"/>
    <col min="7686" max="7686" width="20.28515625" style="395" customWidth="1"/>
    <col min="7687" max="7687" width="14" style="395" customWidth="1"/>
    <col min="7688" max="7936" width="11.42578125" style="395"/>
    <col min="7937" max="7937" width="30.5703125" style="395" bestFit="1" customWidth="1"/>
    <col min="7938" max="7938" width="9.28515625" style="395" bestFit="1" customWidth="1"/>
    <col min="7939" max="7940" width="8.42578125" style="395" bestFit="1" customWidth="1"/>
    <col min="7941" max="7941" width="17.42578125" style="395" customWidth="1"/>
    <col min="7942" max="7942" width="20.28515625" style="395" customWidth="1"/>
    <col min="7943" max="7943" width="14" style="395" customWidth="1"/>
    <col min="7944" max="8192" width="11.42578125" style="395"/>
    <col min="8193" max="8193" width="30.5703125" style="395" bestFit="1" customWidth="1"/>
    <col min="8194" max="8194" width="9.28515625" style="395" bestFit="1" customWidth="1"/>
    <col min="8195" max="8196" width="8.42578125" style="395" bestFit="1" customWidth="1"/>
    <col min="8197" max="8197" width="17.42578125" style="395" customWidth="1"/>
    <col min="8198" max="8198" width="20.28515625" style="395" customWidth="1"/>
    <col min="8199" max="8199" width="14" style="395" customWidth="1"/>
    <col min="8200" max="8448" width="11.42578125" style="395"/>
    <col min="8449" max="8449" width="30.5703125" style="395" bestFit="1" customWidth="1"/>
    <col min="8450" max="8450" width="9.28515625" style="395" bestFit="1" customWidth="1"/>
    <col min="8451" max="8452" width="8.42578125" style="395" bestFit="1" customWidth="1"/>
    <col min="8453" max="8453" width="17.42578125" style="395" customWidth="1"/>
    <col min="8454" max="8454" width="20.28515625" style="395" customWidth="1"/>
    <col min="8455" max="8455" width="14" style="395" customWidth="1"/>
    <col min="8456" max="8704" width="11.42578125" style="395"/>
    <col min="8705" max="8705" width="30.5703125" style="395" bestFit="1" customWidth="1"/>
    <col min="8706" max="8706" width="9.28515625" style="395" bestFit="1" customWidth="1"/>
    <col min="8707" max="8708" width="8.42578125" style="395" bestFit="1" customWidth="1"/>
    <col min="8709" max="8709" width="17.42578125" style="395" customWidth="1"/>
    <col min="8710" max="8710" width="20.28515625" style="395" customWidth="1"/>
    <col min="8711" max="8711" width="14" style="395" customWidth="1"/>
    <col min="8712" max="8960" width="11.42578125" style="395"/>
    <col min="8961" max="8961" width="30.5703125" style="395" bestFit="1" customWidth="1"/>
    <col min="8962" max="8962" width="9.28515625" style="395" bestFit="1" customWidth="1"/>
    <col min="8963" max="8964" width="8.42578125" style="395" bestFit="1" customWidth="1"/>
    <col min="8965" max="8965" width="17.42578125" style="395" customWidth="1"/>
    <col min="8966" max="8966" width="20.28515625" style="395" customWidth="1"/>
    <col min="8967" max="8967" width="14" style="395" customWidth="1"/>
    <col min="8968" max="9216" width="11.42578125" style="395"/>
    <col min="9217" max="9217" width="30.5703125" style="395" bestFit="1" customWidth="1"/>
    <col min="9218" max="9218" width="9.28515625" style="395" bestFit="1" customWidth="1"/>
    <col min="9219" max="9220" width="8.42578125" style="395" bestFit="1" customWidth="1"/>
    <col min="9221" max="9221" width="17.42578125" style="395" customWidth="1"/>
    <col min="9222" max="9222" width="20.28515625" style="395" customWidth="1"/>
    <col min="9223" max="9223" width="14" style="395" customWidth="1"/>
    <col min="9224" max="9472" width="11.42578125" style="395"/>
    <col min="9473" max="9473" width="30.5703125" style="395" bestFit="1" customWidth="1"/>
    <col min="9474" max="9474" width="9.28515625" style="395" bestFit="1" customWidth="1"/>
    <col min="9475" max="9476" width="8.42578125" style="395" bestFit="1" customWidth="1"/>
    <col min="9477" max="9477" width="17.42578125" style="395" customWidth="1"/>
    <col min="9478" max="9478" width="20.28515625" style="395" customWidth="1"/>
    <col min="9479" max="9479" width="14" style="395" customWidth="1"/>
    <col min="9480" max="9728" width="11.42578125" style="395"/>
    <col min="9729" max="9729" width="30.5703125" style="395" bestFit="1" customWidth="1"/>
    <col min="9730" max="9730" width="9.28515625" style="395" bestFit="1" customWidth="1"/>
    <col min="9731" max="9732" width="8.42578125" style="395" bestFit="1" customWidth="1"/>
    <col min="9733" max="9733" width="17.42578125" style="395" customWidth="1"/>
    <col min="9734" max="9734" width="20.28515625" style="395" customWidth="1"/>
    <col min="9735" max="9735" width="14" style="395" customWidth="1"/>
    <col min="9736" max="9984" width="11.42578125" style="395"/>
    <col min="9985" max="9985" width="30.5703125" style="395" bestFit="1" customWidth="1"/>
    <col min="9986" max="9986" width="9.28515625" style="395" bestFit="1" customWidth="1"/>
    <col min="9987" max="9988" width="8.42578125" style="395" bestFit="1" customWidth="1"/>
    <col min="9989" max="9989" width="17.42578125" style="395" customWidth="1"/>
    <col min="9990" max="9990" width="20.28515625" style="395" customWidth="1"/>
    <col min="9991" max="9991" width="14" style="395" customWidth="1"/>
    <col min="9992" max="10240" width="11.42578125" style="395"/>
    <col min="10241" max="10241" width="30.5703125" style="395" bestFit="1" customWidth="1"/>
    <col min="10242" max="10242" width="9.28515625" style="395" bestFit="1" customWidth="1"/>
    <col min="10243" max="10244" width="8.42578125" style="395" bestFit="1" customWidth="1"/>
    <col min="10245" max="10245" width="17.42578125" style="395" customWidth="1"/>
    <col min="10246" max="10246" width="20.28515625" style="395" customWidth="1"/>
    <col min="10247" max="10247" width="14" style="395" customWidth="1"/>
    <col min="10248" max="10496" width="11.42578125" style="395"/>
    <col min="10497" max="10497" width="30.5703125" style="395" bestFit="1" customWidth="1"/>
    <col min="10498" max="10498" width="9.28515625" style="395" bestFit="1" customWidth="1"/>
    <col min="10499" max="10500" width="8.42578125" style="395" bestFit="1" customWidth="1"/>
    <col min="10501" max="10501" width="17.42578125" style="395" customWidth="1"/>
    <col min="10502" max="10502" width="20.28515625" style="395" customWidth="1"/>
    <col min="10503" max="10503" width="14" style="395" customWidth="1"/>
    <col min="10504" max="10752" width="11.42578125" style="395"/>
    <col min="10753" max="10753" width="30.5703125" style="395" bestFit="1" customWidth="1"/>
    <col min="10754" max="10754" width="9.28515625" style="395" bestFit="1" customWidth="1"/>
    <col min="10755" max="10756" width="8.42578125" style="395" bestFit="1" customWidth="1"/>
    <col min="10757" max="10757" width="17.42578125" style="395" customWidth="1"/>
    <col min="10758" max="10758" width="20.28515625" style="395" customWidth="1"/>
    <col min="10759" max="10759" width="14" style="395" customWidth="1"/>
    <col min="10760" max="11008" width="11.42578125" style="395"/>
    <col min="11009" max="11009" width="30.5703125" style="395" bestFit="1" customWidth="1"/>
    <col min="11010" max="11010" width="9.28515625" style="395" bestFit="1" customWidth="1"/>
    <col min="11011" max="11012" width="8.42578125" style="395" bestFit="1" customWidth="1"/>
    <col min="11013" max="11013" width="17.42578125" style="395" customWidth="1"/>
    <col min="11014" max="11014" width="20.28515625" style="395" customWidth="1"/>
    <col min="11015" max="11015" width="14" style="395" customWidth="1"/>
    <col min="11016" max="11264" width="11.42578125" style="395"/>
    <col min="11265" max="11265" width="30.5703125" style="395" bestFit="1" customWidth="1"/>
    <col min="11266" max="11266" width="9.28515625" style="395" bestFit="1" customWidth="1"/>
    <col min="11267" max="11268" width="8.42578125" style="395" bestFit="1" customWidth="1"/>
    <col min="11269" max="11269" width="17.42578125" style="395" customWidth="1"/>
    <col min="11270" max="11270" width="20.28515625" style="395" customWidth="1"/>
    <col min="11271" max="11271" width="14" style="395" customWidth="1"/>
    <col min="11272" max="11520" width="11.42578125" style="395"/>
    <col min="11521" max="11521" width="30.5703125" style="395" bestFit="1" customWidth="1"/>
    <col min="11522" max="11522" width="9.28515625" style="395" bestFit="1" customWidth="1"/>
    <col min="11523" max="11524" width="8.42578125" style="395" bestFit="1" customWidth="1"/>
    <col min="11525" max="11525" width="17.42578125" style="395" customWidth="1"/>
    <col min="11526" max="11526" width="20.28515625" style="395" customWidth="1"/>
    <col min="11527" max="11527" width="14" style="395" customWidth="1"/>
    <col min="11528" max="11776" width="11.42578125" style="395"/>
    <col min="11777" max="11777" width="30.5703125" style="395" bestFit="1" customWidth="1"/>
    <col min="11778" max="11778" width="9.28515625" style="395" bestFit="1" customWidth="1"/>
    <col min="11779" max="11780" width="8.42578125" style="395" bestFit="1" customWidth="1"/>
    <col min="11781" max="11781" width="17.42578125" style="395" customWidth="1"/>
    <col min="11782" max="11782" width="20.28515625" style="395" customWidth="1"/>
    <col min="11783" max="11783" width="14" style="395" customWidth="1"/>
    <col min="11784" max="12032" width="11.42578125" style="395"/>
    <col min="12033" max="12033" width="30.5703125" style="395" bestFit="1" customWidth="1"/>
    <col min="12034" max="12034" width="9.28515625" style="395" bestFit="1" customWidth="1"/>
    <col min="12035" max="12036" width="8.42578125" style="395" bestFit="1" customWidth="1"/>
    <col min="12037" max="12037" width="17.42578125" style="395" customWidth="1"/>
    <col min="12038" max="12038" width="20.28515625" style="395" customWidth="1"/>
    <col min="12039" max="12039" width="14" style="395" customWidth="1"/>
    <col min="12040" max="12288" width="11.42578125" style="395"/>
    <col min="12289" max="12289" width="30.5703125" style="395" bestFit="1" customWidth="1"/>
    <col min="12290" max="12290" width="9.28515625" style="395" bestFit="1" customWidth="1"/>
    <col min="12291" max="12292" width="8.42578125" style="395" bestFit="1" customWidth="1"/>
    <col min="12293" max="12293" width="17.42578125" style="395" customWidth="1"/>
    <col min="12294" max="12294" width="20.28515625" style="395" customWidth="1"/>
    <col min="12295" max="12295" width="14" style="395" customWidth="1"/>
    <col min="12296" max="12544" width="11.42578125" style="395"/>
    <col min="12545" max="12545" width="30.5703125" style="395" bestFit="1" customWidth="1"/>
    <col min="12546" max="12546" width="9.28515625" style="395" bestFit="1" customWidth="1"/>
    <col min="12547" max="12548" width="8.42578125" style="395" bestFit="1" customWidth="1"/>
    <col min="12549" max="12549" width="17.42578125" style="395" customWidth="1"/>
    <col min="12550" max="12550" width="20.28515625" style="395" customWidth="1"/>
    <col min="12551" max="12551" width="14" style="395" customWidth="1"/>
    <col min="12552" max="12800" width="11.42578125" style="395"/>
    <col min="12801" max="12801" width="30.5703125" style="395" bestFit="1" customWidth="1"/>
    <col min="12802" max="12802" width="9.28515625" style="395" bestFit="1" customWidth="1"/>
    <col min="12803" max="12804" width="8.42578125" style="395" bestFit="1" customWidth="1"/>
    <col min="12805" max="12805" width="17.42578125" style="395" customWidth="1"/>
    <col min="12806" max="12806" width="20.28515625" style="395" customWidth="1"/>
    <col min="12807" max="12807" width="14" style="395" customWidth="1"/>
    <col min="12808" max="13056" width="11.42578125" style="395"/>
    <col min="13057" max="13057" width="30.5703125" style="395" bestFit="1" customWidth="1"/>
    <col min="13058" max="13058" width="9.28515625" style="395" bestFit="1" customWidth="1"/>
    <col min="13059" max="13060" width="8.42578125" style="395" bestFit="1" customWidth="1"/>
    <col min="13061" max="13061" width="17.42578125" style="395" customWidth="1"/>
    <col min="13062" max="13062" width="20.28515625" style="395" customWidth="1"/>
    <col min="13063" max="13063" width="14" style="395" customWidth="1"/>
    <col min="13064" max="13312" width="11.42578125" style="395"/>
    <col min="13313" max="13313" width="30.5703125" style="395" bestFit="1" customWidth="1"/>
    <col min="13314" max="13314" width="9.28515625" style="395" bestFit="1" customWidth="1"/>
    <col min="13315" max="13316" width="8.42578125" style="395" bestFit="1" customWidth="1"/>
    <col min="13317" max="13317" width="17.42578125" style="395" customWidth="1"/>
    <col min="13318" max="13318" width="20.28515625" style="395" customWidth="1"/>
    <col min="13319" max="13319" width="14" style="395" customWidth="1"/>
    <col min="13320" max="13568" width="11.42578125" style="395"/>
    <col min="13569" max="13569" width="30.5703125" style="395" bestFit="1" customWidth="1"/>
    <col min="13570" max="13570" width="9.28515625" style="395" bestFit="1" customWidth="1"/>
    <col min="13571" max="13572" width="8.42578125" style="395" bestFit="1" customWidth="1"/>
    <col min="13573" max="13573" width="17.42578125" style="395" customWidth="1"/>
    <col min="13574" max="13574" width="20.28515625" style="395" customWidth="1"/>
    <col min="13575" max="13575" width="14" style="395" customWidth="1"/>
    <col min="13576" max="13824" width="11.42578125" style="395"/>
    <col min="13825" max="13825" width="30.5703125" style="395" bestFit="1" customWidth="1"/>
    <col min="13826" max="13826" width="9.28515625" style="395" bestFit="1" customWidth="1"/>
    <col min="13827" max="13828" width="8.42578125" style="395" bestFit="1" customWidth="1"/>
    <col min="13829" max="13829" width="17.42578125" style="395" customWidth="1"/>
    <col min="13830" max="13830" width="20.28515625" style="395" customWidth="1"/>
    <col min="13831" max="13831" width="14" style="395" customWidth="1"/>
    <col min="13832" max="14080" width="11.42578125" style="395"/>
    <col min="14081" max="14081" width="30.5703125" style="395" bestFit="1" customWidth="1"/>
    <col min="14082" max="14082" width="9.28515625" style="395" bestFit="1" customWidth="1"/>
    <col min="14083" max="14084" width="8.42578125" style="395" bestFit="1" customWidth="1"/>
    <col min="14085" max="14085" width="17.42578125" style="395" customWidth="1"/>
    <col min="14086" max="14086" width="20.28515625" style="395" customWidth="1"/>
    <col min="14087" max="14087" width="14" style="395" customWidth="1"/>
    <col min="14088" max="14336" width="11.42578125" style="395"/>
    <col min="14337" max="14337" width="30.5703125" style="395" bestFit="1" customWidth="1"/>
    <col min="14338" max="14338" width="9.28515625" style="395" bestFit="1" customWidth="1"/>
    <col min="14339" max="14340" width="8.42578125" style="395" bestFit="1" customWidth="1"/>
    <col min="14341" max="14341" width="17.42578125" style="395" customWidth="1"/>
    <col min="14342" max="14342" width="20.28515625" style="395" customWidth="1"/>
    <col min="14343" max="14343" width="14" style="395" customWidth="1"/>
    <col min="14344" max="14592" width="11.42578125" style="395"/>
    <col min="14593" max="14593" width="30.5703125" style="395" bestFit="1" customWidth="1"/>
    <col min="14594" max="14594" width="9.28515625" style="395" bestFit="1" customWidth="1"/>
    <col min="14595" max="14596" width="8.42578125" style="395" bestFit="1" customWidth="1"/>
    <col min="14597" max="14597" width="17.42578125" style="395" customWidth="1"/>
    <col min="14598" max="14598" width="20.28515625" style="395" customWidth="1"/>
    <col min="14599" max="14599" width="14" style="395" customWidth="1"/>
    <col min="14600" max="14848" width="11.42578125" style="395"/>
    <col min="14849" max="14849" width="30.5703125" style="395" bestFit="1" customWidth="1"/>
    <col min="14850" max="14850" width="9.28515625" style="395" bestFit="1" customWidth="1"/>
    <col min="14851" max="14852" width="8.42578125" style="395" bestFit="1" customWidth="1"/>
    <col min="14853" max="14853" width="17.42578125" style="395" customWidth="1"/>
    <col min="14854" max="14854" width="20.28515625" style="395" customWidth="1"/>
    <col min="14855" max="14855" width="14" style="395" customWidth="1"/>
    <col min="14856" max="15104" width="11.42578125" style="395"/>
    <col min="15105" max="15105" width="30.5703125" style="395" bestFit="1" customWidth="1"/>
    <col min="15106" max="15106" width="9.28515625" style="395" bestFit="1" customWidth="1"/>
    <col min="15107" max="15108" width="8.42578125" style="395" bestFit="1" customWidth="1"/>
    <col min="15109" max="15109" width="17.42578125" style="395" customWidth="1"/>
    <col min="15110" max="15110" width="20.28515625" style="395" customWidth="1"/>
    <col min="15111" max="15111" width="14" style="395" customWidth="1"/>
    <col min="15112" max="15360" width="11.42578125" style="395"/>
    <col min="15361" max="15361" width="30.5703125" style="395" bestFit="1" customWidth="1"/>
    <col min="15362" max="15362" width="9.28515625" style="395" bestFit="1" customWidth="1"/>
    <col min="15363" max="15364" width="8.42578125" style="395" bestFit="1" customWidth="1"/>
    <col min="15365" max="15365" width="17.42578125" style="395" customWidth="1"/>
    <col min="15366" max="15366" width="20.28515625" style="395" customWidth="1"/>
    <col min="15367" max="15367" width="14" style="395" customWidth="1"/>
    <col min="15368" max="15616" width="11.42578125" style="395"/>
    <col min="15617" max="15617" width="30.5703125" style="395" bestFit="1" customWidth="1"/>
    <col min="15618" max="15618" width="9.28515625" style="395" bestFit="1" customWidth="1"/>
    <col min="15619" max="15620" width="8.42578125" style="395" bestFit="1" customWidth="1"/>
    <col min="15621" max="15621" width="17.42578125" style="395" customWidth="1"/>
    <col min="15622" max="15622" width="20.28515625" style="395" customWidth="1"/>
    <col min="15623" max="15623" width="14" style="395" customWidth="1"/>
    <col min="15624" max="15872" width="11.42578125" style="395"/>
    <col min="15873" max="15873" width="30.5703125" style="395" bestFit="1" customWidth="1"/>
    <col min="15874" max="15874" width="9.28515625" style="395" bestFit="1" customWidth="1"/>
    <col min="15875" max="15876" width="8.42578125" style="395" bestFit="1" customWidth="1"/>
    <col min="15877" max="15877" width="17.42578125" style="395" customWidth="1"/>
    <col min="15878" max="15878" width="20.28515625" style="395" customWidth="1"/>
    <col min="15879" max="15879" width="14" style="395" customWidth="1"/>
    <col min="15880" max="16128" width="11.42578125" style="395"/>
    <col min="16129" max="16129" width="30.5703125" style="395" bestFit="1" customWidth="1"/>
    <col min="16130" max="16130" width="9.28515625" style="395" bestFit="1" customWidth="1"/>
    <col min="16131" max="16132" width="8.42578125" style="395" bestFit="1" customWidth="1"/>
    <col min="16133" max="16133" width="17.42578125" style="395" customWidth="1"/>
    <col min="16134" max="16134" width="20.28515625" style="395" customWidth="1"/>
    <col min="16135" max="16135" width="14" style="395" customWidth="1"/>
    <col min="16136" max="16384" width="11.42578125" style="395"/>
  </cols>
  <sheetData>
    <row r="4" spans="1:12" ht="13.5" thickBot="1" x14ac:dyDescent="0.25"/>
    <row r="5" spans="1:12" ht="40.5" customHeight="1" thickBot="1" x14ac:dyDescent="0.25">
      <c r="A5" s="396"/>
      <c r="B5" s="398">
        <v>2011</v>
      </c>
      <c r="C5" s="398">
        <v>2012</v>
      </c>
      <c r="D5" s="398">
        <v>2013</v>
      </c>
      <c r="E5" s="398" t="s">
        <v>796</v>
      </c>
      <c r="F5" s="398" t="s">
        <v>797</v>
      </c>
      <c r="G5" s="1232" t="s">
        <v>798</v>
      </c>
      <c r="H5" s="1033"/>
      <c r="I5" s="1033"/>
      <c r="J5" s="1033"/>
    </row>
    <row r="6" spans="1:12" ht="40.5" customHeight="1" thickBot="1" x14ac:dyDescent="0.25">
      <c r="A6" s="399" t="s">
        <v>312</v>
      </c>
      <c r="B6" s="414">
        <f>DATOS!M223</f>
        <v>0</v>
      </c>
      <c r="C6" s="414">
        <f>DATOS!Q223</f>
        <v>0</v>
      </c>
      <c r="D6" s="414">
        <f>DATOS!U223</f>
        <v>0</v>
      </c>
      <c r="E6" s="1111">
        <f>DATOS!AE223</f>
        <v>0</v>
      </c>
      <c r="F6" s="766">
        <f>DATOS!Y223</f>
        <v>0</v>
      </c>
      <c r="G6" s="420">
        <f>DATOS!AC223</f>
        <v>0</v>
      </c>
      <c r="H6" s="1034"/>
      <c r="I6" s="1034"/>
      <c r="J6" s="1034"/>
    </row>
    <row r="7" spans="1:12" ht="40.5" customHeight="1" thickBot="1" x14ac:dyDescent="0.25">
      <c r="A7" s="399" t="s">
        <v>302</v>
      </c>
      <c r="B7" s="415">
        <f>DATOS!M225</f>
        <v>0</v>
      </c>
      <c r="C7" s="415">
        <f>DATOS!Q225</f>
        <v>0</v>
      </c>
      <c r="D7" s="415">
        <f>DATOS!U225</f>
        <v>0</v>
      </c>
      <c r="E7" s="764">
        <f>DATOS!U225</f>
        <v>0</v>
      </c>
      <c r="F7" s="767">
        <f>DATOS!Y225</f>
        <v>0</v>
      </c>
      <c r="G7" s="1233">
        <f>DATOS!AC225</f>
        <v>0</v>
      </c>
      <c r="H7" s="1034"/>
      <c r="I7" s="1034"/>
      <c r="J7" s="1034"/>
      <c r="L7" s="400"/>
    </row>
    <row r="8" spans="1:12" ht="40.5" customHeight="1" thickBot="1" x14ac:dyDescent="0.25">
      <c r="A8" s="401" t="s">
        <v>313</v>
      </c>
      <c r="B8" s="418">
        <f>DATOS!M229</f>
        <v>0</v>
      </c>
      <c r="C8" s="418">
        <f>DATOS!Q229</f>
        <v>0</v>
      </c>
      <c r="D8" s="418">
        <f>DATOS!U229</f>
        <v>0</v>
      </c>
      <c r="E8" s="765">
        <f>DATOS!U229</f>
        <v>0</v>
      </c>
      <c r="F8" s="768">
        <f>DATOS!Y229</f>
        <v>0</v>
      </c>
      <c r="G8" s="1234" t="e">
        <f>DATOS!AC229</f>
        <v>#DIV/0!</v>
      </c>
      <c r="H8" s="1035"/>
      <c r="I8" s="1035"/>
      <c r="J8" s="1035"/>
    </row>
    <row r="9" spans="1:12" ht="40.5" customHeight="1" thickBot="1" x14ac:dyDescent="0.25">
      <c r="A9" s="401" t="s">
        <v>314</v>
      </c>
      <c r="B9" s="418">
        <f>DATOS!M230</f>
        <v>0</v>
      </c>
      <c r="C9" s="418">
        <f>DATOS!Q230</f>
        <v>0</v>
      </c>
      <c r="D9" s="418">
        <f>DATOS!U230</f>
        <v>0</v>
      </c>
      <c r="E9" s="765">
        <f>DATOS!U230</f>
        <v>0</v>
      </c>
      <c r="F9" s="768">
        <f>DATOS!Y230</f>
        <v>0</v>
      </c>
      <c r="G9" s="1234" t="e">
        <f>DATOS!AC230</f>
        <v>#DIV/0!</v>
      </c>
      <c r="H9" s="1035"/>
      <c r="I9" s="1035"/>
      <c r="J9" s="1035"/>
    </row>
    <row r="10" spans="1:12" ht="40.5" customHeight="1" thickBot="1" x14ac:dyDescent="0.25">
      <c r="A10" s="401" t="s">
        <v>315</v>
      </c>
      <c r="B10" s="418">
        <f>DATOS!M231</f>
        <v>0</v>
      </c>
      <c r="C10" s="418">
        <f>DATOS!Q231</f>
        <v>0</v>
      </c>
      <c r="D10" s="418">
        <f>DATOS!U231</f>
        <v>0</v>
      </c>
      <c r="E10" s="765">
        <f>DATOS!U231</f>
        <v>0</v>
      </c>
      <c r="F10" s="768">
        <f>DATOS!Y231</f>
        <v>0</v>
      </c>
      <c r="G10" s="1234" t="e">
        <f>DATOS!AC231</f>
        <v>#DIV/0!</v>
      </c>
      <c r="H10" s="1035"/>
      <c r="I10" s="1035"/>
      <c r="J10" s="1035"/>
    </row>
    <row r="11" spans="1:12" ht="40.5" customHeight="1" thickBot="1" x14ac:dyDescent="0.25">
      <c r="A11" s="401" t="s">
        <v>316</v>
      </c>
      <c r="B11" s="418">
        <f>DATOS!M234</f>
        <v>0</v>
      </c>
      <c r="C11" s="418">
        <f>DATOS!Q234</f>
        <v>0</v>
      </c>
      <c r="D11" s="418">
        <f>DATOS!U234</f>
        <v>0</v>
      </c>
      <c r="E11" s="765">
        <f>DATOS!U234</f>
        <v>0</v>
      </c>
      <c r="F11" s="768">
        <f>DATOS!Y234</f>
        <v>0</v>
      </c>
      <c r="G11" s="1234" t="e">
        <f>DATOS!AC234</f>
        <v>#DIV/0!</v>
      </c>
      <c r="H11" s="1035"/>
      <c r="I11" s="1035"/>
      <c r="J11" s="1035"/>
    </row>
    <row r="12" spans="1:12" ht="40.5" customHeight="1" thickBot="1" x14ac:dyDescent="0.25">
      <c r="A12" s="401" t="s">
        <v>60</v>
      </c>
      <c r="B12" s="418">
        <f>DATOS!M232</f>
        <v>0</v>
      </c>
      <c r="C12" s="418">
        <f>DATOS!Q232</f>
        <v>0</v>
      </c>
      <c r="D12" s="418">
        <f>DATOS!U232</f>
        <v>0</v>
      </c>
      <c r="E12" s="765">
        <f>DATOS!U232</f>
        <v>0</v>
      </c>
      <c r="F12" s="768">
        <f>DATOS!Y232</f>
        <v>0</v>
      </c>
      <c r="G12" s="1234" t="e">
        <f>DATOS!AC232</f>
        <v>#DIV/0!</v>
      </c>
      <c r="H12" s="1035"/>
      <c r="I12" s="1035"/>
      <c r="J12" s="1035"/>
    </row>
    <row r="13" spans="1:12" ht="40.5" customHeight="1" thickBot="1" x14ac:dyDescent="0.25">
      <c r="A13" s="401" t="s">
        <v>317</v>
      </c>
      <c r="B13" s="418">
        <f>DATOS!M233</f>
        <v>0</v>
      </c>
      <c r="C13" s="418">
        <f>DATOS!Q233</f>
        <v>0</v>
      </c>
      <c r="D13" s="418">
        <f>DATOS!U233</f>
        <v>0</v>
      </c>
      <c r="E13" s="765">
        <f>DATOS!U233</f>
        <v>0</v>
      </c>
      <c r="F13" s="768">
        <f>DATOS!Y233</f>
        <v>0</v>
      </c>
      <c r="G13" s="1234" t="e">
        <f>DATOS!AC233</f>
        <v>#DIV/0!</v>
      </c>
      <c r="H13" s="1035"/>
      <c r="I13" s="1035"/>
      <c r="J13" s="1035"/>
    </row>
    <row r="14" spans="1:12" ht="40.5" customHeight="1" thickBot="1" x14ac:dyDescent="0.25">
      <c r="A14" s="401" t="s">
        <v>318</v>
      </c>
      <c r="B14" s="418">
        <v>0</v>
      </c>
      <c r="C14" s="418">
        <v>0</v>
      </c>
      <c r="D14" s="1032">
        <v>0</v>
      </c>
      <c r="E14" s="765">
        <v>0</v>
      </c>
      <c r="F14" s="768">
        <v>0</v>
      </c>
      <c r="G14" s="1234">
        <v>0</v>
      </c>
      <c r="H14" s="1035"/>
      <c r="I14" s="1035"/>
      <c r="J14" s="1035"/>
    </row>
    <row r="15" spans="1:12" ht="40.5" customHeight="1" thickBot="1" x14ac:dyDescent="0.25">
      <c r="A15" s="399" t="s">
        <v>319</v>
      </c>
      <c r="B15" s="419">
        <f>DATOS!K236</f>
        <v>0</v>
      </c>
      <c r="C15" s="419">
        <f>DATOS!O236</f>
        <v>0</v>
      </c>
      <c r="D15" s="419">
        <f>DATOS!S236</f>
        <v>0</v>
      </c>
      <c r="E15" s="644">
        <f>DATOS!S236</f>
        <v>0</v>
      </c>
      <c r="F15" s="644">
        <f>DATOS!W236</f>
        <v>0</v>
      </c>
      <c r="G15" s="1235">
        <f>DATOS!AA236</f>
        <v>0</v>
      </c>
      <c r="H15" s="1036"/>
      <c r="I15" s="1036"/>
      <c r="J15" s="1036"/>
    </row>
    <row r="16" spans="1:12" ht="13.5" thickBot="1" x14ac:dyDescent="0.25"/>
    <row r="17" spans="1:13" ht="21.95" customHeight="1" thickBot="1" x14ac:dyDescent="0.25">
      <c r="A17" s="413" t="s">
        <v>1037</v>
      </c>
      <c r="B17" s="397" t="s">
        <v>0</v>
      </c>
      <c r="C17" s="397" t="s">
        <v>1</v>
      </c>
      <c r="D17" s="397" t="s">
        <v>2</v>
      </c>
      <c r="E17" s="397" t="s">
        <v>3</v>
      </c>
      <c r="F17" s="397" t="s">
        <v>4</v>
      </c>
      <c r="G17" s="397" t="s">
        <v>5</v>
      </c>
      <c r="H17" s="397" t="s">
        <v>6</v>
      </c>
      <c r="I17" s="397" t="s">
        <v>7</v>
      </c>
      <c r="J17" s="397" t="s">
        <v>8</v>
      </c>
      <c r="K17" s="397" t="s">
        <v>9</v>
      </c>
      <c r="L17" s="397" t="s">
        <v>10</v>
      </c>
      <c r="M17" s="397" t="s">
        <v>11</v>
      </c>
    </row>
    <row r="18" spans="1:13" ht="21.95" customHeight="1" thickBot="1" x14ac:dyDescent="0.25">
      <c r="A18" s="399" t="s">
        <v>312</v>
      </c>
      <c r="B18" s="414" t="e">
        <f>DATOS!E243</f>
        <v>#DIV/0!</v>
      </c>
      <c r="C18" s="414" t="e">
        <f>DATOS!I243</f>
        <v>#DIV/0!</v>
      </c>
      <c r="D18" s="414" t="e">
        <f>DATOS!M243</f>
        <v>#DIV/0!</v>
      </c>
      <c r="E18" s="414" t="e">
        <f>DATOS!Q243</f>
        <v>#DIV/0!</v>
      </c>
      <c r="F18" s="414" t="e">
        <f>DATOS!U243</f>
        <v>#DIV/0!</v>
      </c>
      <c r="G18" s="414" t="e">
        <f>DATOS!Y243</f>
        <v>#DIV/0!</v>
      </c>
      <c r="H18" s="414" t="e">
        <f>DATOS!AC243</f>
        <v>#DIV/0!</v>
      </c>
      <c r="I18" s="414" t="e">
        <f>DATOS!AG243</f>
        <v>#DIV/0!</v>
      </c>
      <c r="J18" s="414" t="e">
        <f>DATOS!AK243</f>
        <v>#DIV/0!</v>
      </c>
      <c r="K18" s="414" t="e">
        <f>DATOS!AO243</f>
        <v>#DIV/0!</v>
      </c>
      <c r="L18" s="414" t="e">
        <f>DATOS!AS243</f>
        <v>#DIV/0!</v>
      </c>
      <c r="M18" s="414" t="e">
        <f>DATOS!AW243</f>
        <v>#DIV/0!</v>
      </c>
    </row>
    <row r="19" spans="1:13" ht="21.95" customHeight="1" thickBot="1" x14ac:dyDescent="0.25">
      <c r="A19" s="399" t="s">
        <v>302</v>
      </c>
      <c r="B19" s="415" t="e">
        <f>DATOS!E245</f>
        <v>#DIV/0!</v>
      </c>
      <c r="C19" s="415" t="e">
        <f>DATOS!I245</f>
        <v>#DIV/0!</v>
      </c>
      <c r="D19" s="415" t="e">
        <f>DATOS!M245</f>
        <v>#DIV/0!</v>
      </c>
      <c r="E19" s="415" t="e">
        <f>DATOS!Q245</f>
        <v>#DIV/0!</v>
      </c>
      <c r="F19" s="415" t="e">
        <f>DATOS!U245</f>
        <v>#DIV/0!</v>
      </c>
      <c r="G19" s="415" t="e">
        <f>DATOS!Y245</f>
        <v>#DIV/0!</v>
      </c>
      <c r="H19" s="415" t="e">
        <f>DATOS!AC245</f>
        <v>#DIV/0!</v>
      </c>
      <c r="I19" s="415" t="e">
        <f>DATOS!AG245</f>
        <v>#DIV/0!</v>
      </c>
      <c r="J19" s="415" t="e">
        <f>DATOS!AK245</f>
        <v>#DIV/0!</v>
      </c>
      <c r="K19" s="415" t="e">
        <f>DATOS!AO245</f>
        <v>#DIV/0!</v>
      </c>
      <c r="L19" s="415" t="e">
        <f>DATOS!AS245</f>
        <v>#DIV/0!</v>
      </c>
      <c r="M19" s="415" t="e">
        <f>DATOS!AW245</f>
        <v>#DIV/0!</v>
      </c>
    </row>
    <row r="20" spans="1:13" ht="21.95" customHeight="1" thickBot="1" x14ac:dyDescent="0.25">
      <c r="A20" s="401" t="s">
        <v>313</v>
      </c>
      <c r="B20" s="416" t="e">
        <f>DATOS!E248</f>
        <v>#DIV/0!</v>
      </c>
      <c r="C20" s="416" t="e">
        <f>DATOS!I248</f>
        <v>#DIV/0!</v>
      </c>
      <c r="D20" s="416" t="e">
        <f>DATOS!M248</f>
        <v>#DIV/0!</v>
      </c>
      <c r="E20" s="416" t="e">
        <f>DATOS!Q248</f>
        <v>#DIV/0!</v>
      </c>
      <c r="F20" s="416" t="e">
        <f>DATOS!U248</f>
        <v>#DIV/0!</v>
      </c>
      <c r="G20" s="416" t="e">
        <f>DATOS!Y248</f>
        <v>#DIV/0!</v>
      </c>
      <c r="H20" s="416" t="e">
        <f>DATOS!AC248</f>
        <v>#DIV/0!</v>
      </c>
      <c r="I20" s="416" t="e">
        <f>DATOS!AG248</f>
        <v>#DIV/0!</v>
      </c>
      <c r="J20" s="416" t="e">
        <f>DATOS!AK248</f>
        <v>#DIV/0!</v>
      </c>
      <c r="K20" s="416" t="e">
        <f>DATOS!AO248</f>
        <v>#DIV/0!</v>
      </c>
      <c r="L20" s="416" t="e">
        <f>DATOS!AS248</f>
        <v>#DIV/0!</v>
      </c>
      <c r="M20" s="416" t="e">
        <f>DATOS!AW248</f>
        <v>#DIV/0!</v>
      </c>
    </row>
    <row r="21" spans="1:13" ht="21.95" customHeight="1" thickBot="1" x14ac:dyDescent="0.25">
      <c r="A21" s="401" t="s">
        <v>314</v>
      </c>
      <c r="B21" s="416" t="e">
        <f>DATOS!E249</f>
        <v>#DIV/0!</v>
      </c>
      <c r="C21" s="416" t="e">
        <f>DATOS!I249</f>
        <v>#DIV/0!</v>
      </c>
      <c r="D21" s="416" t="e">
        <f>DATOS!M249</f>
        <v>#DIV/0!</v>
      </c>
      <c r="E21" s="416" t="e">
        <f>DATOS!Q249</f>
        <v>#DIV/0!</v>
      </c>
      <c r="F21" s="416" t="e">
        <f>DATOS!U249</f>
        <v>#DIV/0!</v>
      </c>
      <c r="G21" s="416" t="e">
        <f>DATOS!Y249</f>
        <v>#DIV/0!</v>
      </c>
      <c r="H21" s="416" t="e">
        <f>DATOS!AC249</f>
        <v>#DIV/0!</v>
      </c>
      <c r="I21" s="416" t="e">
        <f>DATOS!AG249</f>
        <v>#DIV/0!</v>
      </c>
      <c r="J21" s="416" t="e">
        <f>DATOS!AK249</f>
        <v>#DIV/0!</v>
      </c>
      <c r="K21" s="416" t="e">
        <f>DATOS!AO249</f>
        <v>#DIV/0!</v>
      </c>
      <c r="L21" s="416" t="e">
        <f>DATOS!AS249</f>
        <v>#DIV/0!</v>
      </c>
      <c r="M21" s="416" t="e">
        <f>DATOS!AW249</f>
        <v>#DIV/0!</v>
      </c>
    </row>
    <row r="22" spans="1:13" ht="21.95" customHeight="1" thickBot="1" x14ac:dyDescent="0.25">
      <c r="A22" s="401" t="s">
        <v>315</v>
      </c>
      <c r="B22" s="416" t="e">
        <f>DATOS!E250</f>
        <v>#DIV/0!</v>
      </c>
      <c r="C22" s="416" t="e">
        <f>DATOS!I250</f>
        <v>#DIV/0!</v>
      </c>
      <c r="D22" s="416" t="e">
        <f>DATOS!M250</f>
        <v>#DIV/0!</v>
      </c>
      <c r="E22" s="416" t="e">
        <f>DATOS!Q250</f>
        <v>#DIV/0!</v>
      </c>
      <c r="F22" s="416" t="e">
        <f>DATOS!U250</f>
        <v>#DIV/0!</v>
      </c>
      <c r="G22" s="416" t="e">
        <f>DATOS!Y250</f>
        <v>#DIV/0!</v>
      </c>
      <c r="H22" s="416" t="e">
        <f>DATOS!AC250</f>
        <v>#DIV/0!</v>
      </c>
      <c r="I22" s="416" t="e">
        <f>DATOS!AG250</f>
        <v>#DIV/0!</v>
      </c>
      <c r="J22" s="416" t="e">
        <f>DATOS!AK250</f>
        <v>#DIV/0!</v>
      </c>
      <c r="K22" s="416" t="e">
        <f>DATOS!AO250</f>
        <v>#DIV/0!</v>
      </c>
      <c r="L22" s="416" t="e">
        <f>DATOS!AS250</f>
        <v>#DIV/0!</v>
      </c>
      <c r="M22" s="416" t="e">
        <f>DATOS!AW250</f>
        <v>#DIV/0!</v>
      </c>
    </row>
    <row r="23" spans="1:13" ht="21.95" customHeight="1" thickBot="1" x14ac:dyDescent="0.25">
      <c r="A23" s="401" t="s">
        <v>316</v>
      </c>
      <c r="B23" s="416" t="e">
        <f>DATOS!E253</f>
        <v>#DIV/0!</v>
      </c>
      <c r="C23" s="416" t="e">
        <f>DATOS!I253</f>
        <v>#DIV/0!</v>
      </c>
      <c r="D23" s="416" t="e">
        <f>DATOS!M253</f>
        <v>#DIV/0!</v>
      </c>
      <c r="E23" s="416" t="e">
        <f>DATOS!Q253</f>
        <v>#DIV/0!</v>
      </c>
      <c r="F23" s="416" t="e">
        <f>DATOS!U253</f>
        <v>#DIV/0!</v>
      </c>
      <c r="G23" s="416" t="e">
        <f>DATOS!Y253</f>
        <v>#DIV/0!</v>
      </c>
      <c r="H23" s="416" t="e">
        <f>DATOS!AC253</f>
        <v>#DIV/0!</v>
      </c>
      <c r="I23" s="416" t="e">
        <f>DATOS!AG253</f>
        <v>#DIV/0!</v>
      </c>
      <c r="J23" s="416" t="e">
        <f>DATOS!AK253</f>
        <v>#DIV/0!</v>
      </c>
      <c r="K23" s="416" t="e">
        <f>DATOS!AO253</f>
        <v>#DIV/0!</v>
      </c>
      <c r="L23" s="416" t="e">
        <f>DATOS!AS253</f>
        <v>#DIV/0!</v>
      </c>
      <c r="M23" s="416" t="e">
        <f>DATOS!AW253</f>
        <v>#DIV/0!</v>
      </c>
    </row>
    <row r="24" spans="1:13" ht="21.95" customHeight="1" thickBot="1" x14ac:dyDescent="0.25">
      <c r="A24" s="401" t="s">
        <v>60</v>
      </c>
      <c r="B24" s="416" t="e">
        <f>DATOS!E251</f>
        <v>#DIV/0!</v>
      </c>
      <c r="C24" s="416" t="e">
        <f>DATOS!I251</f>
        <v>#DIV/0!</v>
      </c>
      <c r="D24" s="416" t="e">
        <f>DATOS!M251</f>
        <v>#DIV/0!</v>
      </c>
      <c r="E24" s="416" t="e">
        <f>DATOS!Q251</f>
        <v>#DIV/0!</v>
      </c>
      <c r="F24" s="416" t="e">
        <f>DATOS!U251</f>
        <v>#DIV/0!</v>
      </c>
      <c r="G24" s="416" t="e">
        <f>DATOS!Y251</f>
        <v>#DIV/0!</v>
      </c>
      <c r="H24" s="416" t="e">
        <f>DATOS!AC251</f>
        <v>#DIV/0!</v>
      </c>
      <c r="I24" s="416" t="e">
        <f>DATOS!AG251</f>
        <v>#DIV/0!</v>
      </c>
      <c r="J24" s="416" t="e">
        <f>DATOS!AK251</f>
        <v>#DIV/0!</v>
      </c>
      <c r="K24" s="416" t="e">
        <f>DATOS!AO251</f>
        <v>#DIV/0!</v>
      </c>
      <c r="L24" s="416" t="e">
        <f>DATOS!AS251</f>
        <v>#DIV/0!</v>
      </c>
      <c r="M24" s="416" t="e">
        <f>DATOS!AW251</f>
        <v>#DIV/0!</v>
      </c>
    </row>
    <row r="25" spans="1:13" ht="21.95" customHeight="1" thickBot="1" x14ac:dyDescent="0.25">
      <c r="A25" s="401" t="s">
        <v>317</v>
      </c>
      <c r="B25" s="416" t="e">
        <f>DATOS!E252</f>
        <v>#DIV/0!</v>
      </c>
      <c r="C25" s="416" t="e">
        <f>DATOS!I252</f>
        <v>#DIV/0!</v>
      </c>
      <c r="D25" s="416" t="e">
        <f>DATOS!M252</f>
        <v>#DIV/0!</v>
      </c>
      <c r="E25" s="416" t="e">
        <f>DATOS!Q252</f>
        <v>#DIV/0!</v>
      </c>
      <c r="F25" s="416" t="e">
        <f>DATOS!U252</f>
        <v>#DIV/0!</v>
      </c>
      <c r="G25" s="416" t="e">
        <f>DATOS!Y252</f>
        <v>#DIV/0!</v>
      </c>
      <c r="H25" s="416" t="e">
        <f>DATOS!AC252</f>
        <v>#DIV/0!</v>
      </c>
      <c r="I25" s="416" t="e">
        <f>DATOS!AG252</f>
        <v>#DIV/0!</v>
      </c>
      <c r="J25" s="416" t="e">
        <f>DATOS!AK252</f>
        <v>#DIV/0!</v>
      </c>
      <c r="K25" s="416" t="e">
        <f>DATOS!AO252</f>
        <v>#DIV/0!</v>
      </c>
      <c r="L25" s="416" t="e">
        <f>DATOS!AS252</f>
        <v>#DIV/0!</v>
      </c>
      <c r="M25" s="416" t="e">
        <f>DATOS!AW252</f>
        <v>#DIV/0!</v>
      </c>
    </row>
    <row r="26" spans="1:13" ht="21.95" customHeight="1" thickBot="1" x14ac:dyDescent="0.25">
      <c r="A26" s="401" t="s">
        <v>318</v>
      </c>
      <c r="B26" s="416">
        <v>0</v>
      </c>
      <c r="C26" s="416">
        <v>0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416">
        <v>0</v>
      </c>
      <c r="J26" s="416">
        <v>0</v>
      </c>
      <c r="K26" s="416">
        <v>0</v>
      </c>
      <c r="L26" s="416">
        <v>0</v>
      </c>
      <c r="M26" s="416">
        <v>0</v>
      </c>
    </row>
    <row r="27" spans="1:13" ht="21.95" customHeight="1" thickBot="1" x14ac:dyDescent="0.25">
      <c r="A27" s="399" t="s">
        <v>319</v>
      </c>
      <c r="B27" s="415">
        <f>DATOS!B255</f>
        <v>0.35593441209550974</v>
      </c>
      <c r="C27" s="415">
        <f>DATOS!F255</f>
        <v>0.30525915864983827</v>
      </c>
      <c r="D27" s="415">
        <f>DATOS!J255</f>
        <v>0.41379767593350308</v>
      </c>
      <c r="E27" s="415">
        <f>DATOS!N255</f>
        <v>0.39785618634124198</v>
      </c>
      <c r="F27" s="415">
        <f>DATOS!R255</f>
        <v>0.47787031764475002</v>
      </c>
      <c r="G27" s="415">
        <f>DATOS!U255</f>
        <v>0</v>
      </c>
      <c r="H27" s="415">
        <f>DATOS!Y255</f>
        <v>0</v>
      </c>
      <c r="I27" s="415">
        <f>DATOS!AC255</f>
        <v>0</v>
      </c>
      <c r="J27" s="415">
        <f>DATOS!AG255</f>
        <v>0</v>
      </c>
      <c r="K27" s="415">
        <f>DATOS!AK255</f>
        <v>0</v>
      </c>
      <c r="L27" s="415">
        <f>DATOS!AO255</f>
        <v>0</v>
      </c>
      <c r="M27" s="415">
        <f>DATOS!AS255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topLeftCell="C1" workbookViewId="0">
      <selection activeCell="T21" sqref="T21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66" t="s">
        <v>159</v>
      </c>
      <c r="E6" s="1767"/>
      <c r="F6" s="1767"/>
      <c r="G6" s="1767"/>
      <c r="H6" s="1767"/>
      <c r="I6" s="1768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799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769" t="s">
        <v>0</v>
      </c>
      <c r="E7" s="1770"/>
      <c r="F7" s="1757">
        <f>$O7/$M7/DATOS!C26</f>
        <v>379.50754655870446</v>
      </c>
      <c r="G7" s="1758"/>
      <c r="H7" s="1758"/>
      <c r="I7" s="1759"/>
      <c r="K7" s="127"/>
      <c r="L7" s="128"/>
      <c r="M7" s="129">
        <f>DATOS!D22</f>
        <v>19</v>
      </c>
      <c r="N7" s="130">
        <f t="shared" ref="N7:N18" si="0">O7/M7</f>
        <v>12333.995263157894</v>
      </c>
      <c r="O7" s="135">
        <f>DATOS!C3</f>
        <v>234345.91</v>
      </c>
      <c r="P7" s="1109">
        <f>DATOS!C5</f>
        <v>55424.92</v>
      </c>
      <c r="Q7" s="131" t="s">
        <v>0</v>
      </c>
      <c r="R7" s="132">
        <f t="shared" ref="R7:R18" si="1">P7/O7</f>
        <v>0.23650901353473588</v>
      </c>
      <c r="S7" s="133"/>
      <c r="T7" s="359">
        <f>SUM(DATOS!C$6+DATOS!C$11+DATOS!C$12+DATOS!$C13+DATOS!C$15+DATOS!C$16)/DATOS!C$22</f>
        <v>8010.5384210526308</v>
      </c>
      <c r="U7" s="136"/>
      <c r="V7" s="133"/>
    </row>
    <row r="8" spans="4:22" ht="21" thickBot="1" x14ac:dyDescent="0.35">
      <c r="D8" s="1771" t="s">
        <v>1</v>
      </c>
      <c r="E8" s="1772"/>
      <c r="F8" s="1757">
        <f>$O8/$M8/DATOS!E26</f>
        <v>373.19025489586568</v>
      </c>
      <c r="G8" s="1758"/>
      <c r="H8" s="1758"/>
      <c r="I8" s="1759"/>
      <c r="K8" s="127"/>
      <c r="L8" s="128"/>
      <c r="M8" s="129">
        <f>DATOS!F22</f>
        <v>20</v>
      </c>
      <c r="N8" s="134">
        <f t="shared" si="0"/>
        <v>12005.530499999999</v>
      </c>
      <c r="O8" s="135">
        <f>DATOS!E3</f>
        <v>240110.61</v>
      </c>
      <c r="P8" s="1109">
        <f>DATOS!E5</f>
        <v>47670.609999999979</v>
      </c>
      <c r="Q8" s="131" t="s">
        <v>1</v>
      </c>
      <c r="R8" s="132">
        <f t="shared" si="1"/>
        <v>0.19853604136860084</v>
      </c>
      <c r="S8" s="136"/>
      <c r="T8" s="356">
        <f>SUM(DATOS!E6+DATOS!E11+DATOS!E12+DATOS!E13+DATOS!E15+DATOS!E16)/DATOS!E22</f>
        <v>8207.640476190476</v>
      </c>
      <c r="U8" s="136"/>
      <c r="V8" s="136"/>
    </row>
    <row r="9" spans="4:22" ht="21" thickBot="1" x14ac:dyDescent="0.35">
      <c r="D9" s="1764" t="s">
        <v>2</v>
      </c>
      <c r="E9" s="1765"/>
      <c r="F9" s="1757">
        <f>$O9/$M9/DATOS!G26</f>
        <v>367.4290695970696</v>
      </c>
      <c r="G9" s="1758"/>
      <c r="H9" s="1758"/>
      <c r="I9" s="1759"/>
      <c r="K9" s="127"/>
      <c r="L9" s="128"/>
      <c r="M9" s="129">
        <f>DATOS!H22</f>
        <v>21</v>
      </c>
      <c r="N9" s="137">
        <f t="shared" si="0"/>
        <v>11941.444761904762</v>
      </c>
      <c r="O9" s="135">
        <f>DATOS!G3</f>
        <v>250770.34</v>
      </c>
      <c r="P9" s="1109">
        <f>DATOS!G5</f>
        <v>64619.320000000007</v>
      </c>
      <c r="Q9" s="131" t="s">
        <v>2</v>
      </c>
      <c r="R9" s="132">
        <f t="shared" si="1"/>
        <v>0.25768326509426914</v>
      </c>
      <c r="S9" s="136"/>
      <c r="T9" s="356">
        <f>SUM(DATOS!G6+DATOS!G11+DATOS!G12+DATOS!G13+DATOS!G15+DATOS!G16)/DATOS!G22</f>
        <v>7660.2919047619052</v>
      </c>
      <c r="U9" s="136"/>
      <c r="V9" s="136"/>
    </row>
    <row r="10" spans="4:22" ht="21" thickBot="1" x14ac:dyDescent="0.35">
      <c r="D10" s="1755" t="s">
        <v>3</v>
      </c>
      <c r="E10" s="1756"/>
      <c r="F10" s="1757">
        <f>$O10/$M10/DATOS!I26</f>
        <v>395.88172930033602</v>
      </c>
      <c r="G10" s="1758"/>
      <c r="H10" s="1758"/>
      <c r="I10" s="1759"/>
      <c r="K10" s="127"/>
      <c r="L10" s="128"/>
      <c r="M10" s="129">
        <f>DATOS!J22</f>
        <v>20</v>
      </c>
      <c r="N10" s="138">
        <f t="shared" si="0"/>
        <v>12957.208999999999</v>
      </c>
      <c r="O10" s="135">
        <f>DATOS!I3</f>
        <v>259144.18</v>
      </c>
      <c r="P10" s="1109">
        <f>DATOS!I5</f>
        <v>65106.729999999981</v>
      </c>
      <c r="Q10" s="131" t="s">
        <v>3</v>
      </c>
      <c r="R10" s="132">
        <f t="shared" si="1"/>
        <v>0.25123747714496225</v>
      </c>
      <c r="S10" s="136"/>
      <c r="T10" s="356">
        <f>SUM(DATOS!I6+DATOS!I11+DATOS!I12+DATOS!I13+DATOS!I15+DATOS!I16)/DATOS!I22</f>
        <v>8491.2865000000002</v>
      </c>
      <c r="U10" s="136"/>
      <c r="V10" s="136"/>
    </row>
    <row r="11" spans="4:22" ht="21" thickBot="1" x14ac:dyDescent="0.35">
      <c r="D11" s="1760" t="s">
        <v>4</v>
      </c>
      <c r="E11" s="1761"/>
      <c r="F11" s="1757">
        <f>$O11/$M11/DATOS!K26</f>
        <v>383.1641398827573</v>
      </c>
      <c r="G11" s="1758"/>
      <c r="H11" s="1758"/>
      <c r="I11" s="1759"/>
      <c r="K11" s="127"/>
      <c r="L11" s="128"/>
      <c r="M11" s="129">
        <f>DATOS!L22</f>
        <v>21</v>
      </c>
      <c r="N11" s="139">
        <f t="shared" si="0"/>
        <v>12636.753333333334</v>
      </c>
      <c r="O11" s="135">
        <f>DATOS!K3</f>
        <v>265371.82</v>
      </c>
      <c r="P11" s="1109">
        <f>DATOS!K5</f>
        <v>163845.08000000002</v>
      </c>
      <c r="Q11" s="131" t="s">
        <v>4</v>
      </c>
      <c r="R11" s="132">
        <f t="shared" si="1"/>
        <v>0.61741702641976082</v>
      </c>
      <c r="S11" s="136"/>
      <c r="T11" s="356">
        <f>SUM(DATOS!K6+DATOS!K11+DATOS!K12+DATOS!K13+DATOS!K15+DATOS!K16)/DATOS!K22</f>
        <v>8242.4247619047619</v>
      </c>
      <c r="U11" s="136"/>
      <c r="V11" s="136"/>
    </row>
    <row r="12" spans="4:22" ht="21" thickBot="1" x14ac:dyDescent="0.35">
      <c r="D12" s="1762" t="s">
        <v>5</v>
      </c>
      <c r="E12" s="1763"/>
      <c r="F12" s="1742">
        <f>$O12/$M12/DATOS!M26</f>
        <v>361.01875901875906</v>
      </c>
      <c r="G12" s="1743"/>
      <c r="H12" s="1743"/>
      <c r="I12" s="1744"/>
      <c r="K12" s="127"/>
      <c r="L12" s="128"/>
      <c r="M12" s="129">
        <f>DATOS!N22</f>
        <v>22</v>
      </c>
      <c r="N12" s="140">
        <f t="shared" si="0"/>
        <v>11372.09090909091</v>
      </c>
      <c r="O12" s="135">
        <f>DATOS!M3</f>
        <v>250186</v>
      </c>
      <c r="P12" s="1301">
        <f>DATOS!M5</f>
        <v>4199</v>
      </c>
      <c r="Q12" s="131" t="s">
        <v>5</v>
      </c>
      <c r="R12" s="132">
        <f t="shared" si="1"/>
        <v>1.6783513066278687E-2</v>
      </c>
      <c r="S12" s="136"/>
      <c r="T12" s="356">
        <f>SUM(DATOS!M6+DATOS!M11+DATOS!M12+DATOS!M13+DATOS!M15+DATOS!M16)/DATOS!M22</f>
        <v>485.01</v>
      </c>
      <c r="U12" s="136"/>
      <c r="V12" s="136"/>
    </row>
    <row r="13" spans="4:22" ht="21" thickBot="1" x14ac:dyDescent="0.35">
      <c r="D13" s="1749" t="s">
        <v>6</v>
      </c>
      <c r="E13" s="1750"/>
      <c r="F13" s="1742">
        <f>$O13/$M13/DATOS!O26</f>
        <v>0</v>
      </c>
      <c r="G13" s="1743"/>
      <c r="H13" s="1743"/>
      <c r="I13" s="1744"/>
      <c r="K13" s="127"/>
      <c r="L13" s="128"/>
      <c r="M13" s="129">
        <f>DATOS!P22</f>
        <v>21</v>
      </c>
      <c r="N13" s="141">
        <f t="shared" si="0"/>
        <v>0</v>
      </c>
      <c r="O13" s="135">
        <f>DATOS!O3</f>
        <v>0</v>
      </c>
      <c r="P13" s="1110">
        <f>DATOS!O5</f>
        <v>0</v>
      </c>
      <c r="Q13" s="131" t="s">
        <v>6</v>
      </c>
      <c r="R13" s="132" t="e">
        <f t="shared" si="1"/>
        <v>#DIV/0!</v>
      </c>
      <c r="S13" s="136"/>
      <c r="T13" s="356">
        <f>SUM(DATOS!O6+DATOS!O11+DATOS!O12+DATOS!O13+DATOS!O15+DATOS!O16)/DATOS!O22</f>
        <v>0</v>
      </c>
      <c r="U13" s="136"/>
      <c r="V13" s="136"/>
    </row>
    <row r="14" spans="4:22" ht="21" thickBot="1" x14ac:dyDescent="0.35">
      <c r="D14" s="1751" t="s">
        <v>7</v>
      </c>
      <c r="E14" s="1752"/>
      <c r="F14" s="1742">
        <f>$O14/$M14/DATOS!Q26</f>
        <v>0</v>
      </c>
      <c r="G14" s="1743"/>
      <c r="H14" s="1743"/>
      <c r="I14" s="1744"/>
      <c r="K14" s="127"/>
      <c r="L14" s="128"/>
      <c r="M14" s="129">
        <f>DATOS!R22</f>
        <v>11</v>
      </c>
      <c r="N14" s="142">
        <f t="shared" si="0"/>
        <v>0</v>
      </c>
      <c r="O14" s="135">
        <f>DATOS!Q3</f>
        <v>0</v>
      </c>
      <c r="P14" s="1108">
        <f>DATOS!Q5</f>
        <v>0</v>
      </c>
      <c r="Q14" s="131" t="s">
        <v>7</v>
      </c>
      <c r="R14" s="132" t="e">
        <f t="shared" si="1"/>
        <v>#DIV/0!</v>
      </c>
      <c r="S14" s="143"/>
      <c r="T14" s="356">
        <f>SUM(DATOS!Q6+DATOS!Q11+DATOS!Q12+DATOS!Q13+DATOS!Q15+DATOS!Q16)/DATOS!Q22</f>
        <v>0</v>
      </c>
      <c r="U14" s="136"/>
      <c r="V14" s="143"/>
    </row>
    <row r="15" spans="4:22" ht="21" thickBot="1" x14ac:dyDescent="0.35">
      <c r="D15" s="1753" t="s">
        <v>8</v>
      </c>
      <c r="E15" s="1754"/>
      <c r="F15" s="1742">
        <f>$O15/$M15/DATOS!S26</f>
        <v>0</v>
      </c>
      <c r="G15" s="1743"/>
      <c r="H15" s="1743"/>
      <c r="I15" s="1744"/>
      <c r="K15" s="127"/>
      <c r="L15" s="128"/>
      <c r="M15" s="129">
        <f>DATOS!T22</f>
        <v>22</v>
      </c>
      <c r="N15" s="144">
        <f t="shared" si="0"/>
        <v>0</v>
      </c>
      <c r="O15" s="135">
        <f>DATOS!S3</f>
        <v>0</v>
      </c>
      <c r="P15" s="1109">
        <f>DATOS!S5</f>
        <v>0</v>
      </c>
      <c r="Q15" s="131" t="s">
        <v>8</v>
      </c>
      <c r="R15" s="132" t="e">
        <f t="shared" si="1"/>
        <v>#DIV/0!</v>
      </c>
      <c r="S15" s="145"/>
      <c r="T15" s="356">
        <f>SUM(DATOS!S6+DATOS!S11+DATOS!S12+DATOS!S13+DATOS!S15+DATOS!S16)/DATOS!S22</f>
        <v>0</v>
      </c>
      <c r="U15" s="136"/>
      <c r="V15" s="145"/>
    </row>
    <row r="16" spans="4:22" ht="21" thickBot="1" x14ac:dyDescent="0.35">
      <c r="D16" s="1740" t="s">
        <v>9</v>
      </c>
      <c r="E16" s="1741"/>
      <c r="F16" s="1742">
        <f>$O16/$M16/DATOS!U26</f>
        <v>0</v>
      </c>
      <c r="G16" s="1743"/>
      <c r="H16" s="1743"/>
      <c r="I16" s="1744"/>
      <c r="K16" s="127"/>
      <c r="L16" s="128"/>
      <c r="M16" s="129">
        <f>DATOS!V22</f>
        <v>20</v>
      </c>
      <c r="N16" s="146">
        <f t="shared" si="0"/>
        <v>0</v>
      </c>
      <c r="O16" s="135">
        <f>DATOS!V3</f>
        <v>0</v>
      </c>
      <c r="P16" s="1110">
        <f>DATOS!U5</f>
        <v>0</v>
      </c>
      <c r="Q16" s="131" t="s">
        <v>9</v>
      </c>
      <c r="R16" s="132" t="e">
        <f t="shared" si="1"/>
        <v>#DIV/0!</v>
      </c>
      <c r="S16" s="136"/>
      <c r="T16" s="356">
        <f>SUM(DATOS!U6+DATOS!U11+DATOS!U12+DATOS!U13+DATOS!U15+DATOS!U16)/DATOS!U22</f>
        <v>0</v>
      </c>
      <c r="U16" s="136"/>
      <c r="V16" s="136"/>
    </row>
    <row r="17" spans="4:22" ht="21" thickBot="1" x14ac:dyDescent="0.35">
      <c r="D17" s="1745" t="s">
        <v>10</v>
      </c>
      <c r="E17" s="1746"/>
      <c r="F17" s="1742">
        <f>$O17/$M17/DATOS!W26</f>
        <v>0</v>
      </c>
      <c r="G17" s="1743"/>
      <c r="H17" s="1743"/>
      <c r="I17" s="1744"/>
      <c r="K17" s="127"/>
      <c r="L17" s="128"/>
      <c r="M17" s="129">
        <f>DATOS!X22</f>
        <v>21</v>
      </c>
      <c r="N17" s="147">
        <f t="shared" si="0"/>
        <v>0</v>
      </c>
      <c r="O17" s="135">
        <f>DATOS!X3</f>
        <v>0</v>
      </c>
      <c r="P17" s="148">
        <f>DATOS!W5</f>
        <v>0</v>
      </c>
      <c r="Q17" s="131" t="s">
        <v>10</v>
      </c>
      <c r="R17" s="132" t="e">
        <f t="shared" si="1"/>
        <v>#DIV/0!</v>
      </c>
      <c r="S17" s="136"/>
      <c r="T17" s="356">
        <f>SUM(DATOS!W6+DATOS!W11+DATOS!W12+DATOS!W13+DATOS!W15+DATOS!W16)/DATOS!W22</f>
        <v>0</v>
      </c>
      <c r="U17" s="136"/>
      <c r="V17" s="136"/>
    </row>
    <row r="18" spans="4:22" ht="20.45" customHeight="1" thickBot="1" x14ac:dyDescent="0.35">
      <c r="D18" s="1747" t="s">
        <v>11</v>
      </c>
      <c r="E18" s="1748"/>
      <c r="F18" s="1742">
        <f>$O18/$M18/DATOS!Y26</f>
        <v>0</v>
      </c>
      <c r="G18" s="1743"/>
      <c r="H18" s="1743"/>
      <c r="I18" s="1744"/>
      <c r="K18" s="127"/>
      <c r="L18" s="128"/>
      <c r="M18" s="129">
        <f>DATOS!Z22</f>
        <v>13</v>
      </c>
      <c r="N18" s="358">
        <f t="shared" si="0"/>
        <v>0</v>
      </c>
      <c r="O18" s="135">
        <f>DATOS!Z3</f>
        <v>0</v>
      </c>
      <c r="P18" s="148">
        <f>DATOS!Y5</f>
        <v>0</v>
      </c>
      <c r="Q18" s="131" t="s">
        <v>11</v>
      </c>
      <c r="R18" s="132" t="e">
        <f t="shared" si="1"/>
        <v>#DIV/0!</v>
      </c>
      <c r="S18" s="136"/>
      <c r="T18" s="356">
        <f>SUM(DATOS!Y6+DATOS!Y11+DATOS!Y12+DATOS!Y13+DATOS!Y15+DATOS!Y16)/DATOS!Y22</f>
        <v>0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231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37" t="s">
        <v>164</v>
      </c>
      <c r="E21" s="1738"/>
      <c r="F21" s="1739">
        <f>O21/M19/DATOS!AB26</f>
        <v>815.89929149384659</v>
      </c>
      <c r="G21" s="1739"/>
      <c r="H21" s="1739"/>
      <c r="I21" s="1739"/>
      <c r="K21" s="157"/>
      <c r="L21" s="158"/>
      <c r="N21" s="159">
        <f>O21/M19</f>
        <v>6493.1985281385287</v>
      </c>
      <c r="O21" s="160">
        <f>SUM(O7:O18)</f>
        <v>1499928.86</v>
      </c>
      <c r="P21" s="667">
        <f>SUM(P7:P18)</f>
        <v>400865.66</v>
      </c>
      <c r="Q21" s="161" t="s">
        <v>158</v>
      </c>
      <c r="R21" s="162">
        <f>P21/O21</f>
        <v>0.26725644841582685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workbookViewId="0">
      <selection activeCell="O7" sqref="O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66" t="s">
        <v>159</v>
      </c>
      <c r="E6" s="1767"/>
      <c r="F6" s="1767"/>
      <c r="G6" s="1767"/>
      <c r="H6" s="1767"/>
      <c r="I6" s="1768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799</v>
      </c>
      <c r="R6" s="125" t="s">
        <v>163</v>
      </c>
      <c r="S6" s="126"/>
      <c r="T6" s="357" t="s">
        <v>299</v>
      </c>
      <c r="U6" s="360"/>
      <c r="V6" s="126"/>
    </row>
    <row r="7" spans="4:22" ht="21" thickBot="1" x14ac:dyDescent="0.35">
      <c r="D7" s="1769" t="s">
        <v>0</v>
      </c>
      <c r="E7" s="1770"/>
      <c r="F7" s="1757">
        <f>$O7/$M7/DATOS!D26</f>
        <v>0</v>
      </c>
      <c r="G7" s="1758"/>
      <c r="H7" s="1758"/>
      <c r="I7" s="1759"/>
      <c r="K7" s="127"/>
      <c r="L7" s="128"/>
      <c r="M7" s="129">
        <f>DATOS!D22</f>
        <v>19</v>
      </c>
      <c r="N7" s="130">
        <f t="shared" ref="N7:N18" si="0">O7/M7</f>
        <v>0</v>
      </c>
      <c r="O7" s="135">
        <f>DATOS!D3</f>
        <v>0</v>
      </c>
      <c r="P7" s="1109">
        <f>DATOS!D5</f>
        <v>19321.45</v>
      </c>
      <c r="Q7" s="131" t="s">
        <v>0</v>
      </c>
      <c r="R7" s="132" t="e">
        <f t="shared" ref="R7:R18" si="1">P7/O7</f>
        <v>#DIV/0!</v>
      </c>
      <c r="S7" s="133"/>
      <c r="T7" s="359">
        <f>SUM(DATOS!D$6+DATOS!D$11+DATOS!D$12+DATOS!$D13+DATOS!D$15+DATOS!D$16)/DATOS!D$22</f>
        <v>0</v>
      </c>
      <c r="U7" s="136"/>
      <c r="V7" s="133"/>
    </row>
    <row r="8" spans="4:22" ht="21" thickBot="1" x14ac:dyDescent="0.35">
      <c r="D8" s="1771" t="s">
        <v>1</v>
      </c>
      <c r="E8" s="1772"/>
      <c r="F8" s="1757">
        <f>$O8/$M8/DATOS!F26</f>
        <v>0</v>
      </c>
      <c r="G8" s="1758"/>
      <c r="H8" s="1758"/>
      <c r="I8" s="1759"/>
      <c r="K8" s="127"/>
      <c r="L8" s="128"/>
      <c r="M8" s="129">
        <f>DATOS!F22</f>
        <v>20</v>
      </c>
      <c r="N8" s="134">
        <f t="shared" si="0"/>
        <v>0</v>
      </c>
      <c r="O8" s="135">
        <f>DATOS!F3</f>
        <v>0</v>
      </c>
      <c r="P8" s="1301">
        <f>DATOS!F5</f>
        <v>55444.689999999995</v>
      </c>
      <c r="Q8" s="131" t="s">
        <v>1</v>
      </c>
      <c r="R8" s="132" t="e">
        <f t="shared" si="1"/>
        <v>#DIV/0!</v>
      </c>
      <c r="S8" s="136"/>
      <c r="T8" s="356">
        <f>SUM(DATOS!F6+DATOS!F11+DATOS!F12+DATOS!F13+DATOS!F15+DATOS!F16)/DATOS!F22</f>
        <v>0</v>
      </c>
      <c r="U8" s="136"/>
      <c r="V8" s="136"/>
    </row>
    <row r="9" spans="4:22" ht="21" thickBot="1" x14ac:dyDescent="0.35">
      <c r="D9" s="1764" t="s">
        <v>2</v>
      </c>
      <c r="E9" s="1765"/>
      <c r="F9" s="1757">
        <f>$O9/$M9/DATOS!H26</f>
        <v>0</v>
      </c>
      <c r="G9" s="1758"/>
      <c r="H9" s="1758"/>
      <c r="I9" s="1759"/>
      <c r="K9" s="127"/>
      <c r="L9" s="128"/>
      <c r="M9" s="129">
        <f>DATOS!H22</f>
        <v>21</v>
      </c>
      <c r="N9" s="137">
        <f t="shared" si="0"/>
        <v>0</v>
      </c>
      <c r="O9" s="135">
        <f>DATOS!H3</f>
        <v>0</v>
      </c>
      <c r="P9" s="1301">
        <f>DATOS!H5</f>
        <v>-2623.0200000000004</v>
      </c>
      <c r="Q9" s="131" t="s">
        <v>2</v>
      </c>
      <c r="R9" s="132" t="e">
        <f t="shared" si="1"/>
        <v>#DIV/0!</v>
      </c>
      <c r="S9" s="136"/>
      <c r="T9" s="356">
        <f>SUM(DATOS!H6+DATOS!H11+DATOS!H12+DATOS!H13+DATOS!H15+DATOS!H16)/DATOS!H22</f>
        <v>0</v>
      </c>
      <c r="U9" s="136"/>
      <c r="V9" s="136"/>
    </row>
    <row r="10" spans="4:22" ht="21" thickBot="1" x14ac:dyDescent="0.35">
      <c r="D10" s="1755" t="s">
        <v>3</v>
      </c>
      <c r="E10" s="1756"/>
      <c r="F10" s="1757">
        <f>$O10/$M10/DATOS!J26</f>
        <v>0</v>
      </c>
      <c r="G10" s="1758"/>
      <c r="H10" s="1758"/>
      <c r="I10" s="1759"/>
      <c r="K10" s="127"/>
      <c r="L10" s="128"/>
      <c r="M10" s="129">
        <f>DATOS!J22</f>
        <v>20</v>
      </c>
      <c r="N10" s="138">
        <f t="shared" si="0"/>
        <v>0</v>
      </c>
      <c r="O10" s="135">
        <f>DATOS!J3</f>
        <v>0</v>
      </c>
      <c r="P10" s="1301">
        <f>DATOS!J5</f>
        <v>41558</v>
      </c>
      <c r="Q10" s="131" t="s">
        <v>3</v>
      </c>
      <c r="R10" s="132" t="e">
        <f t="shared" si="1"/>
        <v>#DIV/0!</v>
      </c>
      <c r="S10" s="136"/>
      <c r="T10" s="356">
        <f>SUM(DATOS!J6+DATOS!J11+DATOS!J12+DATOS!J13+DATOS!J15+DATOS!J16)/DATOS!J22</f>
        <v>0</v>
      </c>
      <c r="U10" s="136"/>
      <c r="V10" s="136"/>
    </row>
    <row r="11" spans="4:22" ht="21" thickBot="1" x14ac:dyDescent="0.35">
      <c r="D11" s="1760" t="s">
        <v>4</v>
      </c>
      <c r="E11" s="1761"/>
      <c r="F11" s="1757">
        <f>$O11/$M11/DATOS!L26</f>
        <v>0</v>
      </c>
      <c r="G11" s="1758"/>
      <c r="H11" s="1758"/>
      <c r="I11" s="1759"/>
      <c r="K11" s="127"/>
      <c r="L11" s="128"/>
      <c r="M11" s="129">
        <f>DATOS!L22</f>
        <v>21</v>
      </c>
      <c r="N11" s="139">
        <f t="shared" si="0"/>
        <v>0</v>
      </c>
      <c r="O11" s="135">
        <f>DATOS!L3</f>
        <v>0</v>
      </c>
      <c r="P11" s="1110">
        <f>DATOS!L5</f>
        <v>49422.179999999978</v>
      </c>
      <c r="Q11" s="131" t="s">
        <v>4</v>
      </c>
      <c r="R11" s="132" t="e">
        <f t="shared" si="1"/>
        <v>#DIV/0!</v>
      </c>
      <c r="S11" s="136"/>
      <c r="T11" s="356">
        <f>SUM(DATOS!L6+DATOS!L11+DATOS!L12+DATOS!L13+DATOS!L15+DATOS!L16)/DATOS!L22</f>
        <v>0</v>
      </c>
      <c r="U11" s="136"/>
      <c r="V11" s="136"/>
    </row>
    <row r="12" spans="4:22" ht="21" thickBot="1" x14ac:dyDescent="0.35">
      <c r="D12" s="1762" t="s">
        <v>5</v>
      </c>
      <c r="E12" s="1763"/>
      <c r="F12" s="1742">
        <f>$O12/$M12/DATOS!N26</f>
        <v>0</v>
      </c>
      <c r="G12" s="1743"/>
      <c r="H12" s="1743"/>
      <c r="I12" s="1744"/>
      <c r="K12" s="127"/>
      <c r="L12" s="128"/>
      <c r="M12" s="129">
        <f>DATOS!N22</f>
        <v>22</v>
      </c>
      <c r="N12" s="140">
        <f t="shared" si="0"/>
        <v>0</v>
      </c>
      <c r="O12" s="135">
        <f>DATOS!N3</f>
        <v>0</v>
      </c>
      <c r="P12" s="1301">
        <f>DATOS!N5</f>
        <v>0</v>
      </c>
      <c r="Q12" s="131" t="s">
        <v>5</v>
      </c>
      <c r="R12" s="132" t="e">
        <f t="shared" si="1"/>
        <v>#DIV/0!</v>
      </c>
      <c r="S12" s="136"/>
      <c r="T12" s="356">
        <f>SUM(DATOS!N6+DATOS!N11+DATOS!N12+DATOS!N13+DATOS!N15+DATOS!N16)/DATOS!N22</f>
        <v>0</v>
      </c>
      <c r="U12" s="136"/>
      <c r="V12" s="136"/>
    </row>
    <row r="13" spans="4:22" ht="21" thickBot="1" x14ac:dyDescent="0.35">
      <c r="D13" s="1749" t="s">
        <v>6</v>
      </c>
      <c r="E13" s="1750"/>
      <c r="F13" s="1742">
        <f>$O13/$M13/DATOS!P26</f>
        <v>0</v>
      </c>
      <c r="G13" s="1743"/>
      <c r="H13" s="1743"/>
      <c r="I13" s="1744"/>
      <c r="K13" s="127"/>
      <c r="L13" s="128"/>
      <c r="M13" s="129">
        <f>DATOS!P22</f>
        <v>21</v>
      </c>
      <c r="N13" s="141">
        <f t="shared" si="0"/>
        <v>0</v>
      </c>
      <c r="O13" s="135">
        <f>DATOS!P3</f>
        <v>0</v>
      </c>
      <c r="P13" s="1110">
        <f>DATOS!P5</f>
        <v>0</v>
      </c>
      <c r="Q13" s="131" t="s">
        <v>6</v>
      </c>
      <c r="R13" s="132" t="e">
        <f t="shared" si="1"/>
        <v>#DIV/0!</v>
      </c>
      <c r="S13" s="136"/>
      <c r="T13" s="356">
        <f>SUM(DATOS!P6+DATOS!P11+DATOS!P12+DATOS!P13+DATOS!P15+DATOS!P16)/DATOS!P22</f>
        <v>0</v>
      </c>
      <c r="U13" s="136"/>
      <c r="V13" s="136"/>
    </row>
    <row r="14" spans="4:22" ht="21" thickBot="1" x14ac:dyDescent="0.35">
      <c r="D14" s="1751" t="s">
        <v>7</v>
      </c>
      <c r="E14" s="1752"/>
      <c r="F14" s="1742">
        <f>$O14/$M14/DATOS!R26</f>
        <v>0</v>
      </c>
      <c r="G14" s="1743"/>
      <c r="H14" s="1743"/>
      <c r="I14" s="1744"/>
      <c r="K14" s="127"/>
      <c r="L14" s="128"/>
      <c r="M14" s="129">
        <f>DATOS!R22</f>
        <v>11</v>
      </c>
      <c r="N14" s="142">
        <f t="shared" si="0"/>
        <v>0</v>
      </c>
      <c r="O14" s="135">
        <f>DATOS!R3</f>
        <v>0</v>
      </c>
      <c r="P14" s="1108">
        <f>DATOS!R5</f>
        <v>0</v>
      </c>
      <c r="Q14" s="131" t="s">
        <v>7</v>
      </c>
      <c r="R14" s="132" t="e">
        <f t="shared" si="1"/>
        <v>#DIV/0!</v>
      </c>
      <c r="S14" s="143"/>
      <c r="T14" s="356">
        <f>SUM(DATOS!R6+DATOS!R11+DATOS!R12+DATOS!R13+DATOS!R15+DATOS!R16)/DATOS!R22</f>
        <v>0</v>
      </c>
      <c r="U14" s="136"/>
      <c r="V14" s="143"/>
    </row>
    <row r="15" spans="4:22" ht="21" thickBot="1" x14ac:dyDescent="0.35">
      <c r="D15" s="1753" t="s">
        <v>8</v>
      </c>
      <c r="E15" s="1754"/>
      <c r="F15" s="1742">
        <f>$O15/$M15/DATOS!T26</f>
        <v>0</v>
      </c>
      <c r="G15" s="1743"/>
      <c r="H15" s="1743"/>
      <c r="I15" s="1744"/>
      <c r="K15" s="127"/>
      <c r="L15" s="128"/>
      <c r="M15" s="129">
        <f>DATOS!T22</f>
        <v>22</v>
      </c>
      <c r="N15" s="144">
        <f t="shared" si="0"/>
        <v>0</v>
      </c>
      <c r="O15" s="135">
        <f>DATOS!T3</f>
        <v>0</v>
      </c>
      <c r="P15" s="1301">
        <f>DATOS!T5</f>
        <v>0</v>
      </c>
      <c r="Q15" s="131" t="s">
        <v>8</v>
      </c>
      <c r="R15" s="132" t="e">
        <f t="shared" si="1"/>
        <v>#DIV/0!</v>
      </c>
      <c r="S15" s="145"/>
      <c r="T15" s="356">
        <f>SUM(DATOS!T6+DATOS!T11+DATOS!T12+DATOS!T13+DATOS!T15+DATOS!T16)/DATOS!T22</f>
        <v>0</v>
      </c>
      <c r="U15" s="136"/>
      <c r="V15" s="145"/>
    </row>
    <row r="16" spans="4:22" ht="21" thickBot="1" x14ac:dyDescent="0.35">
      <c r="D16" s="1740" t="s">
        <v>9</v>
      </c>
      <c r="E16" s="1741"/>
      <c r="F16" s="1742">
        <f>$O16/$M16/DATOS!V26</f>
        <v>0</v>
      </c>
      <c r="G16" s="1743"/>
      <c r="H16" s="1743"/>
      <c r="I16" s="1744"/>
      <c r="K16" s="127"/>
      <c r="L16" s="128"/>
      <c r="M16" s="129">
        <f>DATOS!V22</f>
        <v>20</v>
      </c>
      <c r="N16" s="146">
        <f t="shared" si="0"/>
        <v>0</v>
      </c>
      <c r="O16" s="135">
        <f>DATOS!V3</f>
        <v>0</v>
      </c>
      <c r="P16" s="1110">
        <f>DATOS!V5</f>
        <v>0</v>
      </c>
      <c r="Q16" s="131" t="s">
        <v>9</v>
      </c>
      <c r="R16" s="132" t="e">
        <f t="shared" si="1"/>
        <v>#DIV/0!</v>
      </c>
      <c r="S16" s="136"/>
      <c r="T16" s="356">
        <f>SUM(DATOS!V6+DATOS!V11+DATOS!V12+DATOS!V13+DATOS!V15+DATOS!V16)/DATOS!V22</f>
        <v>0</v>
      </c>
      <c r="U16" s="136"/>
      <c r="V16" s="136"/>
    </row>
    <row r="17" spans="4:22" ht="21" thickBot="1" x14ac:dyDescent="0.35">
      <c r="D17" s="1745" t="s">
        <v>10</v>
      </c>
      <c r="E17" s="1746"/>
      <c r="F17" s="1742">
        <f>$O17/$M17/DATOS!X26</f>
        <v>0</v>
      </c>
      <c r="G17" s="1743"/>
      <c r="H17" s="1743"/>
      <c r="I17" s="1744"/>
      <c r="K17" s="127"/>
      <c r="L17" s="128"/>
      <c r="M17" s="129">
        <f>DATOS!X22</f>
        <v>21</v>
      </c>
      <c r="N17" s="147">
        <f t="shared" si="0"/>
        <v>0</v>
      </c>
      <c r="O17" s="135">
        <f>DATOS!X3</f>
        <v>0</v>
      </c>
      <c r="P17" s="148">
        <f>DATOS!X5</f>
        <v>0</v>
      </c>
      <c r="Q17" s="131" t="s">
        <v>10</v>
      </c>
      <c r="R17" s="132" t="e">
        <f t="shared" si="1"/>
        <v>#DIV/0!</v>
      </c>
      <c r="S17" s="136"/>
      <c r="T17" s="356">
        <f>SUM(DATOS!X6+DATOS!X11+DATOS!X12+DATOS!X13+DATOS!X15+DATOS!X16)/DATOS!X22</f>
        <v>0</v>
      </c>
      <c r="U17" s="136"/>
      <c r="V17" s="136"/>
    </row>
    <row r="18" spans="4:22" ht="20.45" customHeight="1" thickBot="1" x14ac:dyDescent="0.35">
      <c r="D18" s="1747" t="s">
        <v>11</v>
      </c>
      <c r="E18" s="1748"/>
      <c r="F18" s="1742">
        <f>$O18/$M18/DATOS!Z26</f>
        <v>0</v>
      </c>
      <c r="G18" s="1743"/>
      <c r="H18" s="1743"/>
      <c r="I18" s="1744"/>
      <c r="K18" s="127"/>
      <c r="L18" s="128"/>
      <c r="M18" s="129">
        <f>DATOS!Z22</f>
        <v>13</v>
      </c>
      <c r="N18" s="358">
        <f t="shared" si="0"/>
        <v>0</v>
      </c>
      <c r="O18" s="135">
        <f>DATOS!Z3</f>
        <v>0</v>
      </c>
      <c r="P18" s="148">
        <f>DATOS!Z5</f>
        <v>0</v>
      </c>
      <c r="Q18" s="131" t="s">
        <v>11</v>
      </c>
      <c r="R18" s="132" t="e">
        <f t="shared" si="1"/>
        <v>#DIV/0!</v>
      </c>
      <c r="S18" s="136"/>
      <c r="T18" s="356">
        <f>SUM(DATOS!Z6+DATOS!Z11+DATOS!Z12+DATOS!Z13+DATOS!Z15+DATOS!Z16)/DATOS!Z22</f>
        <v>0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231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37" t="s">
        <v>164</v>
      </c>
      <c r="E21" s="1738"/>
      <c r="F21" s="1739">
        <f>O21/M19/DATOS!AB26</f>
        <v>0</v>
      </c>
      <c r="G21" s="1739"/>
      <c r="H21" s="1739"/>
      <c r="I21" s="1739"/>
      <c r="K21" s="157"/>
      <c r="L21" s="158"/>
      <c r="N21" s="159">
        <f>O21/M19</f>
        <v>0</v>
      </c>
      <c r="O21" s="160">
        <f>SUM(O7:O18)</f>
        <v>0</v>
      </c>
      <c r="P21" s="667">
        <f>SUM(P7:P18)</f>
        <v>163123.29999999999</v>
      </c>
      <c r="Q21" s="161" t="s">
        <v>158</v>
      </c>
      <c r="R21" s="162" t="e">
        <f>P21/O21</f>
        <v>#DIV/0!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9:E9"/>
    <mergeCell ref="F9:I9"/>
    <mergeCell ref="D6:I6"/>
    <mergeCell ref="D7:E7"/>
    <mergeCell ref="F7:I7"/>
    <mergeCell ref="D8:E8"/>
    <mergeCell ref="F8:I8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21:E21"/>
    <mergeCell ref="F21:I21"/>
    <mergeCell ref="D16:E16"/>
    <mergeCell ref="F16:I16"/>
    <mergeCell ref="D17:E17"/>
    <mergeCell ref="F17:I17"/>
    <mergeCell ref="D18:E18"/>
    <mergeCell ref="F18:I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21</v>
      </c>
      <c r="D6" s="101">
        <f>DATOS!C24</f>
        <v>9</v>
      </c>
      <c r="E6" s="101">
        <f>DATOS!C25</f>
        <v>2.5</v>
      </c>
      <c r="F6" s="101">
        <f>SUM($C6:$E6)</f>
        <v>32.5</v>
      </c>
      <c r="G6" s="102">
        <f>DATOS!C6</f>
        <v>69855.08</v>
      </c>
      <c r="I6" s="103">
        <f>DATOS!C$3/DATOS!C$23</f>
        <v>11159.329047619049</v>
      </c>
      <c r="K6" s="104">
        <f>DATOS!C$3/(DATOS!C$23+DATOS!C$24)</f>
        <v>7811.5303333333331</v>
      </c>
      <c r="M6" s="104">
        <f>DATOS!C$3/DATOS!C$26</f>
        <v>7210.643384615385</v>
      </c>
    </row>
    <row r="7" spans="2:13" x14ac:dyDescent="0.2">
      <c r="B7" s="100" t="s">
        <v>1</v>
      </c>
      <c r="C7" s="101">
        <f>DATOS!E23</f>
        <v>20.67</v>
      </c>
      <c r="D7" s="101">
        <f>DATOS!E24</f>
        <v>9</v>
      </c>
      <c r="E7" s="101">
        <f>DATOS!E25</f>
        <v>2.5</v>
      </c>
      <c r="F7" s="101">
        <f t="shared" ref="F7:F17" si="0">SUM($C7:$E7)</f>
        <v>32.17</v>
      </c>
      <c r="G7" s="102">
        <f>DATOS!E6</f>
        <v>62913.89</v>
      </c>
      <c r="I7" s="103">
        <f>DATOS!E3/DATOS!E23</f>
        <v>11616.381712626993</v>
      </c>
      <c r="K7" s="104">
        <f>DATOS!E$3/(DATOS!E$23+DATOS!E$24)</f>
        <v>8092.7067745197155</v>
      </c>
      <c r="M7" s="104">
        <f>DATOS!E$3/DATOS!E$26</f>
        <v>7463.8050979173131</v>
      </c>
    </row>
    <row r="8" spans="2:13" x14ac:dyDescent="0.2">
      <c r="B8" s="100" t="s">
        <v>2</v>
      </c>
      <c r="C8" s="101">
        <f>DATOS!G23</f>
        <v>21</v>
      </c>
      <c r="D8" s="101">
        <f>DATOS!G24</f>
        <v>9</v>
      </c>
      <c r="E8" s="101">
        <f>DATOS!G25</f>
        <v>2.5</v>
      </c>
      <c r="F8" s="101">
        <f t="shared" si="0"/>
        <v>32.5</v>
      </c>
      <c r="G8" s="102">
        <f>DATOS!G6</f>
        <v>59300.92</v>
      </c>
      <c r="I8" s="103">
        <f>DATOS!G3/DATOS!G23</f>
        <v>11941.444761904762</v>
      </c>
      <c r="K8" s="104">
        <f>DATOS!G$3/(DATOS!G$23+DATOS!G$24)</f>
        <v>8359.0113333333338</v>
      </c>
      <c r="M8" s="104">
        <f>DATOS!G$3/DATOS!G$26</f>
        <v>7716.0104615384616</v>
      </c>
    </row>
    <row r="9" spans="2:13" x14ac:dyDescent="0.2">
      <c r="B9" s="100" t="s">
        <v>3</v>
      </c>
      <c r="C9" s="101">
        <f>DATOS!I23</f>
        <v>21.230000000000004</v>
      </c>
      <c r="D9" s="101">
        <f>DATOS!I24</f>
        <v>9</v>
      </c>
      <c r="E9" s="101">
        <f>DATOS!I25</f>
        <v>2.5</v>
      </c>
      <c r="F9" s="101">
        <f t="shared" si="0"/>
        <v>32.730000000000004</v>
      </c>
      <c r="G9" s="102">
        <f>DATOS!I6</f>
        <v>64158.36</v>
      </c>
      <c r="I9" s="103">
        <f>DATOS!I3/DATOS!I23</f>
        <v>12206.50871408384</v>
      </c>
      <c r="K9" s="104">
        <f>DATOS!I$3/(DATOS!I$23+DATOS!I$24)</f>
        <v>8572.417466093284</v>
      </c>
      <c r="M9" s="104">
        <f>DATOS!I$3/DATOS!I$26</f>
        <v>7917.6345860067204</v>
      </c>
    </row>
    <row r="10" spans="2:13" x14ac:dyDescent="0.2">
      <c r="B10" s="100" t="s">
        <v>4</v>
      </c>
      <c r="C10" s="101">
        <f>DATOS!K23</f>
        <v>21.479999999999997</v>
      </c>
      <c r="D10" s="101">
        <f>DATOS!K24</f>
        <v>9</v>
      </c>
      <c r="E10" s="101">
        <f>DATOS!K25</f>
        <v>2.5</v>
      </c>
      <c r="F10" s="101">
        <f t="shared" si="0"/>
        <v>32.979999999999997</v>
      </c>
      <c r="G10" s="102">
        <f>DATOS!K6</f>
        <v>57327.12</v>
      </c>
      <c r="I10" s="103">
        <f>DATOS!K3/DATOS!K23</f>
        <v>12354.367783985104</v>
      </c>
      <c r="K10" s="104">
        <f>DATOS!K$3/(DATOS!K$23+DATOS!K$24)</f>
        <v>8706.4245406824157</v>
      </c>
      <c r="M10" s="104">
        <f>DATOS!K$3/DATOS!K$26</f>
        <v>8046.4469375379031</v>
      </c>
    </row>
    <row r="11" spans="2:13" x14ac:dyDescent="0.2">
      <c r="B11" s="100" t="s">
        <v>5</v>
      </c>
      <c r="C11" s="101">
        <f>DATOS!M23</f>
        <v>21</v>
      </c>
      <c r="D11" s="101">
        <f>DATOS!M24</f>
        <v>8</v>
      </c>
      <c r="E11" s="101">
        <f>DATOS!M25</f>
        <v>2.5</v>
      </c>
      <c r="F11" s="101">
        <f t="shared" si="0"/>
        <v>31.5</v>
      </c>
      <c r="G11" s="102">
        <f>DATOS!M6</f>
        <v>0</v>
      </c>
      <c r="I11" s="103">
        <f>DATOS!M3/DATOS!M23</f>
        <v>11913.619047619048</v>
      </c>
      <c r="K11" s="104">
        <f>DATOS!M$3/(DATOS!M$23+DATOS!M$24)</f>
        <v>8627.1034482758623</v>
      </c>
      <c r="M11" s="104">
        <f>DATOS!M$3/DATOS!M$26</f>
        <v>7942.4126984126988</v>
      </c>
    </row>
    <row r="12" spans="2:13" x14ac:dyDescent="0.2">
      <c r="B12" s="100" t="s">
        <v>6</v>
      </c>
      <c r="C12" s="101">
        <f>DATOS!O23</f>
        <v>21</v>
      </c>
      <c r="D12" s="101">
        <f>DATOS!O24</f>
        <v>8</v>
      </c>
      <c r="E12" s="101">
        <f>DATOS!O25</f>
        <v>2.5</v>
      </c>
      <c r="F12" s="101">
        <f t="shared" si="0"/>
        <v>31.5</v>
      </c>
      <c r="G12" s="102">
        <f>DATOS!O6</f>
        <v>0</v>
      </c>
      <c r="I12" s="103">
        <f>DATOS!O3/DATOS!O23</f>
        <v>0</v>
      </c>
      <c r="K12" s="104">
        <f>DATOS!O$3/(DATOS!O$23+DATOS!O$24)</f>
        <v>0</v>
      </c>
      <c r="M12" s="104">
        <f>DATOS!O$3/DATOS!O$26</f>
        <v>0</v>
      </c>
    </row>
    <row r="13" spans="2:13" x14ac:dyDescent="0.2">
      <c r="B13" s="100" t="s">
        <v>7</v>
      </c>
      <c r="C13" s="101">
        <f>DATOS!Q23</f>
        <v>0</v>
      </c>
      <c r="D13" s="101">
        <f>DATOS!Q24</f>
        <v>8</v>
      </c>
      <c r="E13" s="101">
        <f>DATOS!Q25</f>
        <v>2.5</v>
      </c>
      <c r="F13" s="101">
        <f t="shared" si="0"/>
        <v>10.5</v>
      </c>
      <c r="G13" s="102">
        <f>DATOS!Q6</f>
        <v>0</v>
      </c>
      <c r="I13" s="103" t="e">
        <f>DATOS!Q3/DATOS!Q23</f>
        <v>#DIV/0!</v>
      </c>
      <c r="K13" s="104">
        <f>DATOS!Q$3/(DATOS!Q$23+DATOS!Q$24)</f>
        <v>0</v>
      </c>
      <c r="M13" s="104">
        <f>DATOS!Q$3/DATOS!Q$26</f>
        <v>0</v>
      </c>
    </row>
    <row r="14" spans="2:13" x14ac:dyDescent="0.2">
      <c r="B14" s="100" t="s">
        <v>8</v>
      </c>
      <c r="C14" s="101">
        <f>DATOS!S23</f>
        <v>0</v>
      </c>
      <c r="D14" s="101">
        <f>DATOS!S24</f>
        <v>8</v>
      </c>
      <c r="E14" s="101">
        <f>DATOS!S25</f>
        <v>2.5</v>
      </c>
      <c r="F14" s="101">
        <f t="shared" si="0"/>
        <v>10.5</v>
      </c>
      <c r="G14" s="102">
        <f>DATOS!S6</f>
        <v>0</v>
      </c>
      <c r="I14" s="103" t="e">
        <f>DATOS!S3/DATOS!S23</f>
        <v>#DIV/0!</v>
      </c>
      <c r="K14" s="104">
        <f>DATOS!S$3/(DATOS!S$23+DATOS!S$24)</f>
        <v>0</v>
      </c>
      <c r="M14" s="104">
        <f>DATOS!S$3/DATOS!S$26</f>
        <v>0</v>
      </c>
    </row>
    <row r="15" spans="2:13" x14ac:dyDescent="0.2">
      <c r="B15" s="100" t="s">
        <v>9</v>
      </c>
      <c r="C15" s="101">
        <f>DATOS!U23</f>
        <v>0</v>
      </c>
      <c r="D15" s="101">
        <f>DATOS!U24</f>
        <v>8</v>
      </c>
      <c r="E15" s="101">
        <f>DATOS!U25</f>
        <v>2.5</v>
      </c>
      <c r="F15" s="101">
        <f t="shared" si="0"/>
        <v>10.5</v>
      </c>
      <c r="G15" s="102">
        <f>DATOS!U6</f>
        <v>0</v>
      </c>
      <c r="I15" s="103" t="e">
        <f>DATOS!U3/DATOS!U23</f>
        <v>#DIV/0!</v>
      </c>
      <c r="K15" s="104">
        <f>DATOS!U$3/(DATOS!U$23+DATOS!U$24)</f>
        <v>0</v>
      </c>
      <c r="M15" s="104">
        <f>DATOS!U$3/DATOS!U$26</f>
        <v>0</v>
      </c>
    </row>
    <row r="16" spans="2:13" x14ac:dyDescent="0.2">
      <c r="B16" s="100" t="s">
        <v>10</v>
      </c>
      <c r="C16" s="101">
        <f>DATOS!W23</f>
        <v>0</v>
      </c>
      <c r="D16" s="101">
        <f>DATOS!W24</f>
        <v>8</v>
      </c>
      <c r="E16" s="101">
        <f>DATOS!W25</f>
        <v>2.5</v>
      </c>
      <c r="F16" s="101">
        <f t="shared" si="0"/>
        <v>10.5</v>
      </c>
      <c r="G16" s="102">
        <f>DATOS!W6</f>
        <v>0</v>
      </c>
      <c r="I16" s="103" t="e">
        <f>DATOS!W3/DATOS!W23</f>
        <v>#DIV/0!</v>
      </c>
      <c r="K16" s="104">
        <f>DATOS!W$3/(DATOS!W$23+DATOS!W$24)</f>
        <v>0</v>
      </c>
      <c r="M16" s="104">
        <f>DATOS!W$3/DATOS!W$26</f>
        <v>0</v>
      </c>
    </row>
    <row r="17" spans="2:13" ht="13.5" thickBot="1" x14ac:dyDescent="0.25">
      <c r="B17" s="105" t="s">
        <v>11</v>
      </c>
      <c r="C17" s="101">
        <f>DATOS!Y23</f>
        <v>0</v>
      </c>
      <c r="D17" s="101">
        <f>DATOS!Y24</f>
        <v>8</v>
      </c>
      <c r="E17" s="106">
        <f>DATOS!Y25</f>
        <v>2.5</v>
      </c>
      <c r="F17" s="101">
        <f t="shared" si="0"/>
        <v>10.5</v>
      </c>
      <c r="G17" s="102">
        <f>DATOS!Y6</f>
        <v>0</v>
      </c>
      <c r="I17" s="103" t="e">
        <f>DATOS!Y3/DATOS!Y23</f>
        <v>#DIV/0!</v>
      </c>
      <c r="K17" s="104">
        <f>DATOS!Y$3/(DATOS!Y$23+DATOS!Y$24)</f>
        <v>0</v>
      </c>
      <c r="M17" s="104">
        <f>DATOS!Y$3/DATOS!Y$26</f>
        <v>0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12.281666666666666</v>
      </c>
      <c r="D19" s="108">
        <f>AVERAGE(D6:D17)</f>
        <v>8.4166666666666661</v>
      </c>
      <c r="E19" s="108">
        <f>AVERAGE(E6:E17)</f>
        <v>2.5</v>
      </c>
      <c r="F19" s="108">
        <f>AVERAGE(F6:F17)</f>
        <v>23.198333333333334</v>
      </c>
      <c r="G19" s="109">
        <f>AVERAGE(G6:G17)</f>
        <v>26129.614166666666</v>
      </c>
      <c r="H19" s="110"/>
      <c r="I19" s="111">
        <f>AVERAGE(I$6:I$10)</f>
        <v>11855.606404043949</v>
      </c>
      <c r="J19" s="110"/>
      <c r="K19" s="111">
        <f>AVERAGE(K$6:K$10)</f>
        <v>8308.4180895924164</v>
      </c>
      <c r="L19" s="110"/>
      <c r="M19" s="111">
        <f>AVERAGE(M$6:M$10)</f>
        <v>7670.9080935231568</v>
      </c>
    </row>
    <row r="21" spans="2:13" x14ac:dyDescent="0.2">
      <c r="B21" s="1773" t="s">
        <v>720</v>
      </c>
      <c r="C21" s="1774"/>
    </row>
    <row r="22" spans="2:13" x14ac:dyDescent="0.2">
      <c r="B22" s="112" t="s">
        <v>0</v>
      </c>
      <c r="C22" s="113">
        <f>DATOS!C$6/DATOS!C$3</f>
        <v>0.29808533889070221</v>
      </c>
    </row>
    <row r="23" spans="2:13" x14ac:dyDescent="0.2">
      <c r="B23" s="112" t="s">
        <v>1</v>
      </c>
      <c r="C23" s="113">
        <f>DATOS!E$6/DATOS!E$3</f>
        <v>0.26202044965859694</v>
      </c>
    </row>
    <row r="24" spans="2:13" x14ac:dyDescent="0.2">
      <c r="B24" s="112" t="s">
        <v>2</v>
      </c>
      <c r="C24" s="113">
        <f>DATOS!G$6/DATOS!G$3</f>
        <v>0.23647501534671125</v>
      </c>
    </row>
    <row r="25" spans="2:13" x14ac:dyDescent="0.2">
      <c r="B25" s="112" t="s">
        <v>3</v>
      </c>
      <c r="C25" s="113">
        <f>DATOS!I$6/DATOS!I$3</f>
        <v>0.24757785415053504</v>
      </c>
    </row>
    <row r="26" spans="2:13" x14ac:dyDescent="0.2">
      <c r="B26" s="112" t="s">
        <v>4</v>
      </c>
      <c r="C26" s="113">
        <f>DATOS!K$6/DATOS!K$3</f>
        <v>0.21602565034976209</v>
      </c>
    </row>
    <row r="27" spans="2:13" x14ac:dyDescent="0.2">
      <c r="B27" s="112" t="s">
        <v>5</v>
      </c>
      <c r="C27" s="113">
        <f>DATOS!M$6/DATOS!M$3</f>
        <v>0</v>
      </c>
    </row>
    <row r="28" spans="2:13" x14ac:dyDescent="0.2">
      <c r="B28" s="112" t="s">
        <v>6</v>
      </c>
      <c r="C28" s="113" t="e">
        <f>DATOS!O$6/DATOS!O$3</f>
        <v>#DIV/0!</v>
      </c>
    </row>
    <row r="29" spans="2:13" x14ac:dyDescent="0.2">
      <c r="B29" s="112" t="s">
        <v>7</v>
      </c>
      <c r="C29" s="113" t="e">
        <f>DATOS!Q$6/DATOS!Q$3</f>
        <v>#DIV/0!</v>
      </c>
    </row>
    <row r="30" spans="2:13" x14ac:dyDescent="0.2">
      <c r="B30" s="112" t="s">
        <v>8</v>
      </c>
      <c r="C30" s="113" t="e">
        <f>DATOS!S$6/DATOS!S$3</f>
        <v>#DIV/0!</v>
      </c>
    </row>
    <row r="31" spans="2:13" x14ac:dyDescent="0.2">
      <c r="B31" s="112" t="s">
        <v>9</v>
      </c>
      <c r="C31" s="113" t="e">
        <f>DATOS!U$6/DATOS!U$3</f>
        <v>#DIV/0!</v>
      </c>
    </row>
    <row r="32" spans="2:13" x14ac:dyDescent="0.2">
      <c r="B32" s="112" t="s">
        <v>10</v>
      </c>
      <c r="C32" s="113" t="e">
        <f>DATOS!W$6/DATOS!W$3</f>
        <v>#DIV/0!</v>
      </c>
    </row>
    <row r="33" spans="2:3" ht="13.5" thickBot="1" x14ac:dyDescent="0.25">
      <c r="B33" s="114" t="s">
        <v>11</v>
      </c>
      <c r="C33" s="113" t="e">
        <f>DATOS!Y$6/DATOS!Y$3</f>
        <v>#DIV/0!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0.20904682772754968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4</v>
      </c>
      <c r="E6" s="101">
        <f>DATOS!D25</f>
        <v>2.5</v>
      </c>
      <c r="F6" s="101">
        <f>SUM($C6:$E6)</f>
        <v>8.5</v>
      </c>
      <c r="G6" s="102">
        <f>DATOS!D6</f>
        <v>0</v>
      </c>
      <c r="I6" s="103">
        <f>DATOS!D3/DATOS!D23</f>
        <v>0</v>
      </c>
      <c r="K6" s="104">
        <f>DATOS!D$3/(DATOS!D$23+DATOS!D$24)</f>
        <v>0</v>
      </c>
      <c r="M6" s="104">
        <f>DATOS!D$3/DATOS!D$26</f>
        <v>0</v>
      </c>
    </row>
    <row r="7" spans="2:13" x14ac:dyDescent="0.2">
      <c r="B7" s="100" t="s">
        <v>1</v>
      </c>
      <c r="C7" s="101">
        <f>DATOS!F23</f>
        <v>2</v>
      </c>
      <c r="D7" s="101">
        <f>DATOS!F24</f>
        <v>4</v>
      </c>
      <c r="E7" s="101">
        <f>DATOS!F25</f>
        <v>2.5</v>
      </c>
      <c r="F7" s="101">
        <f t="shared" ref="F7:F17" si="0">SUM($C7:$E7)</f>
        <v>8.5</v>
      </c>
      <c r="G7" s="102">
        <f>DATOS!F6</f>
        <v>0</v>
      </c>
      <c r="I7" s="103">
        <f>DATOS!F3/DATOS!F23</f>
        <v>0</v>
      </c>
      <c r="K7" s="104">
        <f>DATOS!F$3/(DATOS!F$23+DATOS!F$24)</f>
        <v>0</v>
      </c>
      <c r="M7" s="104">
        <f>DATOS!F$3/DATOS!F$26</f>
        <v>0</v>
      </c>
    </row>
    <row r="8" spans="2:13" x14ac:dyDescent="0.2">
      <c r="B8" s="100" t="s">
        <v>2</v>
      </c>
      <c r="C8" s="101">
        <f>DATOS!H23</f>
        <v>2</v>
      </c>
      <c r="D8" s="101">
        <f>DATOS!H24</f>
        <v>4</v>
      </c>
      <c r="E8" s="101">
        <f>DATOS!H25</f>
        <v>2.5</v>
      </c>
      <c r="F8" s="101">
        <f t="shared" si="0"/>
        <v>8.5</v>
      </c>
      <c r="G8" s="102">
        <f>DATOS!H6</f>
        <v>0</v>
      </c>
      <c r="I8" s="103">
        <f>DATOS!H3/DATOS!H23</f>
        <v>0</v>
      </c>
      <c r="K8" s="104">
        <f>DATOS!H$3/(DATOS!H$23+DATOS!H$24)</f>
        <v>0</v>
      </c>
      <c r="M8" s="104">
        <f>DATOS!H$3/DATOS!H$26</f>
        <v>0</v>
      </c>
    </row>
    <row r="9" spans="2:13" x14ac:dyDescent="0.2">
      <c r="B9" s="100" t="s">
        <v>3</v>
      </c>
      <c r="C9" s="101">
        <f>DATOS!J23</f>
        <v>2</v>
      </c>
      <c r="D9" s="101">
        <f>DATOS!J24</f>
        <v>4</v>
      </c>
      <c r="E9" s="101">
        <f>DATOS!J25</f>
        <v>2.5</v>
      </c>
      <c r="F9" s="101">
        <f t="shared" si="0"/>
        <v>8.5</v>
      </c>
      <c r="G9" s="102">
        <f>DATOS!J6</f>
        <v>0</v>
      </c>
      <c r="I9" s="103">
        <f>DATOS!J3/DATOS!J23</f>
        <v>0</v>
      </c>
      <c r="K9" s="104">
        <f>DATOS!J$3/(DATOS!J$23+DATOS!J$24)</f>
        <v>0</v>
      </c>
      <c r="M9" s="104">
        <f>DATOS!J$3/DATOS!J$26</f>
        <v>0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4</v>
      </c>
      <c r="E10" s="101">
        <f>DATOS!L25</f>
        <v>2.5</v>
      </c>
      <c r="F10" s="101">
        <f t="shared" si="0"/>
        <v>8.5</v>
      </c>
      <c r="G10" s="102">
        <f>DATOS!L6</f>
        <v>0</v>
      </c>
      <c r="I10" s="103">
        <f>DATOS!L3/DATOS!L23</f>
        <v>0</v>
      </c>
      <c r="K10" s="104">
        <f>DATOS!L$3/(DATOS!L$23+DATOS!L$24)</f>
        <v>0</v>
      </c>
      <c r="M10" s="104">
        <f>DATOS!L$3/DATOS!L$26</f>
        <v>0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4</v>
      </c>
      <c r="E11" s="101">
        <f>DATOS!N25</f>
        <v>2.5</v>
      </c>
      <c r="F11" s="101">
        <f t="shared" si="0"/>
        <v>8.5</v>
      </c>
      <c r="G11" s="102">
        <f>DATOS!N6</f>
        <v>0</v>
      </c>
      <c r="I11" s="103">
        <f>DATOS!N3/DATOS!N23</f>
        <v>0</v>
      </c>
      <c r="K11" s="104">
        <f>DATOS!N$3/(DATOS!N$23+DATOS!N$24)</f>
        <v>0</v>
      </c>
      <c r="M11" s="104">
        <f>DATOS!N$3/DATOS!N$26</f>
        <v>0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4</v>
      </c>
      <c r="E12" s="101">
        <f>DATOS!P25</f>
        <v>2.5</v>
      </c>
      <c r="F12" s="101">
        <f t="shared" si="0"/>
        <v>8.5</v>
      </c>
      <c r="G12" s="102">
        <f>DATOS!P6</f>
        <v>0</v>
      </c>
      <c r="I12" s="103">
        <f>DATOS!P3/DATOS!P23</f>
        <v>0</v>
      </c>
      <c r="K12" s="104">
        <f>DATOS!P$3/(DATOS!P$23+DATOS!P$24)</f>
        <v>0</v>
      </c>
      <c r="M12" s="104">
        <f>DATOS!P$3/DATOS!P$26</f>
        <v>0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4</v>
      </c>
      <c r="E13" s="101">
        <f>DATOS!R25</f>
        <v>2.5</v>
      </c>
      <c r="F13" s="101">
        <f t="shared" si="0"/>
        <v>8.5</v>
      </c>
      <c r="G13" s="102">
        <f>DATOS!R6</f>
        <v>0</v>
      </c>
      <c r="I13" s="103">
        <f>DATOS!R3/DATOS!R23</f>
        <v>0</v>
      </c>
      <c r="K13" s="104">
        <f>DATOS!R$3/(DATOS!R$23+DATOS!R$24)</f>
        <v>0</v>
      </c>
      <c r="M13" s="104">
        <f>DATOS!R$3/DATOS!R$26</f>
        <v>0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4</v>
      </c>
      <c r="E14" s="101">
        <f>DATOS!T25</f>
        <v>2.5</v>
      </c>
      <c r="F14" s="101">
        <f t="shared" si="0"/>
        <v>8.5</v>
      </c>
      <c r="G14" s="102">
        <f>DATOS!T6</f>
        <v>0</v>
      </c>
      <c r="I14" s="103">
        <f>DATOS!T3/DATOS!T23</f>
        <v>0</v>
      </c>
      <c r="K14" s="104">
        <f>DATOS!T$3/(DATOS!T$23+DATOS!T$24)</f>
        <v>0</v>
      </c>
      <c r="M14" s="104">
        <f>DATOS!T$3/DATOS!T$26</f>
        <v>0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4</v>
      </c>
      <c r="E15" s="101">
        <f>DATOS!V25</f>
        <v>2.5</v>
      </c>
      <c r="F15" s="101">
        <f t="shared" si="0"/>
        <v>8.5</v>
      </c>
      <c r="G15" s="102">
        <f>DATOS!V6</f>
        <v>0</v>
      </c>
      <c r="I15" s="103">
        <f>DATOS!V3/DATOS!V23</f>
        <v>0</v>
      </c>
      <c r="K15" s="104">
        <f>DATOS!V$3/(DATOS!V$23+DATOS!V$24)</f>
        <v>0</v>
      </c>
      <c r="M15" s="104">
        <f>DATOS!V$3/DATOS!V$26</f>
        <v>0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4</v>
      </c>
      <c r="E16" s="101">
        <f>DATOS!X25</f>
        <v>2.5</v>
      </c>
      <c r="F16" s="101">
        <f t="shared" si="0"/>
        <v>8.5</v>
      </c>
      <c r="G16" s="102">
        <f>DATOS!X6</f>
        <v>0</v>
      </c>
      <c r="I16" s="103">
        <f>DATOS!X3/DATOS!X23</f>
        <v>0</v>
      </c>
      <c r="K16" s="104">
        <f>DATOS!X$3/(DATOS!X$23+DATOS!X$24)</f>
        <v>0</v>
      </c>
      <c r="M16" s="104">
        <f>DATOS!X$3/DATOS!X$26</f>
        <v>0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0</v>
      </c>
      <c r="I17" s="103">
        <f>DATOS!Z3/DATOS!Z23</f>
        <v>0</v>
      </c>
      <c r="K17" s="104">
        <f>DATOS!Z$3/(DATOS!Z$23+DATOS!Z$24)</f>
        <v>0</v>
      </c>
      <c r="M17" s="104">
        <f>DATOS!Z$3/DATOS!Z$26</f>
        <v>0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3.6666666666666665</v>
      </c>
      <c r="E19" s="108">
        <f>AVERAGE(E6:E17)</f>
        <v>2.2916666666666665</v>
      </c>
      <c r="F19" s="108">
        <f>AVERAGE(F6:F17)</f>
        <v>7.958333333333333</v>
      </c>
      <c r="G19" s="109">
        <f>AVERAGE(G6:G17)</f>
        <v>0</v>
      </c>
      <c r="H19" s="110"/>
      <c r="I19" s="111">
        <f>AVERAGE(I$6:I$17)</f>
        <v>0</v>
      </c>
      <c r="J19" s="110"/>
      <c r="K19" s="111">
        <f>AVERAGE(K$6:K$17)</f>
        <v>0</v>
      </c>
      <c r="L19" s="110"/>
      <c r="M19" s="111">
        <f>AVERAGE(M$6:M$17)</f>
        <v>0</v>
      </c>
    </row>
    <row r="21" spans="2:13" x14ac:dyDescent="0.2">
      <c r="B21" s="1773" t="s">
        <v>720</v>
      </c>
      <c r="C21" s="1774"/>
    </row>
    <row r="22" spans="2:13" x14ac:dyDescent="0.2">
      <c r="B22" s="112" t="s">
        <v>0</v>
      </c>
      <c r="C22" s="113" t="e">
        <f>DATOS!D$6/DATOS!D$3</f>
        <v>#DIV/0!</v>
      </c>
    </row>
    <row r="23" spans="2:13" x14ac:dyDescent="0.2">
      <c r="B23" s="112" t="s">
        <v>1</v>
      </c>
      <c r="C23" s="113" t="e">
        <f>DATOS!F$6/DATOS!F$3</f>
        <v>#DIV/0!</v>
      </c>
    </row>
    <row r="24" spans="2:13" x14ac:dyDescent="0.2">
      <c r="B24" s="112" t="s">
        <v>2</v>
      </c>
      <c r="C24" s="113" t="e">
        <f>DATOS!H$6/DATOS!H$3</f>
        <v>#DIV/0!</v>
      </c>
    </row>
    <row r="25" spans="2:13" x14ac:dyDescent="0.2">
      <c r="B25" s="112" t="s">
        <v>3</v>
      </c>
      <c r="C25" s="113" t="e">
        <f>DATOS!J$6/DATOS!J$3</f>
        <v>#DIV/0!</v>
      </c>
    </row>
    <row r="26" spans="2:13" x14ac:dyDescent="0.2">
      <c r="B26" s="112" t="s">
        <v>4</v>
      </c>
      <c r="C26" s="113" t="e">
        <f>DATOS!L$6/DATOS!L$3</f>
        <v>#DIV/0!</v>
      </c>
    </row>
    <row r="27" spans="2:13" x14ac:dyDescent="0.2">
      <c r="B27" s="112" t="s">
        <v>5</v>
      </c>
      <c r="C27" s="113" t="e">
        <f>DATOS!N$6/DATOS!N$3</f>
        <v>#DIV/0!</v>
      </c>
    </row>
    <row r="28" spans="2:13" x14ac:dyDescent="0.2">
      <c r="B28" s="112" t="s">
        <v>6</v>
      </c>
      <c r="C28" s="113" t="e">
        <f>DATOS!P$6/DATOS!P$3</f>
        <v>#DIV/0!</v>
      </c>
    </row>
    <row r="29" spans="2:13" x14ac:dyDescent="0.2">
      <c r="B29" s="112" t="s">
        <v>7</v>
      </c>
      <c r="C29" s="113" t="e">
        <f>DATOS!R$6/DATOS!R$3</f>
        <v>#DIV/0!</v>
      </c>
    </row>
    <row r="30" spans="2:13" x14ac:dyDescent="0.2">
      <c r="B30" s="112" t="s">
        <v>8</v>
      </c>
      <c r="C30" s="113" t="e">
        <f>DATOS!T$6/DATOS!T$3</f>
        <v>#DIV/0!</v>
      </c>
    </row>
    <row r="31" spans="2:13" x14ac:dyDescent="0.2">
      <c r="B31" s="112" t="s">
        <v>9</v>
      </c>
      <c r="C31" s="113" t="e">
        <f>DATOS!V$6/DATOS!V$3</f>
        <v>#DIV/0!</v>
      </c>
    </row>
    <row r="32" spans="2:13" x14ac:dyDescent="0.2">
      <c r="B32" s="112" t="s">
        <v>10</v>
      </c>
      <c r="C32" s="113" t="e">
        <f>DATOS!X$6/DATOS!X$3</f>
        <v>#DIV/0!</v>
      </c>
    </row>
    <row r="33" spans="2:3" ht="13.5" thickBot="1" x14ac:dyDescent="0.25">
      <c r="B33" s="114" t="s">
        <v>11</v>
      </c>
      <c r="C33" s="113" t="e">
        <f>DATOS!Z$6/DATOS!Z$3</f>
        <v>#DIV/0!</v>
      </c>
    </row>
    <row r="34" spans="2:3" ht="13.5" thickBot="1" x14ac:dyDescent="0.25">
      <c r="B34" s="115" t="s">
        <v>158</v>
      </c>
      <c r="C34" s="116" t="e">
        <f>(DATOS!D6+DATOS!F6+DATOS!H6+DATOS!J6+DATOS!L6+DATOS!N6+DATOS!P6+DATOS!R6+DATOS!T6+DATOS!V6+DATOS!X6+DATOS!Z6)/DATOS!AB3</f>
        <v>#DIV/0!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A16" sqref="A16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794" t="s">
        <v>1038</v>
      </c>
      <c r="B8" s="1796" t="s">
        <v>0</v>
      </c>
      <c r="C8" s="1797"/>
      <c r="D8" s="1798" t="s">
        <v>1</v>
      </c>
      <c r="E8" s="1799"/>
      <c r="F8" s="1800" t="s">
        <v>2</v>
      </c>
      <c r="G8" s="1801"/>
      <c r="H8" s="1802" t="s">
        <v>3</v>
      </c>
      <c r="I8" s="1803"/>
      <c r="J8" s="1792" t="s">
        <v>4</v>
      </c>
      <c r="K8" s="1793"/>
      <c r="L8" s="1780" t="s">
        <v>5</v>
      </c>
      <c r="M8" s="1781"/>
      <c r="N8" s="1782" t="s">
        <v>6</v>
      </c>
      <c r="O8" s="1783"/>
      <c r="P8" s="1784" t="s">
        <v>7</v>
      </c>
      <c r="Q8" s="1785"/>
      <c r="R8" s="1786" t="s">
        <v>8</v>
      </c>
      <c r="S8" s="1787"/>
      <c r="T8" s="1788" t="s">
        <v>9</v>
      </c>
      <c r="U8" s="1789"/>
      <c r="V8" s="1790" t="s">
        <v>10</v>
      </c>
      <c r="W8" s="1791"/>
      <c r="X8" s="1776" t="s">
        <v>11</v>
      </c>
      <c r="Y8" s="1777"/>
      <c r="Z8" s="1778" t="s">
        <v>184</v>
      </c>
      <c r="AA8" s="1779"/>
    </row>
    <row r="9" spans="1:27" x14ac:dyDescent="0.2">
      <c r="A9" s="1795"/>
      <c r="B9" s="1092" t="s">
        <v>663</v>
      </c>
      <c r="C9" s="1092" t="s">
        <v>664</v>
      </c>
      <c r="D9" s="1093" t="s">
        <v>665</v>
      </c>
      <c r="E9" s="1093" t="s">
        <v>664</v>
      </c>
      <c r="F9" s="1094" t="s">
        <v>665</v>
      </c>
      <c r="G9" s="1094" t="s">
        <v>664</v>
      </c>
      <c r="H9" s="1095" t="s">
        <v>663</v>
      </c>
      <c r="I9" s="1095" t="s">
        <v>664</v>
      </c>
      <c r="J9" s="1096" t="s">
        <v>663</v>
      </c>
      <c r="K9" s="1096" t="s">
        <v>664</v>
      </c>
      <c r="L9" s="1097" t="s">
        <v>663</v>
      </c>
      <c r="M9" s="1097" t="s">
        <v>664</v>
      </c>
      <c r="N9" s="1098" t="s">
        <v>665</v>
      </c>
      <c r="O9" s="1098" t="s">
        <v>664</v>
      </c>
      <c r="P9" s="1099" t="s">
        <v>663</v>
      </c>
      <c r="Q9" s="1099" t="s">
        <v>664</v>
      </c>
      <c r="R9" s="1100" t="s">
        <v>663</v>
      </c>
      <c r="S9" s="1100" t="s">
        <v>664</v>
      </c>
      <c r="T9" s="1101" t="s">
        <v>663</v>
      </c>
      <c r="U9" s="1104" t="s">
        <v>664</v>
      </c>
      <c r="V9" s="1102" t="s">
        <v>663</v>
      </c>
      <c r="W9" s="1102" t="s">
        <v>664</v>
      </c>
      <c r="X9" s="1105" t="s">
        <v>663</v>
      </c>
      <c r="Y9" s="1106" t="s">
        <v>664</v>
      </c>
      <c r="Z9" s="1107" t="s">
        <v>663</v>
      </c>
      <c r="AA9" s="1107" t="s">
        <v>664</v>
      </c>
    </row>
    <row r="10" spans="1:27" x14ac:dyDescent="0.2">
      <c r="A10" s="170" t="s">
        <v>183</v>
      </c>
      <c r="B10" s="660">
        <f>DATOS!C79</f>
        <v>0</v>
      </c>
      <c r="C10" s="660">
        <f>DATOS!D79</f>
        <v>0</v>
      </c>
      <c r="D10" s="660">
        <f>DATOS!E79</f>
        <v>0</v>
      </c>
      <c r="E10" s="660">
        <f>DATOS!F79</f>
        <v>0</v>
      </c>
      <c r="F10" s="660">
        <f>DATOS!G79</f>
        <v>0</v>
      </c>
      <c r="G10" s="660">
        <f>DATOS!H79</f>
        <v>0</v>
      </c>
      <c r="H10" s="660">
        <f>DATOS!I79</f>
        <v>0</v>
      </c>
      <c r="I10" s="660">
        <f>DATOS!J79</f>
        <v>0</v>
      </c>
      <c r="J10" s="660">
        <f>DATOS!K79</f>
        <v>0</v>
      </c>
      <c r="K10" s="660">
        <f>DATOS!L79</f>
        <v>0</v>
      </c>
      <c r="L10" s="660">
        <f>DATOS!M79</f>
        <v>0</v>
      </c>
      <c r="M10" s="660">
        <f>DATOS!N79</f>
        <v>0</v>
      </c>
      <c r="N10" s="660">
        <f>DATOS!O79</f>
        <v>0</v>
      </c>
      <c r="O10" s="660">
        <f>DATOS!P79</f>
        <v>0</v>
      </c>
      <c r="P10" s="660">
        <f>DATOS!Q79</f>
        <v>0</v>
      </c>
      <c r="Q10" s="660">
        <f>DATOS!R79</f>
        <v>0</v>
      </c>
      <c r="R10" s="660">
        <f>DATOS!S79</f>
        <v>0</v>
      </c>
      <c r="S10" s="660">
        <f>DATOS!T79</f>
        <v>0</v>
      </c>
      <c r="T10" s="660">
        <f>DATOS!U79</f>
        <v>0</v>
      </c>
      <c r="U10" s="660">
        <f>DATOS!V79</f>
        <v>0</v>
      </c>
      <c r="V10" s="660">
        <f>DATOS!W79</f>
        <v>0</v>
      </c>
      <c r="W10" s="660">
        <f>DATOS!X79</f>
        <v>0</v>
      </c>
      <c r="X10" s="660">
        <f>DATOS!Y79</f>
        <v>0</v>
      </c>
      <c r="Y10" s="660">
        <f>DATOS!Z79</f>
        <v>0</v>
      </c>
      <c r="Z10" s="661">
        <f>B10+D10+F10+H10+J10+L10+N10+P10+R10+T10+V10+X10</f>
        <v>0</v>
      </c>
      <c r="AA10" s="661">
        <f>C10+E10+G10+I10+K10+M10+O10+Q10+S10+U10+W10+Y10</f>
        <v>0</v>
      </c>
    </row>
    <row r="11" spans="1:27" x14ac:dyDescent="0.2">
      <c r="A11" s="170" t="s">
        <v>176</v>
      </c>
      <c r="B11" s="660">
        <f>DATOS!C80</f>
        <v>0</v>
      </c>
      <c r="C11" s="660">
        <f>DATOS!D80</f>
        <v>0</v>
      </c>
      <c r="D11" s="660">
        <f>DATOS!E80</f>
        <v>0</v>
      </c>
      <c r="E11" s="660">
        <f>DATOS!F80</f>
        <v>0</v>
      </c>
      <c r="F11" s="660">
        <f>DATOS!G80</f>
        <v>0</v>
      </c>
      <c r="G11" s="660">
        <f>DATOS!H80</f>
        <v>0</v>
      </c>
      <c r="H11" s="660">
        <f>DATOS!I80</f>
        <v>0</v>
      </c>
      <c r="I11" s="660">
        <f>DATOS!J80</f>
        <v>0</v>
      </c>
      <c r="J11" s="660">
        <f>DATOS!K80</f>
        <v>0</v>
      </c>
      <c r="K11" s="660">
        <f>DATOS!L80</f>
        <v>0</v>
      </c>
      <c r="L11" s="660">
        <f>DATOS!M80</f>
        <v>0</v>
      </c>
      <c r="M11" s="660">
        <f>DATOS!N80</f>
        <v>0</v>
      </c>
      <c r="N11" s="660">
        <f>DATOS!O80</f>
        <v>0</v>
      </c>
      <c r="O11" s="660">
        <f>DATOS!P80</f>
        <v>0</v>
      </c>
      <c r="P11" s="660">
        <f>DATOS!Q80</f>
        <v>0</v>
      </c>
      <c r="Q11" s="660">
        <f>DATOS!R80</f>
        <v>0</v>
      </c>
      <c r="R11" s="660">
        <f>DATOS!S80</f>
        <v>0</v>
      </c>
      <c r="S11" s="660">
        <f>DATOS!T80</f>
        <v>0</v>
      </c>
      <c r="T11" s="660">
        <f>DATOS!U80</f>
        <v>0</v>
      </c>
      <c r="U11" s="660">
        <f>DATOS!V80</f>
        <v>0</v>
      </c>
      <c r="V11" s="660">
        <f>DATOS!W80</f>
        <v>0</v>
      </c>
      <c r="W11" s="660">
        <f>DATOS!X80</f>
        <v>0</v>
      </c>
      <c r="X11" s="660">
        <f>DATOS!Y80</f>
        <v>0</v>
      </c>
      <c r="Y11" s="660">
        <f>DATOS!Z80</f>
        <v>0</v>
      </c>
      <c r="Z11" s="661">
        <f t="shared" ref="Z11:Z78" si="0">B11+D11+F11+H11+J11+L11+N11+P11+R11+T11+V11+X11</f>
        <v>0</v>
      </c>
      <c r="AA11" s="661">
        <f t="shared" ref="AA11:AA78" si="1">C11+E11+G11+I11+K11+M11+O11+Q11+S11+U11+W11+Y11</f>
        <v>0</v>
      </c>
    </row>
    <row r="12" spans="1:27" x14ac:dyDescent="0.2">
      <c r="A12" s="170" t="s">
        <v>216</v>
      </c>
      <c r="B12" s="660">
        <f>DATOS!C81</f>
        <v>144665.47</v>
      </c>
      <c r="C12" s="660">
        <f>DATOS!D81</f>
        <v>0</v>
      </c>
      <c r="D12" s="660">
        <f>DATOS!E81</f>
        <v>179974.39999999999</v>
      </c>
      <c r="E12" s="660">
        <f>DATOS!F81</f>
        <v>0</v>
      </c>
      <c r="F12" s="660">
        <f>DATOS!G81</f>
        <v>192931.36</v>
      </c>
      <c r="G12" s="660">
        <f>DATOS!H81</f>
        <v>0</v>
      </c>
      <c r="H12" s="660">
        <f>DATOS!I81</f>
        <v>196086.35</v>
      </c>
      <c r="I12" s="660">
        <f>DATOS!J81</f>
        <v>0</v>
      </c>
      <c r="J12" s="660">
        <f>DATOS!K81</f>
        <v>223215.45</v>
      </c>
      <c r="K12" s="660">
        <f>DATOS!L81</f>
        <v>0</v>
      </c>
      <c r="L12" s="660">
        <f>DATOS!M81</f>
        <v>204786.79</v>
      </c>
      <c r="M12" s="660">
        <f>DATOS!N81</f>
        <v>0</v>
      </c>
      <c r="N12" s="660">
        <f>DATOS!O81</f>
        <v>0</v>
      </c>
      <c r="O12" s="660">
        <f>DATOS!P81</f>
        <v>0</v>
      </c>
      <c r="P12" s="660">
        <f>DATOS!Q81</f>
        <v>0</v>
      </c>
      <c r="Q12" s="660">
        <f>DATOS!R81</f>
        <v>0</v>
      </c>
      <c r="R12" s="660">
        <f>DATOS!S81</f>
        <v>0</v>
      </c>
      <c r="S12" s="660">
        <f>DATOS!T81</f>
        <v>0</v>
      </c>
      <c r="T12" s="660">
        <f>DATOS!U81</f>
        <v>0</v>
      </c>
      <c r="U12" s="660">
        <f>DATOS!V81</f>
        <v>0</v>
      </c>
      <c r="V12" s="660">
        <f>DATOS!W81</f>
        <v>0</v>
      </c>
      <c r="W12" s="660">
        <f>DATOS!X81</f>
        <v>0</v>
      </c>
      <c r="X12" s="660">
        <f>DATOS!Y81</f>
        <v>0</v>
      </c>
      <c r="Y12" s="660">
        <f>DATOS!Z81</f>
        <v>0</v>
      </c>
      <c r="Z12" s="661">
        <f t="shared" si="0"/>
        <v>1141659.82</v>
      </c>
      <c r="AA12" s="661">
        <f t="shared" si="1"/>
        <v>0</v>
      </c>
    </row>
    <row r="13" spans="1:27" x14ac:dyDescent="0.2">
      <c r="A13" s="1103" t="s">
        <v>279</v>
      </c>
      <c r="B13" s="660">
        <f>DATOS!C82</f>
        <v>0</v>
      </c>
      <c r="C13" s="660">
        <f>DATOS!D82</f>
        <v>0</v>
      </c>
      <c r="D13" s="660">
        <f>DATOS!E82</f>
        <v>0</v>
      </c>
      <c r="E13" s="660">
        <f>DATOS!F82</f>
        <v>0</v>
      </c>
      <c r="F13" s="660">
        <f>DATOS!G82</f>
        <v>0</v>
      </c>
      <c r="G13" s="660">
        <f>DATOS!H82</f>
        <v>0</v>
      </c>
      <c r="H13" s="660">
        <f>DATOS!I82</f>
        <v>0</v>
      </c>
      <c r="I13" s="660">
        <f>DATOS!J82</f>
        <v>0</v>
      </c>
      <c r="J13" s="660">
        <f>DATOS!K82</f>
        <v>0</v>
      </c>
      <c r="K13" s="660">
        <f>DATOS!L82</f>
        <v>0</v>
      </c>
      <c r="L13" s="660">
        <f>DATOS!M82</f>
        <v>0</v>
      </c>
      <c r="M13" s="660">
        <f>DATOS!N82</f>
        <v>0</v>
      </c>
      <c r="N13" s="660">
        <f>DATOS!O82</f>
        <v>0</v>
      </c>
      <c r="O13" s="660">
        <f>DATOS!P82</f>
        <v>0</v>
      </c>
      <c r="P13" s="660">
        <f>DATOS!Q82</f>
        <v>0</v>
      </c>
      <c r="Q13" s="660">
        <f>DATOS!R82</f>
        <v>0</v>
      </c>
      <c r="R13" s="660">
        <f>DATOS!S82</f>
        <v>0</v>
      </c>
      <c r="S13" s="660">
        <f>DATOS!T82</f>
        <v>0</v>
      </c>
      <c r="T13" s="660">
        <f>DATOS!U82</f>
        <v>0</v>
      </c>
      <c r="U13" s="660">
        <f>DATOS!V82</f>
        <v>0</v>
      </c>
      <c r="V13" s="660">
        <f>DATOS!W82</f>
        <v>0</v>
      </c>
      <c r="W13" s="660">
        <f>DATOS!X82</f>
        <v>0</v>
      </c>
      <c r="X13" s="660">
        <f>DATOS!Y82</f>
        <v>0</v>
      </c>
      <c r="Y13" s="660">
        <f>DATOS!Z82</f>
        <v>0</v>
      </c>
      <c r="Z13" s="661">
        <f t="shared" si="0"/>
        <v>0</v>
      </c>
      <c r="AA13" s="661">
        <f t="shared" si="1"/>
        <v>0</v>
      </c>
    </row>
    <row r="14" spans="1:27" x14ac:dyDescent="0.2">
      <c r="A14" s="170" t="s">
        <v>182</v>
      </c>
      <c r="B14" s="660">
        <f>DATOS!C83</f>
        <v>0</v>
      </c>
      <c r="C14" s="660">
        <f>DATOS!D83</f>
        <v>0</v>
      </c>
      <c r="D14" s="660">
        <f>DATOS!E83</f>
        <v>0</v>
      </c>
      <c r="E14" s="660">
        <f>DATOS!F83</f>
        <v>0</v>
      </c>
      <c r="F14" s="660">
        <f>DATOS!G83</f>
        <v>0</v>
      </c>
      <c r="G14" s="660">
        <f>DATOS!H83</f>
        <v>0</v>
      </c>
      <c r="H14" s="660">
        <f>DATOS!I83</f>
        <v>0</v>
      </c>
      <c r="I14" s="660">
        <f>DATOS!J83</f>
        <v>0</v>
      </c>
      <c r="J14" s="660">
        <f>DATOS!K83</f>
        <v>0</v>
      </c>
      <c r="K14" s="660">
        <f>DATOS!L83</f>
        <v>0</v>
      </c>
      <c r="L14" s="660">
        <f>DATOS!M83</f>
        <v>0</v>
      </c>
      <c r="M14" s="660">
        <f>DATOS!N83</f>
        <v>0</v>
      </c>
      <c r="N14" s="660">
        <f>DATOS!O83</f>
        <v>0</v>
      </c>
      <c r="O14" s="660">
        <f>DATOS!P83</f>
        <v>0</v>
      </c>
      <c r="P14" s="660">
        <f>DATOS!Q83</f>
        <v>0</v>
      </c>
      <c r="Q14" s="660">
        <f>DATOS!R83</f>
        <v>0</v>
      </c>
      <c r="R14" s="660">
        <f>DATOS!S83</f>
        <v>0</v>
      </c>
      <c r="S14" s="660">
        <f>DATOS!T83</f>
        <v>0</v>
      </c>
      <c r="T14" s="660">
        <f>DATOS!U83</f>
        <v>0</v>
      </c>
      <c r="U14" s="660">
        <f>DATOS!V83</f>
        <v>0</v>
      </c>
      <c r="V14" s="660">
        <f>DATOS!W83</f>
        <v>0</v>
      </c>
      <c r="W14" s="660">
        <f>DATOS!X83</f>
        <v>0</v>
      </c>
      <c r="X14" s="660">
        <f>DATOS!Y83</f>
        <v>0</v>
      </c>
      <c r="Y14" s="660">
        <f>DATOS!Z83</f>
        <v>0</v>
      </c>
      <c r="Z14" s="661">
        <f t="shared" si="0"/>
        <v>0</v>
      </c>
      <c r="AA14" s="661">
        <f t="shared" si="1"/>
        <v>0</v>
      </c>
    </row>
    <row r="15" spans="1:27" x14ac:dyDescent="0.2">
      <c r="A15" s="170" t="s">
        <v>181</v>
      </c>
      <c r="B15" s="660">
        <f>DATOS!C84</f>
        <v>0</v>
      </c>
      <c r="C15" s="660">
        <f>DATOS!D84</f>
        <v>0</v>
      </c>
      <c r="D15" s="660">
        <f>DATOS!E84</f>
        <v>0</v>
      </c>
      <c r="E15" s="660">
        <f>DATOS!F84</f>
        <v>0</v>
      </c>
      <c r="F15" s="660">
        <f>DATOS!G84</f>
        <v>0</v>
      </c>
      <c r="G15" s="660">
        <f>DATOS!H84</f>
        <v>0</v>
      </c>
      <c r="H15" s="660">
        <f>DATOS!I84</f>
        <v>0</v>
      </c>
      <c r="I15" s="660">
        <f>DATOS!J84</f>
        <v>0</v>
      </c>
      <c r="J15" s="660">
        <f>DATOS!K84</f>
        <v>0</v>
      </c>
      <c r="K15" s="660">
        <f>DATOS!L84</f>
        <v>0</v>
      </c>
      <c r="L15" s="660">
        <f>DATOS!M84</f>
        <v>0</v>
      </c>
      <c r="M15" s="660">
        <f>DATOS!N84</f>
        <v>0</v>
      </c>
      <c r="N15" s="660">
        <f>DATOS!O84</f>
        <v>0</v>
      </c>
      <c r="O15" s="660">
        <f>DATOS!P84</f>
        <v>0</v>
      </c>
      <c r="P15" s="660">
        <f>DATOS!Q84</f>
        <v>0</v>
      </c>
      <c r="Q15" s="660">
        <f>DATOS!R84</f>
        <v>0</v>
      </c>
      <c r="R15" s="660">
        <f>DATOS!S84</f>
        <v>0</v>
      </c>
      <c r="S15" s="660">
        <f>DATOS!T84</f>
        <v>0</v>
      </c>
      <c r="T15" s="660">
        <f>DATOS!U84</f>
        <v>0</v>
      </c>
      <c r="U15" s="660">
        <f>DATOS!V84</f>
        <v>0</v>
      </c>
      <c r="V15" s="660">
        <f>DATOS!W84</f>
        <v>0</v>
      </c>
      <c r="W15" s="660">
        <f>DATOS!X84</f>
        <v>0</v>
      </c>
      <c r="X15" s="660">
        <f>DATOS!Y84</f>
        <v>0</v>
      </c>
      <c r="Y15" s="660">
        <f>DATOS!Z84</f>
        <v>0</v>
      </c>
      <c r="Z15" s="661">
        <f t="shared" si="0"/>
        <v>0</v>
      </c>
      <c r="AA15" s="661">
        <f t="shared" si="1"/>
        <v>0</v>
      </c>
    </row>
    <row r="16" spans="1:27" x14ac:dyDescent="0.2">
      <c r="A16" s="170" t="s">
        <v>173</v>
      </c>
      <c r="B16" s="660">
        <f>DATOS!C85</f>
        <v>0</v>
      </c>
      <c r="C16" s="660">
        <f>DATOS!D85</f>
        <v>0</v>
      </c>
      <c r="D16" s="660">
        <f>DATOS!E85</f>
        <v>0</v>
      </c>
      <c r="E16" s="660">
        <f>DATOS!F85</f>
        <v>0</v>
      </c>
      <c r="F16" s="660">
        <f>DATOS!G85</f>
        <v>0</v>
      </c>
      <c r="G16" s="660">
        <f>DATOS!H85</f>
        <v>0</v>
      </c>
      <c r="H16" s="660">
        <f>DATOS!I85</f>
        <v>0</v>
      </c>
      <c r="I16" s="660">
        <f>DATOS!J85</f>
        <v>0</v>
      </c>
      <c r="J16" s="660">
        <f>DATOS!K85</f>
        <v>0</v>
      </c>
      <c r="K16" s="660">
        <f>DATOS!L85</f>
        <v>0</v>
      </c>
      <c r="L16" s="660">
        <f>DATOS!M85</f>
        <v>0</v>
      </c>
      <c r="M16" s="660">
        <f>DATOS!N85</f>
        <v>0</v>
      </c>
      <c r="N16" s="660">
        <f>DATOS!O85</f>
        <v>0</v>
      </c>
      <c r="O16" s="660">
        <f>DATOS!P85</f>
        <v>0</v>
      </c>
      <c r="P16" s="660">
        <f>DATOS!Q85</f>
        <v>0</v>
      </c>
      <c r="Q16" s="660">
        <f>DATOS!R85</f>
        <v>0</v>
      </c>
      <c r="R16" s="660">
        <f>DATOS!S85</f>
        <v>0</v>
      </c>
      <c r="S16" s="660">
        <f>DATOS!T85</f>
        <v>0</v>
      </c>
      <c r="T16" s="660">
        <f>DATOS!U85</f>
        <v>0</v>
      </c>
      <c r="U16" s="660">
        <f>DATOS!V85</f>
        <v>0</v>
      </c>
      <c r="V16" s="660">
        <f>DATOS!W85</f>
        <v>0</v>
      </c>
      <c r="W16" s="660">
        <f>DATOS!X85</f>
        <v>0</v>
      </c>
      <c r="X16" s="660">
        <f>DATOS!Y85</f>
        <v>0</v>
      </c>
      <c r="Y16" s="660">
        <f>DATOS!Z85</f>
        <v>0</v>
      </c>
      <c r="Z16" s="661">
        <f t="shared" si="0"/>
        <v>0</v>
      </c>
      <c r="AA16" s="661">
        <f t="shared" si="1"/>
        <v>0</v>
      </c>
    </row>
    <row r="17" spans="1:27" x14ac:dyDescent="0.2">
      <c r="A17" s="170" t="s">
        <v>632</v>
      </c>
      <c r="B17" s="660">
        <f>DATOS!C86</f>
        <v>114.95</v>
      </c>
      <c r="C17" s="660">
        <f>DATOS!D86</f>
        <v>0</v>
      </c>
      <c r="D17" s="660">
        <f>DATOS!E86</f>
        <v>1222.0999999999999</v>
      </c>
      <c r="E17" s="660">
        <f>DATOS!F86</f>
        <v>0</v>
      </c>
      <c r="F17" s="660">
        <f>DATOS!G86</f>
        <v>0</v>
      </c>
      <c r="G17" s="660">
        <f>DATOS!H86</f>
        <v>0</v>
      </c>
      <c r="H17" s="660">
        <f>DATOS!I86</f>
        <v>744.15</v>
      </c>
      <c r="I17" s="660">
        <f>DATOS!J86</f>
        <v>0</v>
      </c>
      <c r="J17" s="660">
        <f>DATOS!K86</f>
        <v>37.1</v>
      </c>
      <c r="K17" s="660">
        <f>DATOS!L86</f>
        <v>0</v>
      </c>
      <c r="L17" s="660">
        <f>DATOS!M86</f>
        <v>70.47</v>
      </c>
      <c r="M17" s="660">
        <f>DATOS!N86</f>
        <v>0</v>
      </c>
      <c r="N17" s="660">
        <f>DATOS!O86</f>
        <v>0</v>
      </c>
      <c r="O17" s="660">
        <f>DATOS!P86</f>
        <v>0</v>
      </c>
      <c r="P17" s="660">
        <f>DATOS!Q86</f>
        <v>0</v>
      </c>
      <c r="Q17" s="660">
        <f>DATOS!R86</f>
        <v>0</v>
      </c>
      <c r="R17" s="660">
        <f>DATOS!S86</f>
        <v>0</v>
      </c>
      <c r="S17" s="660">
        <f>DATOS!T86</f>
        <v>0</v>
      </c>
      <c r="T17" s="660">
        <f>DATOS!U86</f>
        <v>0</v>
      </c>
      <c r="U17" s="660">
        <f>DATOS!V86</f>
        <v>0</v>
      </c>
      <c r="V17" s="660">
        <f>DATOS!W86</f>
        <v>0</v>
      </c>
      <c r="W17" s="660">
        <f>DATOS!X86</f>
        <v>0</v>
      </c>
      <c r="X17" s="660">
        <f>DATOS!Y86</f>
        <v>0</v>
      </c>
      <c r="Y17" s="660">
        <f>DATOS!Z86</f>
        <v>0</v>
      </c>
      <c r="Z17" s="661">
        <f t="shared" si="0"/>
        <v>2188.7699999999995</v>
      </c>
      <c r="AA17" s="661">
        <f t="shared" si="1"/>
        <v>0</v>
      </c>
    </row>
    <row r="18" spans="1:27" ht="13.5" customHeight="1" x14ac:dyDescent="0.2">
      <c r="A18" s="170" t="s">
        <v>178</v>
      </c>
      <c r="B18" s="660">
        <f>DATOS!C87</f>
        <v>0</v>
      </c>
      <c r="C18" s="660">
        <f>DATOS!D87</f>
        <v>0</v>
      </c>
      <c r="D18" s="660">
        <f>DATOS!E87</f>
        <v>0</v>
      </c>
      <c r="E18" s="660">
        <f>DATOS!F87</f>
        <v>0</v>
      </c>
      <c r="F18" s="660">
        <f>DATOS!G87</f>
        <v>0</v>
      </c>
      <c r="G18" s="660">
        <f>DATOS!H87</f>
        <v>0</v>
      </c>
      <c r="H18" s="660">
        <f>DATOS!I87</f>
        <v>0</v>
      </c>
      <c r="I18" s="660">
        <f>DATOS!J87</f>
        <v>0</v>
      </c>
      <c r="J18" s="660">
        <f>DATOS!K87</f>
        <v>0</v>
      </c>
      <c r="K18" s="660">
        <f>DATOS!L87</f>
        <v>0</v>
      </c>
      <c r="L18" s="660">
        <f>DATOS!M87</f>
        <v>0</v>
      </c>
      <c r="M18" s="660">
        <f>DATOS!N87</f>
        <v>0</v>
      </c>
      <c r="N18" s="660">
        <f>DATOS!O87</f>
        <v>0</v>
      </c>
      <c r="O18" s="660">
        <f>DATOS!P87</f>
        <v>0</v>
      </c>
      <c r="P18" s="660">
        <f>DATOS!Q87</f>
        <v>0</v>
      </c>
      <c r="Q18" s="660">
        <f>DATOS!R87</f>
        <v>0</v>
      </c>
      <c r="R18" s="660">
        <f>DATOS!S87</f>
        <v>0</v>
      </c>
      <c r="S18" s="660">
        <f>DATOS!T87</f>
        <v>0</v>
      </c>
      <c r="T18" s="660">
        <f>DATOS!U87</f>
        <v>0</v>
      </c>
      <c r="U18" s="660">
        <f>DATOS!V87</f>
        <v>0</v>
      </c>
      <c r="V18" s="660">
        <f>DATOS!W87</f>
        <v>0</v>
      </c>
      <c r="W18" s="660">
        <f>DATOS!X87</f>
        <v>0</v>
      </c>
      <c r="X18" s="660">
        <f>DATOS!Y87</f>
        <v>0</v>
      </c>
      <c r="Y18" s="660">
        <f>DATOS!Z87</f>
        <v>0</v>
      </c>
      <c r="Z18" s="661">
        <f t="shared" si="0"/>
        <v>0</v>
      </c>
      <c r="AA18" s="661">
        <f t="shared" si="1"/>
        <v>0</v>
      </c>
    </row>
    <row r="19" spans="1:27" x14ac:dyDescent="0.2">
      <c r="A19" s="170" t="s">
        <v>177</v>
      </c>
      <c r="B19" s="660">
        <f>DATOS!C88</f>
        <v>0</v>
      </c>
      <c r="C19" s="660">
        <f>DATOS!D88</f>
        <v>0</v>
      </c>
      <c r="D19" s="660">
        <f>DATOS!E88</f>
        <v>0</v>
      </c>
      <c r="E19" s="660">
        <f>DATOS!F88</f>
        <v>0</v>
      </c>
      <c r="F19" s="660">
        <f>DATOS!G88</f>
        <v>0</v>
      </c>
      <c r="G19" s="660">
        <f>DATOS!H88</f>
        <v>0</v>
      </c>
      <c r="H19" s="660">
        <f>DATOS!I88</f>
        <v>0</v>
      </c>
      <c r="I19" s="660">
        <f>DATOS!J88</f>
        <v>0</v>
      </c>
      <c r="J19" s="660">
        <f>DATOS!K88</f>
        <v>0</v>
      </c>
      <c r="K19" s="660">
        <f>DATOS!L88</f>
        <v>0</v>
      </c>
      <c r="L19" s="660">
        <f>DATOS!M88</f>
        <v>0</v>
      </c>
      <c r="M19" s="660">
        <f>DATOS!N88</f>
        <v>0</v>
      </c>
      <c r="N19" s="660">
        <f>DATOS!O88</f>
        <v>0</v>
      </c>
      <c r="O19" s="660">
        <f>DATOS!P88</f>
        <v>0</v>
      </c>
      <c r="P19" s="660">
        <f>DATOS!Q88</f>
        <v>0</v>
      </c>
      <c r="Q19" s="660">
        <f>DATOS!R88</f>
        <v>0</v>
      </c>
      <c r="R19" s="660">
        <f>DATOS!S88</f>
        <v>0</v>
      </c>
      <c r="S19" s="660">
        <f>DATOS!T88</f>
        <v>0</v>
      </c>
      <c r="T19" s="660">
        <f>DATOS!U88</f>
        <v>0</v>
      </c>
      <c r="U19" s="660">
        <f>DATOS!V88</f>
        <v>0</v>
      </c>
      <c r="V19" s="660">
        <f>DATOS!W88</f>
        <v>0</v>
      </c>
      <c r="W19" s="660">
        <f>DATOS!X88</f>
        <v>0</v>
      </c>
      <c r="X19" s="660">
        <f>DATOS!Y88</f>
        <v>0</v>
      </c>
      <c r="Y19" s="660">
        <f>DATOS!Z88</f>
        <v>0</v>
      </c>
      <c r="Z19" s="661">
        <f t="shared" si="0"/>
        <v>0</v>
      </c>
      <c r="AA19" s="661">
        <f t="shared" si="1"/>
        <v>0</v>
      </c>
    </row>
    <row r="20" spans="1:27" x14ac:dyDescent="0.2">
      <c r="A20" s="170" t="s">
        <v>169</v>
      </c>
      <c r="B20" s="660">
        <f>DATOS!C89</f>
        <v>0</v>
      </c>
      <c r="C20" s="660">
        <f>DATOS!D89</f>
        <v>0</v>
      </c>
      <c r="D20" s="660">
        <f>DATOS!E89</f>
        <v>0</v>
      </c>
      <c r="E20" s="660">
        <f>DATOS!F89</f>
        <v>0</v>
      </c>
      <c r="F20" s="660">
        <f>DATOS!G89</f>
        <v>0</v>
      </c>
      <c r="G20" s="660">
        <f>DATOS!H89</f>
        <v>0</v>
      </c>
      <c r="H20" s="660">
        <f>DATOS!I89</f>
        <v>0</v>
      </c>
      <c r="I20" s="660">
        <f>DATOS!J89</f>
        <v>0</v>
      </c>
      <c r="J20" s="660">
        <f>DATOS!K89</f>
        <v>0</v>
      </c>
      <c r="K20" s="660">
        <f>DATOS!L89</f>
        <v>0</v>
      </c>
      <c r="L20" s="660">
        <f>DATOS!M89</f>
        <v>0</v>
      </c>
      <c r="M20" s="660">
        <f>DATOS!N89</f>
        <v>0</v>
      </c>
      <c r="N20" s="660">
        <f>DATOS!O89</f>
        <v>0</v>
      </c>
      <c r="O20" s="660">
        <f>DATOS!P89</f>
        <v>0</v>
      </c>
      <c r="P20" s="660">
        <f>DATOS!Q89</f>
        <v>0</v>
      </c>
      <c r="Q20" s="660">
        <f>DATOS!R89</f>
        <v>0</v>
      </c>
      <c r="R20" s="660">
        <f>DATOS!S89</f>
        <v>0</v>
      </c>
      <c r="S20" s="660">
        <f>DATOS!T89</f>
        <v>0</v>
      </c>
      <c r="T20" s="660">
        <f>DATOS!U89</f>
        <v>0</v>
      </c>
      <c r="U20" s="660">
        <f>DATOS!V89</f>
        <v>0</v>
      </c>
      <c r="V20" s="660">
        <f>DATOS!W89</f>
        <v>0</v>
      </c>
      <c r="W20" s="660">
        <f>DATOS!X89</f>
        <v>0</v>
      </c>
      <c r="X20" s="660">
        <f>DATOS!Y89</f>
        <v>0</v>
      </c>
      <c r="Y20" s="660">
        <f>DATOS!Z89</f>
        <v>0</v>
      </c>
      <c r="Z20" s="661">
        <f t="shared" si="0"/>
        <v>0</v>
      </c>
      <c r="AA20" s="661">
        <f t="shared" si="1"/>
        <v>0</v>
      </c>
    </row>
    <row r="21" spans="1:27" x14ac:dyDescent="0.2">
      <c r="A21" s="170" t="s">
        <v>179</v>
      </c>
      <c r="B21" s="660">
        <f>DATOS!C90</f>
        <v>0</v>
      </c>
      <c r="C21" s="660">
        <f>DATOS!D90</f>
        <v>0</v>
      </c>
      <c r="D21" s="660">
        <f>DATOS!E90</f>
        <v>0</v>
      </c>
      <c r="E21" s="660">
        <f>DATOS!F90</f>
        <v>0</v>
      </c>
      <c r="F21" s="660">
        <f>DATOS!G90</f>
        <v>0</v>
      </c>
      <c r="G21" s="660">
        <f>DATOS!H90</f>
        <v>0</v>
      </c>
      <c r="H21" s="660">
        <f>DATOS!I90</f>
        <v>0</v>
      </c>
      <c r="I21" s="660">
        <f>DATOS!J90</f>
        <v>0</v>
      </c>
      <c r="J21" s="660">
        <f>DATOS!K90</f>
        <v>0</v>
      </c>
      <c r="K21" s="660">
        <f>DATOS!L90</f>
        <v>0</v>
      </c>
      <c r="L21" s="660">
        <f>DATOS!M90</f>
        <v>0</v>
      </c>
      <c r="M21" s="660">
        <f>DATOS!N90</f>
        <v>0</v>
      </c>
      <c r="N21" s="660">
        <f>DATOS!O90</f>
        <v>0</v>
      </c>
      <c r="O21" s="660">
        <f>DATOS!P90</f>
        <v>0</v>
      </c>
      <c r="P21" s="660">
        <f>DATOS!Q90</f>
        <v>0</v>
      </c>
      <c r="Q21" s="660">
        <f>DATOS!R90</f>
        <v>0</v>
      </c>
      <c r="R21" s="660">
        <f>DATOS!S90</f>
        <v>0</v>
      </c>
      <c r="S21" s="660">
        <f>DATOS!T90</f>
        <v>0</v>
      </c>
      <c r="T21" s="660">
        <f>DATOS!U90</f>
        <v>0</v>
      </c>
      <c r="U21" s="660">
        <f>DATOS!V90</f>
        <v>0</v>
      </c>
      <c r="V21" s="660">
        <f>DATOS!W90</f>
        <v>0</v>
      </c>
      <c r="W21" s="660">
        <f>DATOS!X90</f>
        <v>0</v>
      </c>
      <c r="X21" s="660">
        <f>DATOS!Y90</f>
        <v>0</v>
      </c>
      <c r="Y21" s="660">
        <f>DATOS!Z90</f>
        <v>0</v>
      </c>
      <c r="Z21" s="661">
        <f t="shared" si="0"/>
        <v>0</v>
      </c>
      <c r="AA21" s="661">
        <f t="shared" si="1"/>
        <v>0</v>
      </c>
    </row>
    <row r="22" spans="1:27" x14ac:dyDescent="0.2">
      <c r="A22" s="170" t="s">
        <v>633</v>
      </c>
      <c r="B22" s="660">
        <f>DATOS!C91</f>
        <v>0</v>
      </c>
      <c r="C22" s="660">
        <f>DATOS!D91</f>
        <v>0</v>
      </c>
      <c r="D22" s="660">
        <f>DATOS!E91</f>
        <v>0</v>
      </c>
      <c r="E22" s="660">
        <f>DATOS!F91</f>
        <v>0</v>
      </c>
      <c r="F22" s="660">
        <f>DATOS!G91</f>
        <v>0</v>
      </c>
      <c r="G22" s="660">
        <f>DATOS!H91</f>
        <v>0</v>
      </c>
      <c r="H22" s="660">
        <f>DATOS!I91</f>
        <v>0</v>
      </c>
      <c r="I22" s="660">
        <f>DATOS!J91</f>
        <v>0</v>
      </c>
      <c r="J22" s="660">
        <f>DATOS!K91</f>
        <v>0</v>
      </c>
      <c r="K22" s="660">
        <f>DATOS!L91</f>
        <v>0</v>
      </c>
      <c r="L22" s="660">
        <f>DATOS!M91</f>
        <v>0</v>
      </c>
      <c r="M22" s="660">
        <f>DATOS!N91</f>
        <v>0</v>
      </c>
      <c r="N22" s="660">
        <f>DATOS!O91</f>
        <v>0</v>
      </c>
      <c r="O22" s="660">
        <f>DATOS!P91</f>
        <v>0</v>
      </c>
      <c r="P22" s="660">
        <f>DATOS!Q91</f>
        <v>0</v>
      </c>
      <c r="Q22" s="660">
        <f>DATOS!R91</f>
        <v>0</v>
      </c>
      <c r="R22" s="660">
        <f>DATOS!S91</f>
        <v>0</v>
      </c>
      <c r="S22" s="660">
        <f>DATOS!T91</f>
        <v>0</v>
      </c>
      <c r="T22" s="660">
        <f>DATOS!U91</f>
        <v>0</v>
      </c>
      <c r="U22" s="660">
        <f>DATOS!V91</f>
        <v>0</v>
      </c>
      <c r="V22" s="660">
        <f>DATOS!W91</f>
        <v>0</v>
      </c>
      <c r="W22" s="660">
        <f>DATOS!X91</f>
        <v>0</v>
      </c>
      <c r="X22" s="660">
        <f>DATOS!Y91</f>
        <v>0</v>
      </c>
      <c r="Y22" s="660">
        <f>DATOS!Z91</f>
        <v>0</v>
      </c>
      <c r="Z22" s="661">
        <f t="shared" si="0"/>
        <v>0</v>
      </c>
      <c r="AA22" s="661">
        <f t="shared" si="1"/>
        <v>0</v>
      </c>
    </row>
    <row r="23" spans="1:27" x14ac:dyDescent="0.2">
      <c r="A23" s="170" t="s">
        <v>634</v>
      </c>
      <c r="B23" s="660">
        <f>DATOS!C92</f>
        <v>0</v>
      </c>
      <c r="C23" s="660">
        <f>DATOS!D92</f>
        <v>0</v>
      </c>
      <c r="D23" s="660">
        <f>DATOS!E92</f>
        <v>0</v>
      </c>
      <c r="E23" s="660">
        <f>DATOS!F92</f>
        <v>0</v>
      </c>
      <c r="F23" s="660">
        <f>DATOS!G92</f>
        <v>0</v>
      </c>
      <c r="G23" s="660">
        <f>DATOS!H92</f>
        <v>0</v>
      </c>
      <c r="H23" s="660">
        <f>DATOS!I92</f>
        <v>0</v>
      </c>
      <c r="I23" s="660">
        <f>DATOS!J92</f>
        <v>0</v>
      </c>
      <c r="J23" s="660">
        <f>DATOS!K92</f>
        <v>0</v>
      </c>
      <c r="K23" s="660">
        <f>DATOS!L92</f>
        <v>0</v>
      </c>
      <c r="L23" s="660">
        <f>DATOS!M92</f>
        <v>0</v>
      </c>
      <c r="M23" s="660">
        <f>DATOS!N92</f>
        <v>0</v>
      </c>
      <c r="N23" s="660">
        <f>DATOS!O92</f>
        <v>0</v>
      </c>
      <c r="O23" s="660">
        <f>DATOS!P92</f>
        <v>0</v>
      </c>
      <c r="P23" s="660">
        <f>DATOS!Q92</f>
        <v>0</v>
      </c>
      <c r="Q23" s="660">
        <f>DATOS!R92</f>
        <v>0</v>
      </c>
      <c r="R23" s="660">
        <f>DATOS!S92</f>
        <v>0</v>
      </c>
      <c r="S23" s="660">
        <f>DATOS!T92</f>
        <v>0</v>
      </c>
      <c r="T23" s="660">
        <f>DATOS!U92</f>
        <v>0</v>
      </c>
      <c r="U23" s="660">
        <f>DATOS!V92</f>
        <v>0</v>
      </c>
      <c r="V23" s="660">
        <f>DATOS!W92</f>
        <v>0</v>
      </c>
      <c r="W23" s="660">
        <f>DATOS!X92</f>
        <v>0</v>
      </c>
      <c r="X23" s="660">
        <f>DATOS!Y92</f>
        <v>0</v>
      </c>
      <c r="Y23" s="660">
        <f>DATOS!Z92</f>
        <v>0</v>
      </c>
      <c r="Z23" s="661">
        <f t="shared" si="0"/>
        <v>0</v>
      </c>
      <c r="AA23" s="661">
        <f t="shared" si="1"/>
        <v>0</v>
      </c>
    </row>
    <row r="24" spans="1:27" x14ac:dyDescent="0.2">
      <c r="A24" s="170" t="s">
        <v>280</v>
      </c>
      <c r="B24" s="660">
        <f>DATOS!C93</f>
        <v>0</v>
      </c>
      <c r="C24" s="660">
        <f>DATOS!D93</f>
        <v>0</v>
      </c>
      <c r="D24" s="660">
        <f>DATOS!E93</f>
        <v>0</v>
      </c>
      <c r="E24" s="660">
        <f>DATOS!F93</f>
        <v>0</v>
      </c>
      <c r="F24" s="660">
        <f>DATOS!G93</f>
        <v>0</v>
      </c>
      <c r="G24" s="660">
        <f>DATOS!H93</f>
        <v>0</v>
      </c>
      <c r="H24" s="660">
        <f>DATOS!I93</f>
        <v>0</v>
      </c>
      <c r="I24" s="660">
        <f>DATOS!J93</f>
        <v>0</v>
      </c>
      <c r="J24" s="660">
        <f>DATOS!K93</f>
        <v>0</v>
      </c>
      <c r="K24" s="660">
        <f>DATOS!L93</f>
        <v>0</v>
      </c>
      <c r="L24" s="660">
        <f>DATOS!M93</f>
        <v>0</v>
      </c>
      <c r="M24" s="660">
        <f>DATOS!N93</f>
        <v>0</v>
      </c>
      <c r="N24" s="660">
        <f>DATOS!O93</f>
        <v>0</v>
      </c>
      <c r="O24" s="660">
        <f>DATOS!P93</f>
        <v>0</v>
      </c>
      <c r="P24" s="660">
        <f>DATOS!Q93</f>
        <v>0</v>
      </c>
      <c r="Q24" s="660">
        <f>DATOS!R93</f>
        <v>0</v>
      </c>
      <c r="R24" s="660">
        <f>DATOS!S93</f>
        <v>0</v>
      </c>
      <c r="S24" s="660">
        <f>DATOS!T93</f>
        <v>0</v>
      </c>
      <c r="T24" s="660">
        <f>DATOS!U93</f>
        <v>0</v>
      </c>
      <c r="U24" s="660">
        <f>DATOS!V93</f>
        <v>0</v>
      </c>
      <c r="V24" s="660">
        <f>DATOS!W93</f>
        <v>0</v>
      </c>
      <c r="W24" s="660">
        <f>DATOS!X93</f>
        <v>0</v>
      </c>
      <c r="X24" s="660">
        <f>DATOS!Y93</f>
        <v>0</v>
      </c>
      <c r="Y24" s="660">
        <f>DATOS!Z93</f>
        <v>0</v>
      </c>
      <c r="Z24" s="661">
        <f t="shared" si="0"/>
        <v>0</v>
      </c>
      <c r="AA24" s="661">
        <f t="shared" si="1"/>
        <v>0</v>
      </c>
    </row>
    <row r="25" spans="1:27" x14ac:dyDescent="0.2">
      <c r="A25" s="170" t="s">
        <v>635</v>
      </c>
      <c r="B25" s="660">
        <f>DATOS!C94</f>
        <v>5955.31</v>
      </c>
      <c r="C25" s="660">
        <f>DATOS!D94</f>
        <v>0</v>
      </c>
      <c r="D25" s="660">
        <f>DATOS!E94</f>
        <v>9714.66</v>
      </c>
      <c r="E25" s="660">
        <f>DATOS!F94</f>
        <v>0</v>
      </c>
      <c r="F25" s="660">
        <f>DATOS!G94</f>
        <v>13717.1</v>
      </c>
      <c r="G25" s="660">
        <f>DATOS!H94</f>
        <v>0</v>
      </c>
      <c r="H25" s="660">
        <f>DATOS!I94</f>
        <v>8975</v>
      </c>
      <c r="I25" s="660">
        <f>DATOS!J94</f>
        <v>0</v>
      </c>
      <c r="J25" s="660">
        <f>DATOS!K94</f>
        <v>3421.3</v>
      </c>
      <c r="K25" s="660">
        <f>DATOS!L94</f>
        <v>0</v>
      </c>
      <c r="L25" s="660">
        <f>DATOS!M94</f>
        <v>9400.86</v>
      </c>
      <c r="M25" s="660">
        <f>DATOS!N94</f>
        <v>0</v>
      </c>
      <c r="N25" s="660">
        <f>DATOS!O94</f>
        <v>0</v>
      </c>
      <c r="O25" s="660">
        <f>DATOS!P94</f>
        <v>0</v>
      </c>
      <c r="P25" s="660">
        <f>DATOS!Q94</f>
        <v>0</v>
      </c>
      <c r="Q25" s="660">
        <f>DATOS!R94</f>
        <v>0</v>
      </c>
      <c r="R25" s="660">
        <f>DATOS!S94</f>
        <v>0</v>
      </c>
      <c r="S25" s="660">
        <f>DATOS!T94</f>
        <v>0</v>
      </c>
      <c r="T25" s="660">
        <f>DATOS!U94</f>
        <v>0</v>
      </c>
      <c r="U25" s="660">
        <f>DATOS!V94</f>
        <v>0</v>
      </c>
      <c r="V25" s="660">
        <f>DATOS!W94</f>
        <v>0</v>
      </c>
      <c r="W25" s="660">
        <f>DATOS!X94</f>
        <v>0</v>
      </c>
      <c r="X25" s="660">
        <f>DATOS!Y94</f>
        <v>0</v>
      </c>
      <c r="Y25" s="660">
        <f>DATOS!Z94</f>
        <v>0</v>
      </c>
      <c r="Z25" s="661">
        <f t="shared" si="0"/>
        <v>51184.23</v>
      </c>
      <c r="AA25" s="661">
        <f t="shared" si="1"/>
        <v>0</v>
      </c>
    </row>
    <row r="26" spans="1:27" x14ac:dyDescent="0.2">
      <c r="A26" s="1121" t="s">
        <v>722</v>
      </c>
      <c r="B26" s="660">
        <f>DATOS!C95</f>
        <v>138.77000000000001</v>
      </c>
      <c r="C26" s="660">
        <f>DATOS!D95</f>
        <v>138470.85</v>
      </c>
      <c r="D26" s="660">
        <f>DATOS!E95</f>
        <v>0</v>
      </c>
      <c r="E26" s="660">
        <f>DATOS!F95</f>
        <v>149537.09</v>
      </c>
      <c r="F26" s="660">
        <f>DATOS!G95</f>
        <v>0</v>
      </c>
      <c r="G26" s="660">
        <f>DATOS!H95</f>
        <v>132428.70000000001</v>
      </c>
      <c r="H26" s="660">
        <f>DATOS!I95</f>
        <v>-0.71</v>
      </c>
      <c r="I26" s="660">
        <f>DATOS!J95</f>
        <v>148542.87</v>
      </c>
      <c r="J26" s="660">
        <f>DATOS!K95</f>
        <v>0</v>
      </c>
      <c r="K26" s="660">
        <f>DATOS!L95</f>
        <v>153211.49</v>
      </c>
      <c r="L26" s="660">
        <f>DATOS!M95</f>
        <v>0</v>
      </c>
      <c r="M26" s="660">
        <f>DATOS!N95</f>
        <v>158312.82999999999</v>
      </c>
      <c r="N26" s="660">
        <f>DATOS!O95</f>
        <v>0</v>
      </c>
      <c r="O26" s="660">
        <f>DATOS!P95</f>
        <v>0</v>
      </c>
      <c r="P26" s="660">
        <f>DATOS!Q95</f>
        <v>0</v>
      </c>
      <c r="Q26" s="660">
        <f>DATOS!R95</f>
        <v>0</v>
      </c>
      <c r="R26" s="660">
        <f>DATOS!S95</f>
        <v>0</v>
      </c>
      <c r="S26" s="660">
        <f>DATOS!T95</f>
        <v>0</v>
      </c>
      <c r="T26" s="660">
        <f>DATOS!U95</f>
        <v>0</v>
      </c>
      <c r="U26" s="660">
        <f>DATOS!V95</f>
        <v>0</v>
      </c>
      <c r="V26" s="660">
        <f>DATOS!W95</f>
        <v>0</v>
      </c>
      <c r="W26" s="660">
        <f>DATOS!X95</f>
        <v>0</v>
      </c>
      <c r="X26" s="660">
        <f>DATOS!Y95</f>
        <v>0</v>
      </c>
      <c r="Y26" s="660">
        <f>DATOS!Z95</f>
        <v>0</v>
      </c>
      <c r="Z26" s="661">
        <f t="shared" si="0"/>
        <v>138.06</v>
      </c>
      <c r="AA26" s="661">
        <f t="shared" si="1"/>
        <v>880503.83</v>
      </c>
    </row>
    <row r="27" spans="1:27" x14ac:dyDescent="0.2">
      <c r="A27" s="170" t="s">
        <v>175</v>
      </c>
      <c r="B27" s="660">
        <f>DATOS!C96</f>
        <v>0</v>
      </c>
      <c r="C27" s="660">
        <f>DATOS!D96</f>
        <v>0</v>
      </c>
      <c r="D27" s="660">
        <f>DATOS!E96</f>
        <v>0</v>
      </c>
      <c r="E27" s="660">
        <f>DATOS!F96</f>
        <v>0</v>
      </c>
      <c r="F27" s="660">
        <f>DATOS!G96</f>
        <v>0</v>
      </c>
      <c r="G27" s="660">
        <f>DATOS!H96</f>
        <v>0</v>
      </c>
      <c r="H27" s="660">
        <f>DATOS!I96</f>
        <v>0</v>
      </c>
      <c r="I27" s="660">
        <f>DATOS!J96</f>
        <v>0</v>
      </c>
      <c r="J27" s="660">
        <f>DATOS!K96</f>
        <v>0</v>
      </c>
      <c r="K27" s="660">
        <f>DATOS!L96</f>
        <v>0</v>
      </c>
      <c r="L27" s="660">
        <f>DATOS!M96</f>
        <v>0</v>
      </c>
      <c r="M27" s="660">
        <f>DATOS!N96</f>
        <v>0</v>
      </c>
      <c r="N27" s="660">
        <f>DATOS!O96</f>
        <v>0</v>
      </c>
      <c r="O27" s="660">
        <f>DATOS!P96</f>
        <v>0</v>
      </c>
      <c r="P27" s="660">
        <f>DATOS!Q96</f>
        <v>0</v>
      </c>
      <c r="Q27" s="660">
        <f>DATOS!R96</f>
        <v>0</v>
      </c>
      <c r="R27" s="660">
        <f>DATOS!S96</f>
        <v>0</v>
      </c>
      <c r="S27" s="660">
        <f>DATOS!T96</f>
        <v>0</v>
      </c>
      <c r="T27" s="660">
        <f>DATOS!U96</f>
        <v>0</v>
      </c>
      <c r="U27" s="660">
        <f>DATOS!V96</f>
        <v>0</v>
      </c>
      <c r="V27" s="660">
        <f>DATOS!W96</f>
        <v>0</v>
      </c>
      <c r="W27" s="660">
        <f>DATOS!X96</f>
        <v>0</v>
      </c>
      <c r="X27" s="660">
        <f>DATOS!Y96</f>
        <v>0</v>
      </c>
      <c r="Y27" s="660">
        <f>DATOS!Z96</f>
        <v>0</v>
      </c>
      <c r="Z27" s="661">
        <f t="shared" si="0"/>
        <v>0</v>
      </c>
      <c r="AA27" s="661">
        <f t="shared" si="1"/>
        <v>0</v>
      </c>
    </row>
    <row r="28" spans="1:27" x14ac:dyDescent="0.2">
      <c r="A28" s="170" t="s">
        <v>174</v>
      </c>
      <c r="B28" s="660">
        <f>DATOS!C97</f>
        <v>0</v>
      </c>
      <c r="C28" s="660">
        <f>DATOS!D97</f>
        <v>0</v>
      </c>
      <c r="D28" s="660">
        <f>DATOS!E97</f>
        <v>0</v>
      </c>
      <c r="E28" s="660">
        <f>DATOS!F97</f>
        <v>0</v>
      </c>
      <c r="F28" s="660">
        <f>DATOS!G97</f>
        <v>0</v>
      </c>
      <c r="G28" s="660">
        <f>DATOS!H97</f>
        <v>0</v>
      </c>
      <c r="H28" s="660">
        <f>DATOS!I97</f>
        <v>0</v>
      </c>
      <c r="I28" s="660">
        <f>DATOS!J97</f>
        <v>0</v>
      </c>
      <c r="J28" s="660">
        <f>DATOS!K97</f>
        <v>0</v>
      </c>
      <c r="K28" s="660">
        <f>DATOS!L97</f>
        <v>0</v>
      </c>
      <c r="L28" s="660">
        <f>DATOS!M97</f>
        <v>0</v>
      </c>
      <c r="M28" s="660">
        <f>DATOS!N97</f>
        <v>0</v>
      </c>
      <c r="N28" s="660">
        <f>DATOS!O97</f>
        <v>0</v>
      </c>
      <c r="O28" s="660">
        <f>DATOS!P97</f>
        <v>0</v>
      </c>
      <c r="P28" s="660">
        <f>DATOS!Q97</f>
        <v>0</v>
      </c>
      <c r="Q28" s="660">
        <f>DATOS!R97</f>
        <v>0</v>
      </c>
      <c r="R28" s="660">
        <f>DATOS!S97</f>
        <v>0</v>
      </c>
      <c r="S28" s="660">
        <f>DATOS!T97</f>
        <v>0</v>
      </c>
      <c r="T28" s="660">
        <f>DATOS!U97</f>
        <v>0</v>
      </c>
      <c r="U28" s="660">
        <f>DATOS!V97</f>
        <v>0</v>
      </c>
      <c r="V28" s="660">
        <f>DATOS!W97</f>
        <v>0</v>
      </c>
      <c r="W28" s="660">
        <f>DATOS!X97</f>
        <v>0</v>
      </c>
      <c r="X28" s="660">
        <f>DATOS!Y97</f>
        <v>0</v>
      </c>
      <c r="Y28" s="660">
        <f>DATOS!Z97</f>
        <v>0</v>
      </c>
      <c r="Z28" s="661">
        <f t="shared" si="0"/>
        <v>0</v>
      </c>
      <c r="AA28" s="661">
        <f t="shared" si="1"/>
        <v>0</v>
      </c>
    </row>
    <row r="29" spans="1:27" x14ac:dyDescent="0.2">
      <c r="A29" s="170" t="s">
        <v>172</v>
      </c>
      <c r="B29" s="660">
        <f>DATOS!C98</f>
        <v>0</v>
      </c>
      <c r="C29" s="660">
        <f>DATOS!D98</f>
        <v>0</v>
      </c>
      <c r="D29" s="660">
        <f>DATOS!E98</f>
        <v>0</v>
      </c>
      <c r="E29" s="660">
        <f>DATOS!F98</f>
        <v>0</v>
      </c>
      <c r="F29" s="660">
        <f>DATOS!G98</f>
        <v>0</v>
      </c>
      <c r="G29" s="660">
        <f>DATOS!H98</f>
        <v>0</v>
      </c>
      <c r="H29" s="660">
        <f>DATOS!I98</f>
        <v>0</v>
      </c>
      <c r="I29" s="660">
        <f>DATOS!J98</f>
        <v>0</v>
      </c>
      <c r="J29" s="660">
        <f>DATOS!K98</f>
        <v>0</v>
      </c>
      <c r="K29" s="660">
        <f>DATOS!L98</f>
        <v>0</v>
      </c>
      <c r="L29" s="660">
        <f>DATOS!M98</f>
        <v>0</v>
      </c>
      <c r="M29" s="660">
        <f>DATOS!N98</f>
        <v>0</v>
      </c>
      <c r="N29" s="660">
        <f>DATOS!O98</f>
        <v>0</v>
      </c>
      <c r="O29" s="660">
        <f>DATOS!P98</f>
        <v>0</v>
      </c>
      <c r="P29" s="660">
        <f>DATOS!Q98</f>
        <v>0</v>
      </c>
      <c r="Q29" s="660">
        <f>DATOS!R98</f>
        <v>0</v>
      </c>
      <c r="R29" s="660">
        <f>DATOS!S98</f>
        <v>0</v>
      </c>
      <c r="S29" s="660">
        <f>DATOS!T98</f>
        <v>0</v>
      </c>
      <c r="T29" s="660">
        <f>DATOS!U98</f>
        <v>0</v>
      </c>
      <c r="U29" s="660">
        <f>DATOS!V98</f>
        <v>0</v>
      </c>
      <c r="V29" s="660">
        <f>DATOS!W98</f>
        <v>0</v>
      </c>
      <c r="W29" s="660">
        <f>DATOS!X98</f>
        <v>0</v>
      </c>
      <c r="X29" s="660">
        <f>DATOS!Y98</f>
        <v>0</v>
      </c>
      <c r="Y29" s="660">
        <f>DATOS!Z98</f>
        <v>0</v>
      </c>
      <c r="Z29" s="661">
        <f t="shared" si="0"/>
        <v>0</v>
      </c>
      <c r="AA29" s="661">
        <f t="shared" si="1"/>
        <v>0</v>
      </c>
    </row>
    <row r="30" spans="1:27" x14ac:dyDescent="0.2">
      <c r="A30" s="170" t="s">
        <v>171</v>
      </c>
      <c r="B30" s="660">
        <f>DATOS!C99</f>
        <v>1917.4</v>
      </c>
      <c r="C30" s="660">
        <f>DATOS!D99</f>
        <v>0</v>
      </c>
      <c r="D30" s="660">
        <f>DATOS!E99</f>
        <v>178.43</v>
      </c>
      <c r="E30" s="660">
        <f>DATOS!F99</f>
        <v>0</v>
      </c>
      <c r="F30" s="660">
        <f>DATOS!G99</f>
        <v>248.86</v>
      </c>
      <c r="G30" s="660">
        <f>DATOS!H99</f>
        <v>0</v>
      </c>
      <c r="H30" s="660">
        <f>DATOS!I99</f>
        <v>0</v>
      </c>
      <c r="I30" s="660">
        <f>DATOS!J99</f>
        <v>0</v>
      </c>
      <c r="J30" s="660">
        <f>DATOS!K99</f>
        <v>156.66</v>
      </c>
      <c r="K30" s="660">
        <f>DATOS!L99</f>
        <v>0</v>
      </c>
      <c r="L30" s="660">
        <f>DATOS!M99</f>
        <v>0</v>
      </c>
      <c r="M30" s="660">
        <f>DATOS!N99</f>
        <v>0</v>
      </c>
      <c r="N30" s="660">
        <f>DATOS!O99</f>
        <v>0</v>
      </c>
      <c r="O30" s="660">
        <f>DATOS!P99</f>
        <v>0</v>
      </c>
      <c r="P30" s="660">
        <f>DATOS!Q99</f>
        <v>0</v>
      </c>
      <c r="Q30" s="660">
        <f>DATOS!R99</f>
        <v>0</v>
      </c>
      <c r="R30" s="660">
        <f>DATOS!S99</f>
        <v>0</v>
      </c>
      <c r="S30" s="660">
        <f>DATOS!T99</f>
        <v>0</v>
      </c>
      <c r="T30" s="660">
        <f>DATOS!U99</f>
        <v>0</v>
      </c>
      <c r="U30" s="660">
        <f>DATOS!V99</f>
        <v>0</v>
      </c>
      <c r="V30" s="660">
        <f>DATOS!W99</f>
        <v>0</v>
      </c>
      <c r="W30" s="660">
        <f>DATOS!X99</f>
        <v>0</v>
      </c>
      <c r="X30" s="660">
        <f>DATOS!Y99</f>
        <v>0</v>
      </c>
      <c r="Y30" s="660">
        <f>DATOS!Z99</f>
        <v>0</v>
      </c>
      <c r="Z30" s="661">
        <f t="shared" si="0"/>
        <v>2501.35</v>
      </c>
      <c r="AA30" s="661">
        <f t="shared" si="1"/>
        <v>0</v>
      </c>
    </row>
    <row r="31" spans="1:27" x14ac:dyDescent="0.2">
      <c r="A31" s="170" t="s">
        <v>424</v>
      </c>
      <c r="B31" s="660">
        <f>DATOS!C100</f>
        <v>76</v>
      </c>
      <c r="C31" s="660">
        <f>DATOS!D100</f>
        <v>0</v>
      </c>
      <c r="D31" s="660">
        <f>DATOS!E100</f>
        <v>0</v>
      </c>
      <c r="E31" s="660">
        <f>DATOS!F100</f>
        <v>0</v>
      </c>
      <c r="F31" s="660">
        <f>DATOS!G100</f>
        <v>0</v>
      </c>
      <c r="G31" s="660">
        <f>DATOS!H100</f>
        <v>0</v>
      </c>
      <c r="H31" s="660">
        <f>DATOS!I100</f>
        <v>0</v>
      </c>
      <c r="I31" s="660">
        <f>DATOS!J100</f>
        <v>0</v>
      </c>
      <c r="J31" s="660">
        <f>DATOS!K100</f>
        <v>0</v>
      </c>
      <c r="K31" s="660">
        <f>DATOS!L100</f>
        <v>0</v>
      </c>
      <c r="L31" s="660">
        <f>DATOS!M100</f>
        <v>0</v>
      </c>
      <c r="M31" s="660">
        <f>DATOS!N100</f>
        <v>0</v>
      </c>
      <c r="N31" s="660">
        <f>DATOS!O100</f>
        <v>0</v>
      </c>
      <c r="O31" s="660">
        <f>DATOS!P100</f>
        <v>0</v>
      </c>
      <c r="P31" s="660">
        <f>DATOS!Q100</f>
        <v>0</v>
      </c>
      <c r="Q31" s="660">
        <f>DATOS!R100</f>
        <v>0</v>
      </c>
      <c r="R31" s="660">
        <f>DATOS!S100</f>
        <v>0</v>
      </c>
      <c r="S31" s="660">
        <f>DATOS!T100</f>
        <v>0</v>
      </c>
      <c r="T31" s="660">
        <f>DATOS!U100</f>
        <v>0</v>
      </c>
      <c r="U31" s="660">
        <f>DATOS!V100</f>
        <v>0</v>
      </c>
      <c r="V31" s="660">
        <f>DATOS!W100</f>
        <v>0</v>
      </c>
      <c r="W31" s="660">
        <f>DATOS!X100</f>
        <v>0</v>
      </c>
      <c r="X31" s="660">
        <f>DATOS!Y100</f>
        <v>0</v>
      </c>
      <c r="Y31" s="660">
        <f>DATOS!Z100</f>
        <v>0</v>
      </c>
      <c r="Z31" s="661">
        <f t="shared" si="0"/>
        <v>76</v>
      </c>
      <c r="AA31" s="661">
        <f t="shared" si="1"/>
        <v>0</v>
      </c>
    </row>
    <row r="32" spans="1:27" x14ac:dyDescent="0.2">
      <c r="A32" s="170" t="s">
        <v>170</v>
      </c>
      <c r="B32" s="660">
        <f>DATOS!C101</f>
        <v>0</v>
      </c>
      <c r="C32" s="660">
        <f>DATOS!D101</f>
        <v>0</v>
      </c>
      <c r="D32" s="660">
        <f>DATOS!E101</f>
        <v>0</v>
      </c>
      <c r="E32" s="660">
        <f>DATOS!F101</f>
        <v>0</v>
      </c>
      <c r="F32" s="660">
        <f>DATOS!G101</f>
        <v>0</v>
      </c>
      <c r="G32" s="660">
        <f>DATOS!H101</f>
        <v>0</v>
      </c>
      <c r="H32" s="660">
        <f>DATOS!I101</f>
        <v>0</v>
      </c>
      <c r="I32" s="660">
        <f>DATOS!J101</f>
        <v>0</v>
      </c>
      <c r="J32" s="660">
        <f>DATOS!K101</f>
        <v>0</v>
      </c>
      <c r="K32" s="660">
        <f>DATOS!L101</f>
        <v>0</v>
      </c>
      <c r="L32" s="660">
        <f>DATOS!M101</f>
        <v>0</v>
      </c>
      <c r="M32" s="660">
        <f>DATOS!N101</f>
        <v>0</v>
      </c>
      <c r="N32" s="660">
        <f>DATOS!O101</f>
        <v>0</v>
      </c>
      <c r="O32" s="660">
        <f>DATOS!P101</f>
        <v>0</v>
      </c>
      <c r="P32" s="660">
        <f>DATOS!Q101</f>
        <v>0</v>
      </c>
      <c r="Q32" s="660">
        <f>DATOS!R101</f>
        <v>0</v>
      </c>
      <c r="R32" s="660">
        <f>DATOS!S101</f>
        <v>0</v>
      </c>
      <c r="S32" s="660">
        <f>DATOS!T101</f>
        <v>0</v>
      </c>
      <c r="T32" s="660">
        <f>DATOS!U101</f>
        <v>0</v>
      </c>
      <c r="U32" s="660">
        <f>DATOS!V101</f>
        <v>0</v>
      </c>
      <c r="V32" s="660">
        <f>DATOS!W101</f>
        <v>0</v>
      </c>
      <c r="W32" s="660">
        <f>DATOS!X101</f>
        <v>0</v>
      </c>
      <c r="X32" s="660">
        <f>DATOS!Y101</f>
        <v>0</v>
      </c>
      <c r="Y32" s="660">
        <f>DATOS!Z101</f>
        <v>0</v>
      </c>
      <c r="Z32" s="661">
        <f t="shared" si="0"/>
        <v>0</v>
      </c>
      <c r="AA32" s="661">
        <f t="shared" si="1"/>
        <v>0</v>
      </c>
    </row>
    <row r="33" spans="1:27" x14ac:dyDescent="0.2">
      <c r="A33" s="170" t="s">
        <v>631</v>
      </c>
      <c r="B33" s="660">
        <f>DATOS!C102</f>
        <v>0</v>
      </c>
      <c r="C33" s="660">
        <f>DATOS!D102</f>
        <v>0</v>
      </c>
      <c r="D33" s="660">
        <f>DATOS!E102</f>
        <v>0</v>
      </c>
      <c r="E33" s="660">
        <f>DATOS!F102</f>
        <v>0</v>
      </c>
      <c r="F33" s="660">
        <f>DATOS!G102</f>
        <v>0</v>
      </c>
      <c r="G33" s="660">
        <f>DATOS!H102</f>
        <v>0</v>
      </c>
      <c r="H33" s="660">
        <f>DATOS!I102</f>
        <v>0</v>
      </c>
      <c r="I33" s="660">
        <f>DATOS!J102</f>
        <v>0</v>
      </c>
      <c r="J33" s="660">
        <f>DATOS!K102</f>
        <v>0</v>
      </c>
      <c r="K33" s="660">
        <f>DATOS!L102</f>
        <v>0</v>
      </c>
      <c r="L33" s="660">
        <f>DATOS!M102</f>
        <v>0</v>
      </c>
      <c r="M33" s="660">
        <f>DATOS!N102</f>
        <v>0</v>
      </c>
      <c r="N33" s="660">
        <f>DATOS!O102</f>
        <v>0</v>
      </c>
      <c r="O33" s="660">
        <f>DATOS!P102</f>
        <v>0</v>
      </c>
      <c r="P33" s="660">
        <f>DATOS!Q102</f>
        <v>0</v>
      </c>
      <c r="Q33" s="660">
        <f>DATOS!R102</f>
        <v>0</v>
      </c>
      <c r="R33" s="660">
        <f>DATOS!S102</f>
        <v>0</v>
      </c>
      <c r="S33" s="660">
        <f>DATOS!T102</f>
        <v>0</v>
      </c>
      <c r="T33" s="660">
        <f>DATOS!U102</f>
        <v>0</v>
      </c>
      <c r="U33" s="660">
        <f>DATOS!V102</f>
        <v>0</v>
      </c>
      <c r="V33" s="660">
        <f>DATOS!W102</f>
        <v>0</v>
      </c>
      <c r="W33" s="660">
        <f>DATOS!X102</f>
        <v>0</v>
      </c>
      <c r="X33" s="660">
        <f>DATOS!Y102</f>
        <v>0</v>
      </c>
      <c r="Y33" s="660">
        <f>DATOS!Z102</f>
        <v>0</v>
      </c>
      <c r="Z33" s="661">
        <f t="shared" si="0"/>
        <v>0</v>
      </c>
      <c r="AA33" s="661">
        <f t="shared" si="1"/>
        <v>0</v>
      </c>
    </row>
    <row r="34" spans="1:27" x14ac:dyDescent="0.2">
      <c r="A34" s="170" t="s">
        <v>622</v>
      </c>
      <c r="B34" s="660">
        <f>DATOS!C103</f>
        <v>0</v>
      </c>
      <c r="C34" s="660">
        <f>DATOS!D103</f>
        <v>0</v>
      </c>
      <c r="D34" s="660">
        <f>DATOS!E103</f>
        <v>0</v>
      </c>
      <c r="E34" s="660">
        <f>DATOS!F103</f>
        <v>0</v>
      </c>
      <c r="F34" s="660">
        <f>DATOS!G103</f>
        <v>149.6</v>
      </c>
      <c r="G34" s="660">
        <f>DATOS!H103</f>
        <v>0</v>
      </c>
      <c r="H34" s="660">
        <f>DATOS!I103</f>
        <v>3887.24</v>
      </c>
      <c r="I34" s="660">
        <f>DATOS!J103</f>
        <v>0</v>
      </c>
      <c r="J34" s="660">
        <f>DATOS!K103</f>
        <v>650.30999999999995</v>
      </c>
      <c r="K34" s="660">
        <f>DATOS!L103</f>
        <v>0</v>
      </c>
      <c r="L34" s="660">
        <f>DATOS!M103</f>
        <v>0</v>
      </c>
      <c r="M34" s="660">
        <f>DATOS!N103</f>
        <v>0</v>
      </c>
      <c r="N34" s="660">
        <f>DATOS!O103</f>
        <v>0</v>
      </c>
      <c r="O34" s="660">
        <f>DATOS!P103</f>
        <v>0</v>
      </c>
      <c r="P34" s="660">
        <f>DATOS!Q103</f>
        <v>0</v>
      </c>
      <c r="Q34" s="660">
        <f>DATOS!R103</f>
        <v>0</v>
      </c>
      <c r="R34" s="660">
        <f>DATOS!S103</f>
        <v>0</v>
      </c>
      <c r="S34" s="660">
        <f>DATOS!T103</f>
        <v>0</v>
      </c>
      <c r="T34" s="660">
        <f>DATOS!U103</f>
        <v>0</v>
      </c>
      <c r="U34" s="660">
        <f>DATOS!V103</f>
        <v>0</v>
      </c>
      <c r="V34" s="660">
        <f>DATOS!W103</f>
        <v>0</v>
      </c>
      <c r="W34" s="660">
        <f>DATOS!X103</f>
        <v>0</v>
      </c>
      <c r="X34" s="660">
        <f>DATOS!Y103</f>
        <v>0</v>
      </c>
      <c r="Y34" s="660">
        <f>DATOS!Z103</f>
        <v>0</v>
      </c>
      <c r="Z34" s="661">
        <f t="shared" si="0"/>
        <v>4687.1499999999996</v>
      </c>
      <c r="AA34" s="661">
        <f t="shared" si="1"/>
        <v>0</v>
      </c>
    </row>
    <row r="35" spans="1:27" x14ac:dyDescent="0.2">
      <c r="A35" s="170" t="s">
        <v>166</v>
      </c>
      <c r="B35" s="660">
        <f>DATOS!C104</f>
        <v>860.6</v>
      </c>
      <c r="C35" s="660">
        <f>DATOS!D104</f>
        <v>0</v>
      </c>
      <c r="D35" s="660">
        <f>DATOS!E104</f>
        <v>1742.94</v>
      </c>
      <c r="E35" s="660">
        <f>DATOS!F104</f>
        <v>0</v>
      </c>
      <c r="F35" s="660">
        <f>DATOS!G104</f>
        <v>1744</v>
      </c>
      <c r="G35" s="660">
        <f>DATOS!H104</f>
        <v>0</v>
      </c>
      <c r="H35" s="660">
        <f>DATOS!I104</f>
        <v>3368</v>
      </c>
      <c r="I35" s="660">
        <f>DATOS!J104</f>
        <v>0</v>
      </c>
      <c r="J35" s="660">
        <f>DATOS!K104</f>
        <v>842</v>
      </c>
      <c r="K35" s="660">
        <f>DATOS!L104</f>
        <v>0</v>
      </c>
      <c r="L35" s="660">
        <f>DATOS!M104</f>
        <v>1684</v>
      </c>
      <c r="M35" s="660">
        <f>DATOS!N104</f>
        <v>0</v>
      </c>
      <c r="N35" s="660">
        <f>DATOS!O104</f>
        <v>0</v>
      </c>
      <c r="O35" s="660">
        <f>DATOS!P104</f>
        <v>0</v>
      </c>
      <c r="P35" s="660">
        <f>DATOS!Q104</f>
        <v>0</v>
      </c>
      <c r="Q35" s="660">
        <f>DATOS!R104</f>
        <v>0</v>
      </c>
      <c r="R35" s="660">
        <f>DATOS!S104</f>
        <v>0</v>
      </c>
      <c r="S35" s="660">
        <f>DATOS!T104</f>
        <v>0</v>
      </c>
      <c r="T35" s="660">
        <f>DATOS!U104</f>
        <v>0</v>
      </c>
      <c r="U35" s="660">
        <f>DATOS!V104</f>
        <v>0</v>
      </c>
      <c r="V35" s="660">
        <f>DATOS!W104</f>
        <v>0</v>
      </c>
      <c r="W35" s="660">
        <f>DATOS!X104</f>
        <v>0</v>
      </c>
      <c r="X35" s="660">
        <f>DATOS!Y104</f>
        <v>0</v>
      </c>
      <c r="Y35" s="660">
        <f>DATOS!Z104</f>
        <v>0</v>
      </c>
      <c r="Z35" s="661">
        <f t="shared" si="0"/>
        <v>10241.540000000001</v>
      </c>
      <c r="AA35" s="661">
        <f t="shared" si="1"/>
        <v>0</v>
      </c>
    </row>
    <row r="36" spans="1:27" x14ac:dyDescent="0.2">
      <c r="A36" s="170" t="s">
        <v>168</v>
      </c>
      <c r="B36" s="660">
        <f>DATOS!C105</f>
        <v>0</v>
      </c>
      <c r="C36" s="660">
        <f>DATOS!D105</f>
        <v>0</v>
      </c>
      <c r="D36" s="660">
        <f>DATOS!E105</f>
        <v>0</v>
      </c>
      <c r="E36" s="660">
        <f>DATOS!F105</f>
        <v>0</v>
      </c>
      <c r="F36" s="660">
        <f>DATOS!G105</f>
        <v>0</v>
      </c>
      <c r="G36" s="660">
        <f>DATOS!H105</f>
        <v>0</v>
      </c>
      <c r="H36" s="660">
        <f>DATOS!I105</f>
        <v>0</v>
      </c>
      <c r="I36" s="660">
        <f>DATOS!J105</f>
        <v>0</v>
      </c>
      <c r="J36" s="660">
        <f>DATOS!K105</f>
        <v>0</v>
      </c>
      <c r="K36" s="660">
        <f>DATOS!L105</f>
        <v>0</v>
      </c>
      <c r="L36" s="660">
        <f>DATOS!M105</f>
        <v>0</v>
      </c>
      <c r="M36" s="660">
        <f>DATOS!N105</f>
        <v>0</v>
      </c>
      <c r="N36" s="660">
        <f>DATOS!O105</f>
        <v>0</v>
      </c>
      <c r="O36" s="660">
        <f>DATOS!P105</f>
        <v>0</v>
      </c>
      <c r="P36" s="660">
        <f>DATOS!Q105</f>
        <v>0</v>
      </c>
      <c r="Q36" s="660">
        <f>DATOS!R105</f>
        <v>0</v>
      </c>
      <c r="R36" s="660">
        <f>DATOS!S105</f>
        <v>0</v>
      </c>
      <c r="S36" s="660">
        <f>DATOS!T105</f>
        <v>0</v>
      </c>
      <c r="T36" s="660">
        <f>DATOS!U105</f>
        <v>0</v>
      </c>
      <c r="U36" s="660">
        <f>DATOS!V105</f>
        <v>0</v>
      </c>
      <c r="V36" s="660">
        <f>DATOS!W105</f>
        <v>0</v>
      </c>
      <c r="W36" s="660">
        <f>DATOS!X105</f>
        <v>0</v>
      </c>
      <c r="X36" s="660">
        <f>DATOS!Y105</f>
        <v>0</v>
      </c>
      <c r="Y36" s="660">
        <f>DATOS!Z105</f>
        <v>0</v>
      </c>
      <c r="Z36" s="661">
        <f t="shared" si="0"/>
        <v>0</v>
      </c>
      <c r="AA36" s="661">
        <f t="shared" si="1"/>
        <v>0</v>
      </c>
    </row>
    <row r="37" spans="1:27" x14ac:dyDescent="0.2">
      <c r="A37" s="1121" t="s">
        <v>723</v>
      </c>
      <c r="B37" s="660">
        <f>DATOS!C106</f>
        <v>0</v>
      </c>
      <c r="C37" s="660">
        <f>DATOS!D106</f>
        <v>0</v>
      </c>
      <c r="D37" s="660">
        <f>DATOS!E106</f>
        <v>0</v>
      </c>
      <c r="E37" s="660">
        <f>DATOS!F106</f>
        <v>0</v>
      </c>
      <c r="F37" s="660">
        <f>DATOS!G106</f>
        <v>0</v>
      </c>
      <c r="G37" s="660">
        <f>DATOS!H106</f>
        <v>0</v>
      </c>
      <c r="H37" s="660">
        <f>DATOS!I106</f>
        <v>0</v>
      </c>
      <c r="I37" s="660">
        <f>DATOS!J106</f>
        <v>0</v>
      </c>
      <c r="J37" s="660">
        <f>DATOS!K106</f>
        <v>0</v>
      </c>
      <c r="K37" s="660">
        <f>DATOS!L106</f>
        <v>0</v>
      </c>
      <c r="L37" s="660">
        <f>DATOS!M106</f>
        <v>0</v>
      </c>
      <c r="M37" s="660">
        <f>DATOS!N106</f>
        <v>0</v>
      </c>
      <c r="N37" s="660">
        <f>DATOS!O106</f>
        <v>0</v>
      </c>
      <c r="O37" s="660">
        <f>DATOS!P106</f>
        <v>0</v>
      </c>
      <c r="P37" s="660">
        <f>DATOS!Q106</f>
        <v>0</v>
      </c>
      <c r="Q37" s="660">
        <f>DATOS!R106</f>
        <v>0</v>
      </c>
      <c r="R37" s="660">
        <f>DATOS!S106</f>
        <v>0</v>
      </c>
      <c r="S37" s="660">
        <f>DATOS!T106</f>
        <v>0</v>
      </c>
      <c r="T37" s="660">
        <f>DATOS!U106</f>
        <v>0</v>
      </c>
      <c r="U37" s="660">
        <f>DATOS!V106</f>
        <v>0</v>
      </c>
      <c r="V37" s="660">
        <f>DATOS!W106</f>
        <v>0</v>
      </c>
      <c r="W37" s="660">
        <f>DATOS!X106</f>
        <v>0</v>
      </c>
      <c r="X37" s="660">
        <f>DATOS!Y106</f>
        <v>0</v>
      </c>
      <c r="Y37" s="660">
        <f>DATOS!Z106</f>
        <v>0</v>
      </c>
      <c r="Z37" s="661">
        <f t="shared" si="0"/>
        <v>0</v>
      </c>
      <c r="AA37" s="661">
        <f t="shared" si="1"/>
        <v>0</v>
      </c>
    </row>
    <row r="38" spans="1:27" x14ac:dyDescent="0.2">
      <c r="A38" s="170" t="s">
        <v>167</v>
      </c>
      <c r="B38" s="660">
        <f>DATOS!C107</f>
        <v>82.22</v>
      </c>
      <c r="C38" s="660">
        <f>DATOS!D107</f>
        <v>0</v>
      </c>
      <c r="D38" s="660">
        <f>DATOS!E107</f>
        <v>20.399999999999999</v>
      </c>
      <c r="E38" s="660">
        <f>DATOS!F107</f>
        <v>0</v>
      </c>
      <c r="F38" s="660">
        <f>DATOS!G107</f>
        <v>4.4000000000000004</v>
      </c>
      <c r="G38" s="660">
        <f>DATOS!H107</f>
        <v>0</v>
      </c>
      <c r="H38" s="660">
        <f>DATOS!I107</f>
        <v>314.94</v>
      </c>
      <c r="I38" s="660">
        <f>DATOS!J107</f>
        <v>0</v>
      </c>
      <c r="J38" s="660">
        <f>DATOS!K107</f>
        <v>0</v>
      </c>
      <c r="K38" s="660">
        <f>DATOS!L107</f>
        <v>0</v>
      </c>
      <c r="L38" s="660">
        <f>DATOS!M107</f>
        <v>0</v>
      </c>
      <c r="M38" s="660">
        <f>DATOS!N107</f>
        <v>0</v>
      </c>
      <c r="N38" s="660">
        <f>DATOS!O107</f>
        <v>0</v>
      </c>
      <c r="O38" s="660">
        <f>DATOS!P107</f>
        <v>0</v>
      </c>
      <c r="P38" s="660">
        <f>DATOS!Q107</f>
        <v>0</v>
      </c>
      <c r="Q38" s="660">
        <f>DATOS!R107</f>
        <v>0</v>
      </c>
      <c r="R38" s="660">
        <f>DATOS!S107</f>
        <v>0</v>
      </c>
      <c r="S38" s="660">
        <f>DATOS!T107</f>
        <v>0</v>
      </c>
      <c r="T38" s="660">
        <f>DATOS!U107</f>
        <v>0</v>
      </c>
      <c r="U38" s="660">
        <f>DATOS!V107</f>
        <v>0</v>
      </c>
      <c r="V38" s="660">
        <f>DATOS!W107</f>
        <v>0</v>
      </c>
      <c r="W38" s="660">
        <f>DATOS!X107</f>
        <v>0</v>
      </c>
      <c r="X38" s="660">
        <f>DATOS!Y107</f>
        <v>0</v>
      </c>
      <c r="Y38" s="660">
        <f>DATOS!Z107</f>
        <v>0</v>
      </c>
      <c r="Z38" s="661">
        <f t="shared" si="0"/>
        <v>421.96000000000004</v>
      </c>
      <c r="AA38" s="661">
        <f t="shared" si="1"/>
        <v>0</v>
      </c>
    </row>
    <row r="39" spans="1:27" x14ac:dyDescent="0.2">
      <c r="A39" s="1121" t="s">
        <v>724</v>
      </c>
      <c r="B39" s="660">
        <f>DATOS!C108</f>
        <v>0</v>
      </c>
      <c r="C39" s="660">
        <f>DATOS!D108</f>
        <v>0</v>
      </c>
      <c r="D39" s="660">
        <f>DATOS!E108</f>
        <v>0</v>
      </c>
      <c r="E39" s="660">
        <f>DATOS!F108</f>
        <v>0</v>
      </c>
      <c r="F39" s="660">
        <f>DATOS!G108</f>
        <v>0</v>
      </c>
      <c r="G39" s="660">
        <f>DATOS!H108</f>
        <v>0</v>
      </c>
      <c r="H39" s="660">
        <f>DATOS!I108</f>
        <v>0</v>
      </c>
      <c r="I39" s="660">
        <f>DATOS!J108</f>
        <v>0</v>
      </c>
      <c r="J39" s="660">
        <f>DATOS!K108</f>
        <v>0</v>
      </c>
      <c r="K39" s="660">
        <f>DATOS!L108</f>
        <v>0</v>
      </c>
      <c r="L39" s="660">
        <f>DATOS!M108</f>
        <v>0</v>
      </c>
      <c r="M39" s="660">
        <f>DATOS!N108</f>
        <v>0</v>
      </c>
      <c r="N39" s="660">
        <f>DATOS!O108</f>
        <v>0</v>
      </c>
      <c r="O39" s="660">
        <f>DATOS!P108</f>
        <v>0</v>
      </c>
      <c r="P39" s="660">
        <f>DATOS!Q108</f>
        <v>0</v>
      </c>
      <c r="Q39" s="660">
        <f>DATOS!R108</f>
        <v>0</v>
      </c>
      <c r="R39" s="660">
        <f>DATOS!S108</f>
        <v>0</v>
      </c>
      <c r="S39" s="660">
        <f>DATOS!T108</f>
        <v>0</v>
      </c>
      <c r="T39" s="660">
        <f>DATOS!U108</f>
        <v>0</v>
      </c>
      <c r="U39" s="660">
        <f>DATOS!V108</f>
        <v>0</v>
      </c>
      <c r="V39" s="660">
        <f>DATOS!W108</f>
        <v>0</v>
      </c>
      <c r="W39" s="660">
        <f>DATOS!X108</f>
        <v>0</v>
      </c>
      <c r="X39" s="660">
        <f>DATOS!Y108</f>
        <v>0</v>
      </c>
      <c r="Y39" s="660">
        <f>DATOS!Z108</f>
        <v>0</v>
      </c>
      <c r="Z39" s="661">
        <f t="shared" si="0"/>
        <v>0</v>
      </c>
      <c r="AA39" s="661">
        <f t="shared" si="1"/>
        <v>0</v>
      </c>
    </row>
    <row r="40" spans="1:27" x14ac:dyDescent="0.2">
      <c r="A40" s="170" t="s">
        <v>277</v>
      </c>
      <c r="B40" s="660">
        <f>DATOS!C110</f>
        <v>0</v>
      </c>
      <c r="C40" s="660">
        <f>DATOS!D110</f>
        <v>0</v>
      </c>
      <c r="D40" s="660">
        <f>DATOS!E110</f>
        <v>0</v>
      </c>
      <c r="E40" s="660">
        <f>DATOS!F110</f>
        <v>0</v>
      </c>
      <c r="F40" s="660">
        <f>DATOS!G110</f>
        <v>0</v>
      </c>
      <c r="G40" s="660">
        <f>DATOS!H110</f>
        <v>0</v>
      </c>
      <c r="H40" s="660">
        <f>DATOS!I110</f>
        <v>0</v>
      </c>
      <c r="I40" s="660">
        <f>DATOS!J110</f>
        <v>0</v>
      </c>
      <c r="J40" s="660">
        <f>DATOS!K110</f>
        <v>0</v>
      </c>
      <c r="K40" s="660">
        <f>DATOS!L110</f>
        <v>0</v>
      </c>
      <c r="L40" s="660">
        <f>DATOS!M110</f>
        <v>0</v>
      </c>
      <c r="M40" s="660">
        <f>DATOS!N110</f>
        <v>0</v>
      </c>
      <c r="N40" s="660">
        <f>DATOS!O110</f>
        <v>0</v>
      </c>
      <c r="O40" s="660">
        <f>DATOS!P110</f>
        <v>0</v>
      </c>
      <c r="P40" s="660">
        <f>DATOS!Q110</f>
        <v>0</v>
      </c>
      <c r="Q40" s="660">
        <f>DATOS!R110</f>
        <v>0</v>
      </c>
      <c r="R40" s="660">
        <f>DATOS!S110</f>
        <v>0</v>
      </c>
      <c r="S40" s="660">
        <f>DATOS!T110</f>
        <v>0</v>
      </c>
      <c r="T40" s="660">
        <f>DATOS!U110</f>
        <v>0</v>
      </c>
      <c r="U40" s="660">
        <f>DATOS!V110</f>
        <v>0</v>
      </c>
      <c r="V40" s="660">
        <f>DATOS!W110</f>
        <v>0</v>
      </c>
      <c r="W40" s="660">
        <f>DATOS!X110</f>
        <v>0</v>
      </c>
      <c r="X40" s="660">
        <f>DATOS!Y110</f>
        <v>0</v>
      </c>
      <c r="Y40" s="660">
        <f>DATOS!Z110</f>
        <v>0</v>
      </c>
      <c r="Z40" s="661">
        <f t="shared" si="0"/>
        <v>0</v>
      </c>
      <c r="AA40" s="661">
        <f t="shared" si="1"/>
        <v>0</v>
      </c>
    </row>
    <row r="41" spans="1:27" x14ac:dyDescent="0.2">
      <c r="A41" s="170" t="s">
        <v>378</v>
      </c>
      <c r="B41" s="660">
        <f>DATOS!C111</f>
        <v>0</v>
      </c>
      <c r="C41" s="660">
        <f>DATOS!D111</f>
        <v>0</v>
      </c>
      <c r="D41" s="660">
        <f>DATOS!E111</f>
        <v>0</v>
      </c>
      <c r="E41" s="660">
        <f>DATOS!F111</f>
        <v>0</v>
      </c>
      <c r="F41" s="660">
        <f>DATOS!G111</f>
        <v>0</v>
      </c>
      <c r="G41" s="660">
        <f>DATOS!H111</f>
        <v>0</v>
      </c>
      <c r="H41" s="660">
        <f>DATOS!I111</f>
        <v>0</v>
      </c>
      <c r="I41" s="660">
        <f>DATOS!J111</f>
        <v>0</v>
      </c>
      <c r="J41" s="660">
        <f>DATOS!K111</f>
        <v>0</v>
      </c>
      <c r="K41" s="660">
        <f>DATOS!L111</f>
        <v>0</v>
      </c>
      <c r="L41" s="660">
        <f>DATOS!M111</f>
        <v>0</v>
      </c>
      <c r="M41" s="660">
        <f>DATOS!N111</f>
        <v>0</v>
      </c>
      <c r="N41" s="660">
        <f>DATOS!O111</f>
        <v>0</v>
      </c>
      <c r="O41" s="660">
        <f>DATOS!P111</f>
        <v>0</v>
      </c>
      <c r="P41" s="660">
        <f>DATOS!Q111</f>
        <v>0</v>
      </c>
      <c r="Q41" s="660">
        <f>DATOS!R111</f>
        <v>0</v>
      </c>
      <c r="R41" s="660">
        <f>DATOS!S111</f>
        <v>0</v>
      </c>
      <c r="S41" s="660">
        <f>DATOS!T111</f>
        <v>0</v>
      </c>
      <c r="T41" s="660">
        <f>DATOS!U111</f>
        <v>0</v>
      </c>
      <c r="U41" s="660">
        <f>DATOS!V111</f>
        <v>0</v>
      </c>
      <c r="V41" s="660">
        <f>DATOS!W111</f>
        <v>0</v>
      </c>
      <c r="W41" s="660">
        <f>DATOS!X111</f>
        <v>0</v>
      </c>
      <c r="X41" s="660">
        <f>DATOS!Y111</f>
        <v>0</v>
      </c>
      <c r="Y41" s="660">
        <f>DATOS!Z111</f>
        <v>0</v>
      </c>
      <c r="Z41" s="661">
        <f t="shared" si="0"/>
        <v>0</v>
      </c>
      <c r="AA41" s="661">
        <f t="shared" si="1"/>
        <v>0</v>
      </c>
    </row>
    <row r="42" spans="1:27" x14ac:dyDescent="0.2">
      <c r="A42" s="169" t="s">
        <v>623</v>
      </c>
      <c r="B42" s="660">
        <f>DATOS!C112</f>
        <v>3828.4</v>
      </c>
      <c r="C42" s="660">
        <f>DATOS!D112</f>
        <v>0</v>
      </c>
      <c r="D42" s="660">
        <f>DATOS!E112</f>
        <v>0</v>
      </c>
      <c r="E42" s="660">
        <f>DATOS!F112</f>
        <v>0</v>
      </c>
      <c r="F42" s="660">
        <f>DATOS!G112</f>
        <v>0</v>
      </c>
      <c r="G42" s="660">
        <f>DATOS!H112</f>
        <v>0</v>
      </c>
      <c r="H42" s="660">
        <f>DATOS!I112</f>
        <v>4886.5</v>
      </c>
      <c r="I42" s="660">
        <f>DATOS!J112</f>
        <v>0</v>
      </c>
      <c r="J42" s="660">
        <f>DATOS!K112</f>
        <v>0</v>
      </c>
      <c r="K42" s="660">
        <f>DATOS!L112</f>
        <v>0</v>
      </c>
      <c r="L42" s="660">
        <f>DATOS!M112</f>
        <v>2584</v>
      </c>
      <c r="M42" s="660">
        <f>DATOS!N112</f>
        <v>0</v>
      </c>
      <c r="N42" s="660">
        <f>DATOS!O112</f>
        <v>0</v>
      </c>
      <c r="O42" s="660">
        <f>DATOS!P112</f>
        <v>0</v>
      </c>
      <c r="P42" s="660">
        <f>DATOS!Q112</f>
        <v>0</v>
      </c>
      <c r="Q42" s="660">
        <f>DATOS!R112</f>
        <v>0</v>
      </c>
      <c r="R42" s="660">
        <f>DATOS!S112</f>
        <v>0</v>
      </c>
      <c r="S42" s="660">
        <f>DATOS!T112</f>
        <v>0</v>
      </c>
      <c r="T42" s="660">
        <f>DATOS!U112</f>
        <v>0</v>
      </c>
      <c r="U42" s="660">
        <f>DATOS!V112</f>
        <v>0</v>
      </c>
      <c r="V42" s="660">
        <f>DATOS!W112</f>
        <v>0</v>
      </c>
      <c r="W42" s="660">
        <f>DATOS!X112</f>
        <v>0</v>
      </c>
      <c r="X42" s="660">
        <f>DATOS!Y112</f>
        <v>0</v>
      </c>
      <c r="Y42" s="660">
        <f>DATOS!Z112</f>
        <v>0</v>
      </c>
      <c r="Z42" s="661">
        <f t="shared" si="0"/>
        <v>11298.9</v>
      </c>
      <c r="AA42" s="661">
        <f t="shared" si="1"/>
        <v>0</v>
      </c>
    </row>
    <row r="43" spans="1:27" x14ac:dyDescent="0.2">
      <c r="A43" s="169" t="s">
        <v>422</v>
      </c>
      <c r="B43" s="660">
        <f>DATOS!C113</f>
        <v>0</v>
      </c>
      <c r="C43" s="660">
        <f>DATOS!D113</f>
        <v>0</v>
      </c>
      <c r="D43" s="660">
        <f>DATOS!E113</f>
        <v>0</v>
      </c>
      <c r="E43" s="660">
        <f>DATOS!F113</f>
        <v>0</v>
      </c>
      <c r="F43" s="660">
        <f>DATOS!G113</f>
        <v>0</v>
      </c>
      <c r="G43" s="660">
        <f>DATOS!H113</f>
        <v>0</v>
      </c>
      <c r="H43" s="660">
        <f>DATOS!I113</f>
        <v>0</v>
      </c>
      <c r="I43" s="660">
        <f>DATOS!J113</f>
        <v>0</v>
      </c>
      <c r="J43" s="660">
        <f>DATOS!K113</f>
        <v>0</v>
      </c>
      <c r="K43" s="660">
        <f>DATOS!L113</f>
        <v>0</v>
      </c>
      <c r="L43" s="660">
        <f>DATOS!M113</f>
        <v>0</v>
      </c>
      <c r="M43" s="660">
        <f>DATOS!N113</f>
        <v>0</v>
      </c>
      <c r="N43" s="660">
        <f>DATOS!O113</f>
        <v>0</v>
      </c>
      <c r="O43" s="660">
        <f>DATOS!P113</f>
        <v>0</v>
      </c>
      <c r="P43" s="660">
        <f>DATOS!Q113</f>
        <v>0</v>
      </c>
      <c r="Q43" s="660">
        <f>DATOS!R113</f>
        <v>0</v>
      </c>
      <c r="R43" s="660">
        <f>DATOS!S113</f>
        <v>0</v>
      </c>
      <c r="S43" s="660">
        <f>DATOS!T113</f>
        <v>0</v>
      </c>
      <c r="T43" s="660">
        <f>DATOS!U113</f>
        <v>0</v>
      </c>
      <c r="U43" s="660">
        <f>DATOS!V113</f>
        <v>0</v>
      </c>
      <c r="V43" s="660">
        <f>DATOS!W113</f>
        <v>0</v>
      </c>
      <c r="W43" s="660">
        <f>DATOS!X113</f>
        <v>0</v>
      </c>
      <c r="X43" s="660">
        <f>DATOS!Y113</f>
        <v>0</v>
      </c>
      <c r="Y43" s="660">
        <f>DATOS!Z113</f>
        <v>0</v>
      </c>
      <c r="Z43" s="661">
        <f t="shared" si="0"/>
        <v>0</v>
      </c>
      <c r="AA43" s="661">
        <f t="shared" si="1"/>
        <v>0</v>
      </c>
    </row>
    <row r="44" spans="1:27" x14ac:dyDescent="0.2">
      <c r="A44" s="169" t="s">
        <v>423</v>
      </c>
      <c r="B44" s="660">
        <f>DATOS!C114</f>
        <v>0</v>
      </c>
      <c r="C44" s="660">
        <f>DATOS!D114</f>
        <v>0</v>
      </c>
      <c r="D44" s="660">
        <f>DATOS!E114</f>
        <v>0</v>
      </c>
      <c r="E44" s="660">
        <f>DATOS!F114</f>
        <v>0</v>
      </c>
      <c r="F44" s="660">
        <f>DATOS!G114</f>
        <v>0</v>
      </c>
      <c r="G44" s="660">
        <f>DATOS!H114</f>
        <v>0</v>
      </c>
      <c r="H44" s="660">
        <f>DATOS!I114</f>
        <v>0</v>
      </c>
      <c r="I44" s="660">
        <f>DATOS!J114</f>
        <v>0</v>
      </c>
      <c r="J44" s="660">
        <f>DATOS!K114</f>
        <v>0</v>
      </c>
      <c r="K44" s="660">
        <f>DATOS!L114</f>
        <v>0</v>
      </c>
      <c r="L44" s="660">
        <f>DATOS!M114</f>
        <v>0</v>
      </c>
      <c r="M44" s="660">
        <f>DATOS!N114</f>
        <v>0</v>
      </c>
      <c r="N44" s="660">
        <f>DATOS!O114</f>
        <v>0</v>
      </c>
      <c r="O44" s="660">
        <f>DATOS!P114</f>
        <v>0</v>
      </c>
      <c r="P44" s="660">
        <f>DATOS!Q114</f>
        <v>0</v>
      </c>
      <c r="Q44" s="660">
        <f>DATOS!R114</f>
        <v>0</v>
      </c>
      <c r="R44" s="660">
        <f>DATOS!S114</f>
        <v>0</v>
      </c>
      <c r="S44" s="660">
        <f>DATOS!T114</f>
        <v>0</v>
      </c>
      <c r="T44" s="660">
        <f>DATOS!U114</f>
        <v>0</v>
      </c>
      <c r="U44" s="660">
        <f>DATOS!V114</f>
        <v>0</v>
      </c>
      <c r="V44" s="660">
        <f>DATOS!W114</f>
        <v>0</v>
      </c>
      <c r="W44" s="660">
        <f>DATOS!X114</f>
        <v>0</v>
      </c>
      <c r="X44" s="660">
        <f>DATOS!Y114</f>
        <v>0</v>
      </c>
      <c r="Y44" s="660">
        <f>DATOS!Z114</f>
        <v>0</v>
      </c>
      <c r="Z44" s="661">
        <f t="shared" si="0"/>
        <v>0</v>
      </c>
      <c r="AA44" s="661">
        <f t="shared" si="1"/>
        <v>0</v>
      </c>
    </row>
    <row r="45" spans="1:27" x14ac:dyDescent="0.2">
      <c r="A45" s="169" t="s">
        <v>624</v>
      </c>
      <c r="B45" s="660">
        <f>DATOS!C115</f>
        <v>17690.28</v>
      </c>
      <c r="C45" s="660">
        <f>DATOS!D115</f>
        <v>0</v>
      </c>
      <c r="D45" s="660">
        <f>DATOS!E115</f>
        <v>30327.02</v>
      </c>
      <c r="E45" s="660">
        <f>DATOS!F115</f>
        <v>0</v>
      </c>
      <c r="F45" s="660">
        <f>DATOS!G115</f>
        <v>20663.939999999999</v>
      </c>
      <c r="G45" s="660">
        <f>DATOS!H115</f>
        <v>0</v>
      </c>
      <c r="H45" s="660">
        <f>DATOS!I115</f>
        <v>13352.49</v>
      </c>
      <c r="I45" s="660">
        <f>DATOS!J115</f>
        <v>0</v>
      </c>
      <c r="J45" s="660">
        <f>DATOS!K115</f>
        <v>17063.919999999998</v>
      </c>
      <c r="K45" s="660">
        <f>DATOS!L115</f>
        <v>0</v>
      </c>
      <c r="L45" s="660">
        <f>DATOS!M115</f>
        <v>12296.57</v>
      </c>
      <c r="M45" s="660">
        <f>DATOS!N115</f>
        <v>0</v>
      </c>
      <c r="N45" s="660">
        <f>DATOS!O115</f>
        <v>0</v>
      </c>
      <c r="O45" s="660">
        <f>DATOS!P115</f>
        <v>0</v>
      </c>
      <c r="P45" s="660">
        <f>DATOS!Q115</f>
        <v>0</v>
      </c>
      <c r="Q45" s="660">
        <f>DATOS!R115</f>
        <v>0</v>
      </c>
      <c r="R45" s="660">
        <f>DATOS!S115</f>
        <v>0</v>
      </c>
      <c r="S45" s="660">
        <f>DATOS!T115</f>
        <v>0</v>
      </c>
      <c r="T45" s="660">
        <f>DATOS!U115</f>
        <v>0</v>
      </c>
      <c r="U45" s="660">
        <f>DATOS!V115</f>
        <v>0</v>
      </c>
      <c r="V45" s="660">
        <f>DATOS!W115</f>
        <v>0</v>
      </c>
      <c r="W45" s="660">
        <f>DATOS!X115</f>
        <v>0</v>
      </c>
      <c r="X45" s="660">
        <f>DATOS!Y115</f>
        <v>0</v>
      </c>
      <c r="Y45" s="660">
        <f>DATOS!Z115</f>
        <v>0</v>
      </c>
      <c r="Z45" s="661">
        <f t="shared" si="0"/>
        <v>111394.22</v>
      </c>
      <c r="AA45" s="661">
        <f t="shared" si="1"/>
        <v>0</v>
      </c>
    </row>
    <row r="46" spans="1:27" x14ac:dyDescent="0.2">
      <c r="A46" s="169" t="s">
        <v>625</v>
      </c>
      <c r="B46" s="660">
        <f>DATOS!C116</f>
        <v>0</v>
      </c>
      <c r="C46" s="660">
        <f>DATOS!D116</f>
        <v>0</v>
      </c>
      <c r="D46" s="660">
        <f>DATOS!E116</f>
        <v>0</v>
      </c>
      <c r="E46" s="660">
        <f>DATOS!F116</f>
        <v>0</v>
      </c>
      <c r="F46" s="660">
        <f>DATOS!G116</f>
        <v>0</v>
      </c>
      <c r="G46" s="660">
        <f>DATOS!H116</f>
        <v>0</v>
      </c>
      <c r="H46" s="660">
        <f>DATOS!I116</f>
        <v>0</v>
      </c>
      <c r="I46" s="660">
        <f>DATOS!J116</f>
        <v>0</v>
      </c>
      <c r="J46" s="660">
        <f>DATOS!K116</f>
        <v>0</v>
      </c>
      <c r="K46" s="660">
        <f>DATOS!L116</f>
        <v>0</v>
      </c>
      <c r="L46" s="660">
        <f>DATOS!M116</f>
        <v>0</v>
      </c>
      <c r="M46" s="660">
        <f>DATOS!N116</f>
        <v>0</v>
      </c>
      <c r="N46" s="660">
        <f>DATOS!O116</f>
        <v>0</v>
      </c>
      <c r="O46" s="660">
        <f>DATOS!P116</f>
        <v>0</v>
      </c>
      <c r="P46" s="660">
        <f>DATOS!Q116</f>
        <v>0</v>
      </c>
      <c r="Q46" s="660">
        <f>DATOS!R116</f>
        <v>0</v>
      </c>
      <c r="R46" s="660">
        <f>DATOS!S116</f>
        <v>0</v>
      </c>
      <c r="S46" s="660">
        <f>DATOS!T116</f>
        <v>0</v>
      </c>
      <c r="T46" s="660">
        <f>DATOS!U116</f>
        <v>0</v>
      </c>
      <c r="U46" s="660">
        <f>DATOS!V116</f>
        <v>0</v>
      </c>
      <c r="V46" s="660">
        <f>DATOS!W116</f>
        <v>0</v>
      </c>
      <c r="W46" s="660">
        <f>DATOS!X116</f>
        <v>0</v>
      </c>
      <c r="X46" s="660">
        <f>DATOS!Y116</f>
        <v>0</v>
      </c>
      <c r="Y46" s="660">
        <f>DATOS!Z116</f>
        <v>0</v>
      </c>
      <c r="Z46" s="661">
        <f t="shared" si="0"/>
        <v>0</v>
      </c>
      <c r="AA46" s="661">
        <f t="shared" si="1"/>
        <v>0</v>
      </c>
    </row>
    <row r="47" spans="1:27" x14ac:dyDescent="0.2">
      <c r="A47" s="169" t="s">
        <v>626</v>
      </c>
      <c r="B47" s="660">
        <f>DATOS!C117</f>
        <v>0</v>
      </c>
      <c r="C47" s="660">
        <f>DATOS!D117</f>
        <v>0</v>
      </c>
      <c r="D47" s="660">
        <f>DATOS!E117</f>
        <v>0</v>
      </c>
      <c r="E47" s="660">
        <f>DATOS!F117</f>
        <v>0</v>
      </c>
      <c r="F47" s="660">
        <f>DATOS!G117</f>
        <v>0</v>
      </c>
      <c r="G47" s="660">
        <f>DATOS!H117</f>
        <v>0</v>
      </c>
      <c r="H47" s="660">
        <f>DATOS!I117</f>
        <v>0</v>
      </c>
      <c r="I47" s="660">
        <f>DATOS!J117</f>
        <v>0</v>
      </c>
      <c r="J47" s="660">
        <f>DATOS!K117</f>
        <v>0</v>
      </c>
      <c r="K47" s="660">
        <f>DATOS!L117</f>
        <v>0</v>
      </c>
      <c r="L47" s="660">
        <f>DATOS!M117</f>
        <v>0</v>
      </c>
      <c r="M47" s="660">
        <f>DATOS!N117</f>
        <v>0</v>
      </c>
      <c r="N47" s="660">
        <f>DATOS!O117</f>
        <v>0</v>
      </c>
      <c r="O47" s="660">
        <f>DATOS!P117</f>
        <v>0</v>
      </c>
      <c r="P47" s="660">
        <f>DATOS!Q117</f>
        <v>0</v>
      </c>
      <c r="Q47" s="660">
        <f>DATOS!R117</f>
        <v>0</v>
      </c>
      <c r="R47" s="660">
        <f>DATOS!S117</f>
        <v>0</v>
      </c>
      <c r="S47" s="660">
        <f>DATOS!T117</f>
        <v>0</v>
      </c>
      <c r="T47" s="660">
        <f>DATOS!U117</f>
        <v>0</v>
      </c>
      <c r="U47" s="660">
        <f>DATOS!V117</f>
        <v>0</v>
      </c>
      <c r="V47" s="660">
        <f>DATOS!W117</f>
        <v>0</v>
      </c>
      <c r="W47" s="660">
        <f>DATOS!X117</f>
        <v>0</v>
      </c>
      <c r="X47" s="660">
        <f>DATOS!Y117</f>
        <v>0</v>
      </c>
      <c r="Y47" s="660">
        <f>DATOS!Z117</f>
        <v>0</v>
      </c>
      <c r="Z47" s="661">
        <f t="shared" si="0"/>
        <v>0</v>
      </c>
      <c r="AA47" s="661">
        <f t="shared" si="1"/>
        <v>0</v>
      </c>
    </row>
    <row r="48" spans="1:27" ht="13.5" thickBot="1" x14ac:dyDescent="0.25">
      <c r="A48" s="168" t="s">
        <v>627</v>
      </c>
      <c r="B48" s="660">
        <f>DATOS!C118</f>
        <v>0</v>
      </c>
      <c r="C48" s="660">
        <f>DATOS!D118</f>
        <v>0</v>
      </c>
      <c r="D48" s="660">
        <f>DATOS!E118</f>
        <v>0</v>
      </c>
      <c r="E48" s="660">
        <f>DATOS!F118</f>
        <v>0</v>
      </c>
      <c r="F48" s="660">
        <f>DATOS!G118</f>
        <v>0</v>
      </c>
      <c r="G48" s="660">
        <f>DATOS!H118</f>
        <v>0</v>
      </c>
      <c r="H48" s="660">
        <f>DATOS!I118</f>
        <v>0</v>
      </c>
      <c r="I48" s="660">
        <f>DATOS!J118</f>
        <v>0</v>
      </c>
      <c r="J48" s="660">
        <f>DATOS!K118</f>
        <v>0</v>
      </c>
      <c r="K48" s="660">
        <f>DATOS!L118</f>
        <v>0</v>
      </c>
      <c r="L48" s="660">
        <f>DATOS!M118</f>
        <v>0</v>
      </c>
      <c r="M48" s="660">
        <f>DATOS!N118</f>
        <v>0</v>
      </c>
      <c r="N48" s="660">
        <f>DATOS!O118</f>
        <v>0</v>
      </c>
      <c r="O48" s="660">
        <f>DATOS!P118</f>
        <v>0</v>
      </c>
      <c r="P48" s="660">
        <f>DATOS!Q118</f>
        <v>0</v>
      </c>
      <c r="Q48" s="660">
        <f>DATOS!R118</f>
        <v>0</v>
      </c>
      <c r="R48" s="660">
        <f>DATOS!S118</f>
        <v>0</v>
      </c>
      <c r="S48" s="660">
        <f>DATOS!T118</f>
        <v>0</v>
      </c>
      <c r="T48" s="660">
        <f>DATOS!U118</f>
        <v>0</v>
      </c>
      <c r="U48" s="660">
        <f>DATOS!V118</f>
        <v>0</v>
      </c>
      <c r="V48" s="660">
        <f>DATOS!W118</f>
        <v>0</v>
      </c>
      <c r="W48" s="660">
        <f>DATOS!X118</f>
        <v>0</v>
      </c>
      <c r="X48" s="660">
        <f>DATOS!Y118</f>
        <v>0</v>
      </c>
      <c r="Y48" s="660">
        <f>DATOS!Z118</f>
        <v>0</v>
      </c>
      <c r="Z48" s="661">
        <f t="shared" si="0"/>
        <v>0</v>
      </c>
      <c r="AA48" s="661">
        <f t="shared" si="1"/>
        <v>0</v>
      </c>
    </row>
    <row r="49" spans="1:27" ht="13.5" thickBot="1" x14ac:dyDescent="0.25">
      <c r="A49" s="545" t="s">
        <v>628</v>
      </c>
      <c r="B49" s="660">
        <f>DATOS!C119</f>
        <v>0</v>
      </c>
      <c r="C49" s="660">
        <f>DATOS!D119</f>
        <v>0</v>
      </c>
      <c r="D49" s="660">
        <f>DATOS!E119</f>
        <v>0</v>
      </c>
      <c r="E49" s="660">
        <f>DATOS!F119</f>
        <v>0</v>
      </c>
      <c r="F49" s="660">
        <f>DATOS!G119</f>
        <v>0</v>
      </c>
      <c r="G49" s="660">
        <f>DATOS!H119</f>
        <v>0</v>
      </c>
      <c r="H49" s="660">
        <f>DATOS!I119</f>
        <v>0</v>
      </c>
      <c r="I49" s="660">
        <f>DATOS!J119</f>
        <v>0</v>
      </c>
      <c r="J49" s="660">
        <f>DATOS!K119</f>
        <v>0</v>
      </c>
      <c r="K49" s="660">
        <f>DATOS!L119</f>
        <v>0</v>
      </c>
      <c r="L49" s="660">
        <f>DATOS!M119</f>
        <v>0</v>
      </c>
      <c r="M49" s="660">
        <f>DATOS!N119</f>
        <v>0</v>
      </c>
      <c r="N49" s="660">
        <f>DATOS!O119</f>
        <v>0</v>
      </c>
      <c r="O49" s="660">
        <f>DATOS!P119</f>
        <v>0</v>
      </c>
      <c r="P49" s="660">
        <f>DATOS!Q119</f>
        <v>0</v>
      </c>
      <c r="Q49" s="660">
        <f>DATOS!R119</f>
        <v>0</v>
      </c>
      <c r="R49" s="660">
        <f>DATOS!S119</f>
        <v>0</v>
      </c>
      <c r="S49" s="660">
        <f>DATOS!T119</f>
        <v>0</v>
      </c>
      <c r="T49" s="660">
        <f>DATOS!U119</f>
        <v>0</v>
      </c>
      <c r="U49" s="660">
        <f>DATOS!V119</f>
        <v>0</v>
      </c>
      <c r="V49" s="660">
        <f>DATOS!W119</f>
        <v>0</v>
      </c>
      <c r="W49" s="660">
        <f>DATOS!X119</f>
        <v>0</v>
      </c>
      <c r="X49" s="660">
        <f>DATOS!Y119</f>
        <v>0</v>
      </c>
      <c r="Y49" s="660">
        <f>DATOS!Z119</f>
        <v>0</v>
      </c>
      <c r="Z49" s="661">
        <f t="shared" si="0"/>
        <v>0</v>
      </c>
      <c r="AA49" s="661">
        <f t="shared" si="1"/>
        <v>0</v>
      </c>
    </row>
    <row r="50" spans="1:27" ht="13.5" thickBot="1" x14ac:dyDescent="0.25">
      <c r="A50" s="545" t="s">
        <v>629</v>
      </c>
      <c r="B50" s="660">
        <f>DATOS!C120</f>
        <v>0</v>
      </c>
      <c r="C50" s="660">
        <f>DATOS!D120</f>
        <v>0</v>
      </c>
      <c r="D50" s="660">
        <f>DATOS!E120</f>
        <v>0</v>
      </c>
      <c r="E50" s="660">
        <f>DATOS!F120</f>
        <v>0</v>
      </c>
      <c r="F50" s="660">
        <f>DATOS!G120</f>
        <v>0</v>
      </c>
      <c r="G50" s="660">
        <f>DATOS!H120</f>
        <v>0</v>
      </c>
      <c r="H50" s="660">
        <f>DATOS!I120</f>
        <v>0</v>
      </c>
      <c r="I50" s="660">
        <f>DATOS!J120</f>
        <v>0</v>
      </c>
      <c r="J50" s="660">
        <f>DATOS!K120</f>
        <v>0</v>
      </c>
      <c r="K50" s="660">
        <f>DATOS!L120</f>
        <v>0</v>
      </c>
      <c r="L50" s="660">
        <f>DATOS!M120</f>
        <v>0</v>
      </c>
      <c r="M50" s="660">
        <f>DATOS!N120</f>
        <v>0</v>
      </c>
      <c r="N50" s="660">
        <f>DATOS!O120</f>
        <v>0</v>
      </c>
      <c r="O50" s="660">
        <f>DATOS!P120</f>
        <v>0</v>
      </c>
      <c r="P50" s="660">
        <f>DATOS!Q120</f>
        <v>0</v>
      </c>
      <c r="Q50" s="660">
        <f>DATOS!R120</f>
        <v>0</v>
      </c>
      <c r="R50" s="660">
        <f>DATOS!S120</f>
        <v>0</v>
      </c>
      <c r="S50" s="660">
        <f>DATOS!T120</f>
        <v>0</v>
      </c>
      <c r="T50" s="660">
        <f>DATOS!U120</f>
        <v>0</v>
      </c>
      <c r="U50" s="660">
        <f>DATOS!V120</f>
        <v>0</v>
      </c>
      <c r="V50" s="660">
        <f>DATOS!W120</f>
        <v>0</v>
      </c>
      <c r="W50" s="660">
        <f>DATOS!X120</f>
        <v>0</v>
      </c>
      <c r="X50" s="660">
        <f>DATOS!Y120</f>
        <v>0</v>
      </c>
      <c r="Y50" s="660">
        <f>DATOS!Z120</f>
        <v>0</v>
      </c>
      <c r="Z50" s="661">
        <f t="shared" si="0"/>
        <v>0</v>
      </c>
      <c r="AA50" s="661">
        <f t="shared" si="1"/>
        <v>0</v>
      </c>
    </row>
    <row r="51" spans="1:27" ht="13.5" thickBot="1" x14ac:dyDescent="0.25">
      <c r="A51" s="545" t="s">
        <v>630</v>
      </c>
      <c r="B51" s="660">
        <f>DATOS!C121</f>
        <v>0</v>
      </c>
      <c r="C51" s="660">
        <f>DATOS!D121</f>
        <v>0</v>
      </c>
      <c r="D51" s="660">
        <f>DATOS!E121</f>
        <v>0</v>
      </c>
      <c r="E51" s="660">
        <f>DATOS!F121</f>
        <v>0</v>
      </c>
      <c r="F51" s="660">
        <f>DATOS!G121</f>
        <v>0</v>
      </c>
      <c r="G51" s="660">
        <f>DATOS!H121</f>
        <v>0</v>
      </c>
      <c r="H51" s="660">
        <f>DATOS!I121</f>
        <v>0</v>
      </c>
      <c r="I51" s="660">
        <f>DATOS!J121</f>
        <v>0</v>
      </c>
      <c r="J51" s="660">
        <f>DATOS!K121</f>
        <v>0</v>
      </c>
      <c r="K51" s="660">
        <f>DATOS!L121</f>
        <v>0</v>
      </c>
      <c r="L51" s="660">
        <f>DATOS!M121</f>
        <v>0</v>
      </c>
      <c r="M51" s="660">
        <f>DATOS!N121</f>
        <v>0</v>
      </c>
      <c r="N51" s="660">
        <f>DATOS!O121</f>
        <v>0</v>
      </c>
      <c r="O51" s="660">
        <f>DATOS!P121</f>
        <v>0</v>
      </c>
      <c r="P51" s="660">
        <f>DATOS!Q121</f>
        <v>0</v>
      </c>
      <c r="Q51" s="660">
        <f>DATOS!R121</f>
        <v>0</v>
      </c>
      <c r="R51" s="660">
        <f>DATOS!S121</f>
        <v>0</v>
      </c>
      <c r="S51" s="660">
        <f>DATOS!T121</f>
        <v>0</v>
      </c>
      <c r="T51" s="660">
        <f>DATOS!U121</f>
        <v>0</v>
      </c>
      <c r="U51" s="660">
        <f>DATOS!V121</f>
        <v>0</v>
      </c>
      <c r="V51" s="660">
        <f>DATOS!W121</f>
        <v>0</v>
      </c>
      <c r="W51" s="660">
        <f>DATOS!X121</f>
        <v>0</v>
      </c>
      <c r="X51" s="660">
        <f>DATOS!Y121</f>
        <v>0</v>
      </c>
      <c r="Y51" s="660">
        <f>DATOS!Z121</f>
        <v>0</v>
      </c>
      <c r="Z51" s="661">
        <f t="shared" si="0"/>
        <v>0</v>
      </c>
      <c r="AA51" s="661">
        <f t="shared" si="1"/>
        <v>0</v>
      </c>
    </row>
    <row r="52" spans="1:27" ht="13.5" thickBot="1" x14ac:dyDescent="0.25">
      <c r="A52" s="545" t="s">
        <v>725</v>
      </c>
      <c r="B52" s="660">
        <f>DATOS!C122</f>
        <v>1743.53</v>
      </c>
      <c r="C52" s="660">
        <f>DATOS!D122</f>
        <v>0</v>
      </c>
      <c r="D52" s="660">
        <f>DATOS!E122</f>
        <v>0</v>
      </c>
      <c r="E52" s="660">
        <f>DATOS!F122</f>
        <v>0</v>
      </c>
      <c r="F52" s="660">
        <f>DATOS!G122</f>
        <v>631.21</v>
      </c>
      <c r="G52" s="660">
        <f>DATOS!H122</f>
        <v>0</v>
      </c>
      <c r="H52" s="660">
        <f>DATOS!I122</f>
        <v>462.15</v>
      </c>
      <c r="I52" s="660">
        <f>DATOS!J122</f>
        <v>0</v>
      </c>
      <c r="J52" s="660">
        <f>DATOS!K122</f>
        <v>310.47000000000003</v>
      </c>
      <c r="K52" s="660">
        <f>DATOS!L122</f>
        <v>0</v>
      </c>
      <c r="L52" s="660">
        <f>DATOS!M122</f>
        <v>39.5</v>
      </c>
      <c r="M52" s="660">
        <f>DATOS!N122</f>
        <v>0</v>
      </c>
      <c r="N52" s="660">
        <f>DATOS!O122</f>
        <v>0</v>
      </c>
      <c r="O52" s="660">
        <f>DATOS!P122</f>
        <v>0</v>
      </c>
      <c r="P52" s="660">
        <f>DATOS!Q122</f>
        <v>0</v>
      </c>
      <c r="Q52" s="660">
        <f>DATOS!R122</f>
        <v>0</v>
      </c>
      <c r="R52" s="660">
        <f>DATOS!S122</f>
        <v>0</v>
      </c>
      <c r="S52" s="660">
        <f>DATOS!T122</f>
        <v>0</v>
      </c>
      <c r="T52" s="660">
        <f>DATOS!U122</f>
        <v>0</v>
      </c>
      <c r="U52" s="660">
        <f>DATOS!V122</f>
        <v>0</v>
      </c>
      <c r="V52" s="660">
        <f>DATOS!W122</f>
        <v>0</v>
      </c>
      <c r="W52" s="660">
        <f>DATOS!X122</f>
        <v>0</v>
      </c>
      <c r="X52" s="660">
        <f>DATOS!Y122</f>
        <v>0</v>
      </c>
      <c r="Y52" s="660">
        <f>DATOS!Z122</f>
        <v>0</v>
      </c>
      <c r="Z52" s="661">
        <f t="shared" si="0"/>
        <v>3186.8599999999997</v>
      </c>
      <c r="AA52" s="661">
        <f t="shared" si="1"/>
        <v>0</v>
      </c>
    </row>
    <row r="53" spans="1:27" ht="13.5" thickBot="1" x14ac:dyDescent="0.25">
      <c r="A53" s="545" t="s">
        <v>654</v>
      </c>
      <c r="B53" s="660">
        <f>DATOS!C123</f>
        <v>877.55</v>
      </c>
      <c r="C53" s="660">
        <f>DATOS!D123</f>
        <v>0</v>
      </c>
      <c r="D53" s="660">
        <f>DATOS!E123</f>
        <v>0</v>
      </c>
      <c r="E53" s="660">
        <f>DATOS!F123</f>
        <v>0</v>
      </c>
      <c r="F53" s="660">
        <f>DATOS!G123</f>
        <v>1440.25</v>
      </c>
      <c r="G53" s="660">
        <f>DATOS!H123</f>
        <v>0</v>
      </c>
      <c r="H53" s="660">
        <f>DATOS!I123</f>
        <v>305.43</v>
      </c>
      <c r="I53" s="660">
        <f>DATOS!J123</f>
        <v>0</v>
      </c>
      <c r="J53" s="660">
        <f>DATOS!K123</f>
        <v>173.1</v>
      </c>
      <c r="K53" s="660">
        <f>DATOS!L123</f>
        <v>0</v>
      </c>
      <c r="L53" s="660">
        <f>DATOS!M123</f>
        <v>77.22</v>
      </c>
      <c r="M53" s="660">
        <f>DATOS!N123</f>
        <v>0</v>
      </c>
      <c r="N53" s="660">
        <f>DATOS!O123</f>
        <v>0</v>
      </c>
      <c r="O53" s="660">
        <f>DATOS!P123</f>
        <v>0</v>
      </c>
      <c r="P53" s="660">
        <f>DATOS!Q123</f>
        <v>0</v>
      </c>
      <c r="Q53" s="660">
        <f>DATOS!R123</f>
        <v>0</v>
      </c>
      <c r="R53" s="660">
        <f>DATOS!S123</f>
        <v>0</v>
      </c>
      <c r="S53" s="660">
        <f>DATOS!T123</f>
        <v>0</v>
      </c>
      <c r="T53" s="660">
        <f>DATOS!U123</f>
        <v>0</v>
      </c>
      <c r="U53" s="660">
        <f>DATOS!V123</f>
        <v>0</v>
      </c>
      <c r="V53" s="660">
        <f>DATOS!W123</f>
        <v>0</v>
      </c>
      <c r="W53" s="660">
        <f>DATOS!X123</f>
        <v>0</v>
      </c>
      <c r="X53" s="660">
        <f>DATOS!Y123</f>
        <v>0</v>
      </c>
      <c r="Y53" s="660">
        <f>DATOS!Z123</f>
        <v>0</v>
      </c>
      <c r="Z53" s="661">
        <f t="shared" si="0"/>
        <v>2873.5499999999997</v>
      </c>
      <c r="AA53" s="661">
        <f t="shared" si="1"/>
        <v>0</v>
      </c>
    </row>
    <row r="54" spans="1:27" ht="13.5" thickBot="1" x14ac:dyDescent="0.25">
      <c r="A54" s="545" t="s">
        <v>726</v>
      </c>
      <c r="B54" s="660">
        <f>DATOS!C124</f>
        <v>0</v>
      </c>
      <c r="C54" s="660">
        <f>DATOS!D124</f>
        <v>0</v>
      </c>
      <c r="D54" s="660">
        <f>DATOS!E124</f>
        <v>0</v>
      </c>
      <c r="E54" s="660">
        <f>DATOS!F124</f>
        <v>0</v>
      </c>
      <c r="F54" s="660">
        <f>DATOS!G124</f>
        <v>0</v>
      </c>
      <c r="G54" s="660">
        <f>DATOS!H124</f>
        <v>0</v>
      </c>
      <c r="H54" s="660">
        <f>DATOS!I124</f>
        <v>1314.24</v>
      </c>
      <c r="I54" s="660">
        <f>DATOS!J124</f>
        <v>0</v>
      </c>
      <c r="J54" s="660">
        <f>DATOS!K124</f>
        <v>0</v>
      </c>
      <c r="K54" s="660">
        <f>DATOS!L124</f>
        <v>0</v>
      </c>
      <c r="L54" s="660">
        <f>DATOS!M124</f>
        <v>0</v>
      </c>
      <c r="M54" s="660">
        <f>DATOS!N124</f>
        <v>0</v>
      </c>
      <c r="N54" s="660">
        <f>DATOS!O124</f>
        <v>0</v>
      </c>
      <c r="O54" s="660">
        <f>DATOS!P124</f>
        <v>0</v>
      </c>
      <c r="P54" s="660">
        <f>DATOS!Q124</f>
        <v>0</v>
      </c>
      <c r="Q54" s="660">
        <f>DATOS!R124</f>
        <v>0</v>
      </c>
      <c r="R54" s="660">
        <f>DATOS!S124</f>
        <v>0</v>
      </c>
      <c r="S54" s="660">
        <f>DATOS!T124</f>
        <v>0</v>
      </c>
      <c r="T54" s="660">
        <f>DATOS!U124</f>
        <v>0</v>
      </c>
      <c r="U54" s="660">
        <f>DATOS!V124</f>
        <v>0</v>
      </c>
      <c r="V54" s="660">
        <f>DATOS!W124</f>
        <v>0</v>
      </c>
      <c r="W54" s="660">
        <f>DATOS!X124</f>
        <v>0</v>
      </c>
      <c r="X54" s="660">
        <f>DATOS!Y124</f>
        <v>0</v>
      </c>
      <c r="Y54" s="660">
        <f>DATOS!Z124</f>
        <v>0</v>
      </c>
      <c r="Z54" s="661">
        <f t="shared" si="0"/>
        <v>1314.24</v>
      </c>
      <c r="AA54" s="661">
        <f t="shared" si="1"/>
        <v>0</v>
      </c>
    </row>
    <row r="55" spans="1:27" ht="13.5" thickBot="1" x14ac:dyDescent="0.25">
      <c r="A55" s="545" t="s">
        <v>655</v>
      </c>
      <c r="B55" s="660">
        <f>DATOS!C125</f>
        <v>0</v>
      </c>
      <c r="C55" s="660">
        <f>DATOS!D125</f>
        <v>0</v>
      </c>
      <c r="D55" s="660">
        <f>DATOS!E125</f>
        <v>1027.96</v>
      </c>
      <c r="E55" s="660">
        <f>DATOS!F125</f>
        <v>0</v>
      </c>
      <c r="F55" s="660">
        <f>DATOS!G125</f>
        <v>1812.13</v>
      </c>
      <c r="G55" s="660">
        <f>DATOS!H125</f>
        <v>0</v>
      </c>
      <c r="H55" s="660">
        <f>DATOS!I125</f>
        <v>2708.69</v>
      </c>
      <c r="I55" s="660">
        <f>DATOS!J125</f>
        <v>0</v>
      </c>
      <c r="J55" s="660">
        <f>DATOS!K125</f>
        <v>2520.64</v>
      </c>
      <c r="K55" s="660">
        <f>DATOS!L125</f>
        <v>0</v>
      </c>
      <c r="L55" s="660">
        <f>DATOS!M125</f>
        <v>3273.28</v>
      </c>
      <c r="M55" s="660">
        <f>DATOS!N125</f>
        <v>0</v>
      </c>
      <c r="N55" s="660">
        <f>DATOS!O125</f>
        <v>0</v>
      </c>
      <c r="O55" s="660">
        <f>DATOS!P125</f>
        <v>0</v>
      </c>
      <c r="P55" s="660">
        <f>DATOS!Q125</f>
        <v>0</v>
      </c>
      <c r="Q55" s="660">
        <f>DATOS!R125</f>
        <v>0</v>
      </c>
      <c r="R55" s="660">
        <f>DATOS!S125</f>
        <v>0</v>
      </c>
      <c r="S55" s="660">
        <f>DATOS!T125</f>
        <v>0</v>
      </c>
      <c r="T55" s="660">
        <f>DATOS!U125</f>
        <v>0</v>
      </c>
      <c r="U55" s="660">
        <f>DATOS!V125</f>
        <v>0</v>
      </c>
      <c r="V55" s="660">
        <f>DATOS!W125</f>
        <v>0</v>
      </c>
      <c r="W55" s="660">
        <f>DATOS!X125</f>
        <v>0</v>
      </c>
      <c r="X55" s="660">
        <f>DATOS!Y125</f>
        <v>0</v>
      </c>
      <c r="Y55" s="660">
        <f>DATOS!Z125</f>
        <v>0</v>
      </c>
      <c r="Z55" s="661">
        <f t="shared" si="0"/>
        <v>11342.7</v>
      </c>
      <c r="AA55" s="661">
        <f t="shared" si="1"/>
        <v>0</v>
      </c>
    </row>
    <row r="56" spans="1:27" ht="13.5" thickBot="1" x14ac:dyDescent="0.25">
      <c r="A56" s="545" t="s">
        <v>727</v>
      </c>
      <c r="B56" s="660">
        <f>DATOS!C127</f>
        <v>0</v>
      </c>
      <c r="C56" s="660">
        <f>DATOS!D127</f>
        <v>0</v>
      </c>
      <c r="D56" s="660">
        <f>DATOS!E127</f>
        <v>6</v>
      </c>
      <c r="E56" s="660">
        <f>DATOS!F127</f>
        <v>0</v>
      </c>
      <c r="F56" s="660">
        <f>DATOS!G127</f>
        <v>0</v>
      </c>
      <c r="G56" s="660">
        <f>DATOS!H127</f>
        <v>0</v>
      </c>
      <c r="H56" s="660">
        <f>DATOS!I127</f>
        <v>0</v>
      </c>
      <c r="I56" s="660">
        <f>DATOS!J127</f>
        <v>0</v>
      </c>
      <c r="J56" s="660">
        <f>DATOS!K127</f>
        <v>214.4</v>
      </c>
      <c r="K56" s="660">
        <f>DATOS!L127</f>
        <v>0</v>
      </c>
      <c r="L56" s="660">
        <f>DATOS!M127</f>
        <v>200.64</v>
      </c>
      <c r="M56" s="660">
        <f>DATOS!N127</f>
        <v>0</v>
      </c>
      <c r="N56" s="660">
        <f>DATOS!O127</f>
        <v>0</v>
      </c>
      <c r="O56" s="660">
        <f>DATOS!P127</f>
        <v>0</v>
      </c>
      <c r="P56" s="660">
        <f>DATOS!Q127</f>
        <v>0</v>
      </c>
      <c r="Q56" s="660">
        <f>DATOS!R127</f>
        <v>0</v>
      </c>
      <c r="R56" s="660">
        <f>DATOS!S127</f>
        <v>0</v>
      </c>
      <c r="S56" s="660">
        <f>DATOS!T127</f>
        <v>0</v>
      </c>
      <c r="T56" s="660">
        <f>DATOS!U127</f>
        <v>0</v>
      </c>
      <c r="U56" s="660">
        <f>DATOS!V127</f>
        <v>0</v>
      </c>
      <c r="V56" s="660">
        <f>DATOS!W127</f>
        <v>0</v>
      </c>
      <c r="W56" s="660">
        <f>DATOS!X127</f>
        <v>0</v>
      </c>
      <c r="X56" s="660">
        <f>DATOS!Y127</f>
        <v>0</v>
      </c>
      <c r="Y56" s="660">
        <f>DATOS!Z127</f>
        <v>0</v>
      </c>
      <c r="Z56" s="661">
        <f t="shared" si="0"/>
        <v>421.03999999999996</v>
      </c>
      <c r="AA56" s="661">
        <f t="shared" si="1"/>
        <v>0</v>
      </c>
    </row>
    <row r="57" spans="1:27" ht="13.5" thickBot="1" x14ac:dyDescent="0.25">
      <c r="A57" s="545" t="s">
        <v>728</v>
      </c>
      <c r="B57" s="660">
        <f>DATOS!C128</f>
        <v>0</v>
      </c>
      <c r="C57" s="660">
        <f>DATOS!D128</f>
        <v>0</v>
      </c>
      <c r="D57" s="660">
        <f>DATOS!E128</f>
        <v>0</v>
      </c>
      <c r="E57" s="660">
        <f>DATOS!F128</f>
        <v>0</v>
      </c>
      <c r="F57" s="660">
        <f>DATOS!G128</f>
        <v>0</v>
      </c>
      <c r="G57" s="660">
        <f>DATOS!H128</f>
        <v>0</v>
      </c>
      <c r="H57" s="660">
        <f>DATOS!I128</f>
        <v>0</v>
      </c>
      <c r="I57" s="660">
        <f>DATOS!J128</f>
        <v>0</v>
      </c>
      <c r="J57" s="660">
        <f>DATOS!K128</f>
        <v>0</v>
      </c>
      <c r="K57" s="660">
        <f>DATOS!L128</f>
        <v>0</v>
      </c>
      <c r="L57" s="660">
        <f>DATOS!M128</f>
        <v>0</v>
      </c>
      <c r="M57" s="660">
        <f>DATOS!N128</f>
        <v>0</v>
      </c>
      <c r="N57" s="660">
        <f>DATOS!O128</f>
        <v>0</v>
      </c>
      <c r="O57" s="660">
        <f>DATOS!P128</f>
        <v>0</v>
      </c>
      <c r="P57" s="660">
        <f>DATOS!Q128</f>
        <v>0</v>
      </c>
      <c r="Q57" s="660">
        <f>DATOS!R128</f>
        <v>0</v>
      </c>
      <c r="R57" s="660">
        <f>DATOS!S128</f>
        <v>0</v>
      </c>
      <c r="S57" s="660">
        <f>DATOS!T128</f>
        <v>0</v>
      </c>
      <c r="T57" s="660">
        <f>DATOS!U128</f>
        <v>0</v>
      </c>
      <c r="U57" s="660">
        <f>DATOS!V128</f>
        <v>0</v>
      </c>
      <c r="V57" s="660">
        <f>DATOS!W128</f>
        <v>0</v>
      </c>
      <c r="W57" s="660">
        <f>DATOS!X128</f>
        <v>0</v>
      </c>
      <c r="X57" s="660">
        <f>DATOS!Y128</f>
        <v>0</v>
      </c>
      <c r="Y57" s="660">
        <f>DATOS!Z128</f>
        <v>0</v>
      </c>
      <c r="Z57" s="661">
        <f t="shared" si="0"/>
        <v>0</v>
      </c>
      <c r="AA57" s="661">
        <f t="shared" si="1"/>
        <v>0</v>
      </c>
    </row>
    <row r="58" spans="1:27" ht="13.5" thickBot="1" x14ac:dyDescent="0.25">
      <c r="A58" s="545" t="s">
        <v>729</v>
      </c>
      <c r="B58" s="660">
        <f>DATOS!C129</f>
        <v>55</v>
      </c>
      <c r="C58" s="660">
        <f>DATOS!D129</f>
        <v>0</v>
      </c>
      <c r="D58" s="660">
        <f>DATOS!E129</f>
        <v>35.200000000000003</v>
      </c>
      <c r="E58" s="660">
        <f>DATOS!F129</f>
        <v>0</v>
      </c>
      <c r="F58" s="660">
        <f>DATOS!G129</f>
        <v>17.45</v>
      </c>
      <c r="G58" s="660">
        <f>DATOS!H129</f>
        <v>0</v>
      </c>
      <c r="H58" s="660">
        <f>DATOS!I129</f>
        <v>116.49</v>
      </c>
      <c r="I58" s="660">
        <f>DATOS!J129</f>
        <v>0</v>
      </c>
      <c r="J58" s="660">
        <f>DATOS!K129</f>
        <v>75.900000000000006</v>
      </c>
      <c r="K58" s="660">
        <f>DATOS!L129</f>
        <v>0</v>
      </c>
      <c r="L58" s="660">
        <f>DATOS!M129</f>
        <v>15.17</v>
      </c>
      <c r="M58" s="660">
        <f>DATOS!N129</f>
        <v>0</v>
      </c>
      <c r="N58" s="660">
        <f>DATOS!O129</f>
        <v>0</v>
      </c>
      <c r="O58" s="660">
        <f>DATOS!P129</f>
        <v>0</v>
      </c>
      <c r="P58" s="660">
        <f>DATOS!Q129</f>
        <v>0</v>
      </c>
      <c r="Q58" s="660">
        <f>DATOS!R129</f>
        <v>0</v>
      </c>
      <c r="R58" s="660">
        <f>DATOS!S129</f>
        <v>0</v>
      </c>
      <c r="S58" s="660">
        <f>DATOS!T129</f>
        <v>0</v>
      </c>
      <c r="T58" s="660">
        <f>DATOS!U129</f>
        <v>0</v>
      </c>
      <c r="U58" s="660">
        <f>DATOS!V129</f>
        <v>0</v>
      </c>
      <c r="V58" s="660">
        <f>DATOS!W129</f>
        <v>0</v>
      </c>
      <c r="W58" s="660">
        <f>DATOS!X129</f>
        <v>0</v>
      </c>
      <c r="X58" s="660">
        <f>DATOS!Y129</f>
        <v>0</v>
      </c>
      <c r="Y58" s="660">
        <f>DATOS!Z129</f>
        <v>0</v>
      </c>
      <c r="Z58" s="661">
        <f t="shared" si="0"/>
        <v>315.20999999999998</v>
      </c>
      <c r="AA58" s="661">
        <f t="shared" si="1"/>
        <v>0</v>
      </c>
    </row>
    <row r="59" spans="1:27" ht="13.5" thickBot="1" x14ac:dyDescent="0.25">
      <c r="A59" s="545" t="s">
        <v>730</v>
      </c>
      <c r="B59" s="660">
        <f>DATOS!C130</f>
        <v>0</v>
      </c>
      <c r="C59" s="660">
        <f>DATOS!D130</f>
        <v>0</v>
      </c>
      <c r="D59" s="660">
        <f>DATOS!E130</f>
        <v>0</v>
      </c>
      <c r="E59" s="660">
        <f>DATOS!F130</f>
        <v>0</v>
      </c>
      <c r="F59" s="660">
        <f>DATOS!G130</f>
        <v>0</v>
      </c>
      <c r="G59" s="660">
        <f>DATOS!H130</f>
        <v>0</v>
      </c>
      <c r="H59" s="660">
        <f>DATOS!I130</f>
        <v>0</v>
      </c>
      <c r="I59" s="660">
        <f>DATOS!J130</f>
        <v>0</v>
      </c>
      <c r="J59" s="660">
        <f>DATOS!K130</f>
        <v>0</v>
      </c>
      <c r="K59" s="660">
        <f>DATOS!L130</f>
        <v>0</v>
      </c>
      <c r="L59" s="660">
        <f>DATOS!M130</f>
        <v>0</v>
      </c>
      <c r="M59" s="660">
        <f>DATOS!N130</f>
        <v>0</v>
      </c>
      <c r="N59" s="660">
        <f>DATOS!O130</f>
        <v>0</v>
      </c>
      <c r="O59" s="660">
        <f>DATOS!P130</f>
        <v>0</v>
      </c>
      <c r="P59" s="660">
        <f>DATOS!Q130</f>
        <v>0</v>
      </c>
      <c r="Q59" s="660">
        <f>DATOS!R130</f>
        <v>0</v>
      </c>
      <c r="R59" s="660">
        <f>DATOS!S130</f>
        <v>0</v>
      </c>
      <c r="S59" s="660">
        <f>DATOS!T130</f>
        <v>0</v>
      </c>
      <c r="T59" s="660">
        <f>DATOS!U130</f>
        <v>0</v>
      </c>
      <c r="U59" s="660">
        <f>DATOS!V130</f>
        <v>0</v>
      </c>
      <c r="V59" s="660">
        <f>DATOS!W130</f>
        <v>0</v>
      </c>
      <c r="W59" s="660">
        <f>DATOS!X130</f>
        <v>0</v>
      </c>
      <c r="X59" s="660">
        <f>DATOS!Y130</f>
        <v>0</v>
      </c>
      <c r="Y59" s="660">
        <f>DATOS!Z130</f>
        <v>0</v>
      </c>
      <c r="Z59" s="661">
        <f t="shared" si="0"/>
        <v>0</v>
      </c>
      <c r="AA59" s="661">
        <f t="shared" si="1"/>
        <v>0</v>
      </c>
    </row>
    <row r="60" spans="1:27" ht="13.5" thickBot="1" x14ac:dyDescent="0.25">
      <c r="A60" s="545" t="s">
        <v>731</v>
      </c>
      <c r="B60" s="660">
        <f>DATOS!C131</f>
        <v>0</v>
      </c>
      <c r="C60" s="660">
        <f>DATOS!D131</f>
        <v>0</v>
      </c>
      <c r="D60" s="660">
        <f>DATOS!E131</f>
        <v>0</v>
      </c>
      <c r="E60" s="660">
        <f>DATOS!F131</f>
        <v>0</v>
      </c>
      <c r="F60" s="660">
        <f>DATOS!G131</f>
        <v>0</v>
      </c>
      <c r="G60" s="660">
        <f>DATOS!H131</f>
        <v>0</v>
      </c>
      <c r="H60" s="660">
        <f>DATOS!I131</f>
        <v>0</v>
      </c>
      <c r="I60" s="660">
        <f>DATOS!J131</f>
        <v>0</v>
      </c>
      <c r="J60" s="660">
        <f>DATOS!K131</f>
        <v>0</v>
      </c>
      <c r="K60" s="660">
        <f>DATOS!L131</f>
        <v>0</v>
      </c>
      <c r="L60" s="660">
        <f>DATOS!M131</f>
        <v>0</v>
      </c>
      <c r="M60" s="660">
        <f>DATOS!N131</f>
        <v>0</v>
      </c>
      <c r="N60" s="660">
        <f>DATOS!O131</f>
        <v>0</v>
      </c>
      <c r="O60" s="660">
        <f>DATOS!P131</f>
        <v>0</v>
      </c>
      <c r="P60" s="660">
        <f>DATOS!Q131</f>
        <v>0</v>
      </c>
      <c r="Q60" s="660">
        <f>DATOS!R131</f>
        <v>0</v>
      </c>
      <c r="R60" s="660">
        <f>DATOS!S131</f>
        <v>0</v>
      </c>
      <c r="S60" s="660">
        <f>DATOS!T131</f>
        <v>0</v>
      </c>
      <c r="T60" s="660">
        <f>DATOS!U131</f>
        <v>0</v>
      </c>
      <c r="U60" s="660">
        <f>DATOS!V131</f>
        <v>0</v>
      </c>
      <c r="V60" s="660">
        <f>DATOS!W131</f>
        <v>0</v>
      </c>
      <c r="W60" s="660">
        <f>DATOS!X131</f>
        <v>0</v>
      </c>
      <c r="X60" s="660">
        <f>DATOS!Y131</f>
        <v>0</v>
      </c>
      <c r="Y60" s="660">
        <f>DATOS!Z131</f>
        <v>0</v>
      </c>
      <c r="Z60" s="661">
        <f t="shared" si="0"/>
        <v>0</v>
      </c>
      <c r="AA60" s="661">
        <f t="shared" si="1"/>
        <v>0</v>
      </c>
    </row>
    <row r="61" spans="1:27" ht="13.5" thickBot="1" x14ac:dyDescent="0.25">
      <c r="A61" s="545" t="s">
        <v>732</v>
      </c>
      <c r="B61" s="660">
        <f>DATOS!C132</f>
        <v>0</v>
      </c>
      <c r="C61" s="660">
        <f>DATOS!D132</f>
        <v>0</v>
      </c>
      <c r="D61" s="660">
        <f>DATOS!E132</f>
        <v>0</v>
      </c>
      <c r="E61" s="660">
        <f>DATOS!F132</f>
        <v>0</v>
      </c>
      <c r="F61" s="660">
        <f>DATOS!G132</f>
        <v>0</v>
      </c>
      <c r="G61" s="660">
        <f>DATOS!H132</f>
        <v>0</v>
      </c>
      <c r="H61" s="660">
        <f>DATOS!I132</f>
        <v>0</v>
      </c>
      <c r="I61" s="660">
        <f>DATOS!J132</f>
        <v>0</v>
      </c>
      <c r="J61" s="660">
        <f>DATOS!K132</f>
        <v>0</v>
      </c>
      <c r="K61" s="660">
        <f>DATOS!L132</f>
        <v>0</v>
      </c>
      <c r="L61" s="660">
        <f>DATOS!M132</f>
        <v>0</v>
      </c>
      <c r="M61" s="660">
        <f>DATOS!N132</f>
        <v>0</v>
      </c>
      <c r="N61" s="660">
        <f>DATOS!O132</f>
        <v>0</v>
      </c>
      <c r="O61" s="660">
        <f>DATOS!P132</f>
        <v>0</v>
      </c>
      <c r="P61" s="660">
        <f>DATOS!Q132</f>
        <v>0</v>
      </c>
      <c r="Q61" s="660">
        <f>DATOS!R132</f>
        <v>0</v>
      </c>
      <c r="R61" s="660">
        <f>DATOS!S132</f>
        <v>0</v>
      </c>
      <c r="S61" s="660">
        <f>DATOS!T132</f>
        <v>0</v>
      </c>
      <c r="T61" s="660">
        <f>DATOS!U132</f>
        <v>0</v>
      </c>
      <c r="U61" s="660">
        <f>DATOS!V132</f>
        <v>0</v>
      </c>
      <c r="V61" s="660">
        <f>DATOS!W132</f>
        <v>0</v>
      </c>
      <c r="W61" s="660">
        <f>DATOS!X132</f>
        <v>0</v>
      </c>
      <c r="X61" s="660">
        <f>DATOS!Y132</f>
        <v>0</v>
      </c>
      <c r="Y61" s="660">
        <f>DATOS!Z132</f>
        <v>0</v>
      </c>
      <c r="Z61" s="661">
        <f t="shared" si="0"/>
        <v>0</v>
      </c>
      <c r="AA61" s="661">
        <f t="shared" si="1"/>
        <v>0</v>
      </c>
    </row>
    <row r="62" spans="1:27" ht="13.5" thickBot="1" x14ac:dyDescent="0.25">
      <c r="A62" s="545" t="s">
        <v>733</v>
      </c>
      <c r="B62" s="660">
        <f>DATOS!C133</f>
        <v>3537.63</v>
      </c>
      <c r="C62" s="660">
        <f>DATOS!D133</f>
        <v>0</v>
      </c>
      <c r="D62" s="660">
        <f>DATOS!E133</f>
        <v>4030.85</v>
      </c>
      <c r="E62" s="660">
        <f>DATOS!F133</f>
        <v>0</v>
      </c>
      <c r="F62" s="660">
        <f>DATOS!G133</f>
        <v>2873.54</v>
      </c>
      <c r="G62" s="660">
        <f>DATOS!H133</f>
        <v>0</v>
      </c>
      <c r="H62" s="660">
        <f>DATOS!I133</f>
        <v>5533.36</v>
      </c>
      <c r="I62" s="660">
        <f>DATOS!J133</f>
        <v>0</v>
      </c>
      <c r="J62" s="660">
        <f>DATOS!K133</f>
        <v>2058.9</v>
      </c>
      <c r="K62" s="660">
        <f>DATOS!L133</f>
        <v>0</v>
      </c>
      <c r="L62" s="660">
        <f>DATOS!M133</f>
        <v>4063.21</v>
      </c>
      <c r="M62" s="660">
        <f>DATOS!N133</f>
        <v>0</v>
      </c>
      <c r="N62" s="660">
        <f>DATOS!O133</f>
        <v>0</v>
      </c>
      <c r="O62" s="660">
        <f>DATOS!P133</f>
        <v>0</v>
      </c>
      <c r="P62" s="660">
        <f>DATOS!Q133</f>
        <v>0</v>
      </c>
      <c r="Q62" s="660">
        <f>DATOS!R133</f>
        <v>0</v>
      </c>
      <c r="R62" s="660">
        <f>DATOS!S133</f>
        <v>0</v>
      </c>
      <c r="S62" s="660">
        <f>DATOS!T133</f>
        <v>0</v>
      </c>
      <c r="T62" s="660">
        <f>DATOS!U133</f>
        <v>0</v>
      </c>
      <c r="U62" s="660">
        <f>DATOS!V133</f>
        <v>0</v>
      </c>
      <c r="V62" s="660">
        <f>DATOS!W133</f>
        <v>0</v>
      </c>
      <c r="W62" s="660">
        <f>DATOS!X133</f>
        <v>0</v>
      </c>
      <c r="X62" s="660">
        <f>DATOS!Y133</f>
        <v>0</v>
      </c>
      <c r="Y62" s="660">
        <f>DATOS!Z133</f>
        <v>0</v>
      </c>
      <c r="Z62" s="661">
        <f t="shared" si="0"/>
        <v>22097.49</v>
      </c>
      <c r="AA62" s="661">
        <f t="shared" si="1"/>
        <v>0</v>
      </c>
    </row>
    <row r="63" spans="1:27" ht="13.5" thickBot="1" x14ac:dyDescent="0.25">
      <c r="A63" s="545" t="s">
        <v>734</v>
      </c>
      <c r="B63" s="660">
        <f>DATOS!C134</f>
        <v>0</v>
      </c>
      <c r="C63" s="660">
        <f>DATOS!D134</f>
        <v>0</v>
      </c>
      <c r="D63" s="660">
        <f>DATOS!E134</f>
        <v>0</v>
      </c>
      <c r="E63" s="660">
        <f>DATOS!F134</f>
        <v>0</v>
      </c>
      <c r="F63" s="660">
        <f>DATOS!G134</f>
        <v>0</v>
      </c>
      <c r="G63" s="660">
        <f>DATOS!H134</f>
        <v>0</v>
      </c>
      <c r="H63" s="660">
        <f>DATOS!I134</f>
        <v>0</v>
      </c>
      <c r="I63" s="660">
        <f>DATOS!J134</f>
        <v>0</v>
      </c>
      <c r="J63" s="660">
        <f>DATOS!K134</f>
        <v>0</v>
      </c>
      <c r="K63" s="660">
        <f>DATOS!L134</f>
        <v>0</v>
      </c>
      <c r="L63" s="660">
        <f>DATOS!M134</f>
        <v>0</v>
      </c>
      <c r="M63" s="660">
        <f>DATOS!N134</f>
        <v>0</v>
      </c>
      <c r="N63" s="660">
        <f>DATOS!O134</f>
        <v>0</v>
      </c>
      <c r="O63" s="660">
        <f>DATOS!P134</f>
        <v>0</v>
      </c>
      <c r="P63" s="660">
        <f>DATOS!Q134</f>
        <v>0</v>
      </c>
      <c r="Q63" s="660">
        <f>DATOS!R134</f>
        <v>0</v>
      </c>
      <c r="R63" s="660">
        <f>DATOS!S134</f>
        <v>0</v>
      </c>
      <c r="S63" s="660">
        <f>DATOS!T134</f>
        <v>0</v>
      </c>
      <c r="T63" s="660">
        <f>DATOS!U134</f>
        <v>0</v>
      </c>
      <c r="U63" s="660">
        <f>DATOS!V134</f>
        <v>0</v>
      </c>
      <c r="V63" s="660">
        <f>DATOS!W134</f>
        <v>0</v>
      </c>
      <c r="W63" s="660">
        <f>DATOS!X134</f>
        <v>0</v>
      </c>
      <c r="X63" s="660">
        <f>DATOS!Y134</f>
        <v>0</v>
      </c>
      <c r="Y63" s="660">
        <f>DATOS!Z134</f>
        <v>0</v>
      </c>
      <c r="Z63" s="661">
        <f t="shared" si="0"/>
        <v>0</v>
      </c>
      <c r="AA63" s="661">
        <f t="shared" si="1"/>
        <v>0</v>
      </c>
    </row>
    <row r="64" spans="1:27" ht="13.5" thickBot="1" x14ac:dyDescent="0.25">
      <c r="A64" s="545" t="s">
        <v>778</v>
      </c>
      <c r="B64" s="1209">
        <f>DATOS!C135</f>
        <v>0</v>
      </c>
      <c r="C64" s="1209">
        <f>DATOS!D135</f>
        <v>0</v>
      </c>
      <c r="D64" s="1209">
        <f>DATOS!E135</f>
        <v>0</v>
      </c>
      <c r="E64" s="1209">
        <f>DATOS!F135</f>
        <v>0</v>
      </c>
      <c r="F64" s="1209">
        <f>DATOS!G135</f>
        <v>0</v>
      </c>
      <c r="G64" s="1209">
        <f>DATOS!H135</f>
        <v>0</v>
      </c>
      <c r="H64" s="1209">
        <f>DATOS!I135</f>
        <v>0</v>
      </c>
      <c r="I64" s="1209">
        <f>DATOS!J135</f>
        <v>0</v>
      </c>
      <c r="J64" s="1209">
        <f>DATOS!K135</f>
        <v>0</v>
      </c>
      <c r="K64" s="1209">
        <f>DATOS!L135</f>
        <v>0</v>
      </c>
      <c r="L64" s="1209">
        <f>DATOS!M135</f>
        <v>0</v>
      </c>
      <c r="M64" s="1209">
        <f>DATOS!N135</f>
        <v>0</v>
      </c>
      <c r="N64" s="1209">
        <f>DATOS!O135</f>
        <v>0</v>
      </c>
      <c r="O64" s="1209">
        <f>DATOS!P135</f>
        <v>0</v>
      </c>
      <c r="P64" s="1209">
        <f>DATOS!Q135</f>
        <v>0</v>
      </c>
      <c r="Q64" s="1209">
        <f>DATOS!R135</f>
        <v>0</v>
      </c>
      <c r="R64" s="1209">
        <f>DATOS!S135</f>
        <v>0</v>
      </c>
      <c r="S64" s="1209">
        <f>DATOS!T135</f>
        <v>0</v>
      </c>
      <c r="T64" s="1209">
        <f>DATOS!U135</f>
        <v>0</v>
      </c>
      <c r="U64" s="1209">
        <f>DATOS!V135</f>
        <v>0</v>
      </c>
      <c r="V64" s="1209">
        <f>DATOS!W135</f>
        <v>0</v>
      </c>
      <c r="W64" s="1209">
        <f>DATOS!X135</f>
        <v>0</v>
      </c>
      <c r="X64" s="1209">
        <f>DATOS!Y135</f>
        <v>0</v>
      </c>
      <c r="Y64" s="1209">
        <f>DATOS!Z135</f>
        <v>0</v>
      </c>
      <c r="Z64" s="661">
        <f t="shared" si="0"/>
        <v>0</v>
      </c>
      <c r="AA64" s="661">
        <f t="shared" si="1"/>
        <v>0</v>
      </c>
    </row>
    <row r="65" spans="1:27" ht="13.5" thickBot="1" x14ac:dyDescent="0.25">
      <c r="A65" s="545" t="s">
        <v>779</v>
      </c>
      <c r="B65" s="1209">
        <f>DATOS!C136</f>
        <v>150.6</v>
      </c>
      <c r="C65" s="1209">
        <f>DATOS!D136</f>
        <v>0</v>
      </c>
      <c r="D65" s="1209">
        <f>DATOS!E136</f>
        <v>673.96</v>
      </c>
      <c r="E65" s="1209">
        <f>DATOS!F136</f>
        <v>0</v>
      </c>
      <c r="F65" s="1209">
        <f>DATOS!G136</f>
        <v>70.239999999999995</v>
      </c>
      <c r="G65" s="1209">
        <f>DATOS!H136</f>
        <v>0</v>
      </c>
      <c r="H65" s="1209">
        <f>DATOS!I136</f>
        <v>218.89</v>
      </c>
      <c r="I65" s="1209">
        <f>DATOS!J136</f>
        <v>0</v>
      </c>
      <c r="J65" s="1209">
        <f>DATOS!K136</f>
        <v>481.26</v>
      </c>
      <c r="K65" s="1209">
        <f>DATOS!L136</f>
        <v>0</v>
      </c>
      <c r="L65" s="1209">
        <f>DATOS!M136</f>
        <v>86.8</v>
      </c>
      <c r="M65" s="1209">
        <f>DATOS!N136</f>
        <v>0</v>
      </c>
      <c r="N65" s="1209">
        <f>DATOS!O136</f>
        <v>0</v>
      </c>
      <c r="O65" s="1209">
        <f>DATOS!P136</f>
        <v>0</v>
      </c>
      <c r="P65" s="1209">
        <f>DATOS!Q136</f>
        <v>0</v>
      </c>
      <c r="Q65" s="1209">
        <f>DATOS!R136</f>
        <v>0</v>
      </c>
      <c r="R65" s="1209">
        <f>DATOS!S136</f>
        <v>0</v>
      </c>
      <c r="S65" s="1209">
        <f>DATOS!T136</f>
        <v>0</v>
      </c>
      <c r="T65" s="1209">
        <f>DATOS!U136</f>
        <v>0</v>
      </c>
      <c r="U65" s="1209">
        <f>DATOS!V136</f>
        <v>0</v>
      </c>
      <c r="V65" s="1209">
        <f>DATOS!W136</f>
        <v>0</v>
      </c>
      <c r="W65" s="1209">
        <f>DATOS!X136</f>
        <v>0</v>
      </c>
      <c r="X65" s="1209">
        <f>DATOS!Y136</f>
        <v>0</v>
      </c>
      <c r="Y65" s="1209">
        <f>DATOS!Z136</f>
        <v>0</v>
      </c>
      <c r="Z65" s="661">
        <f t="shared" si="0"/>
        <v>1681.75</v>
      </c>
      <c r="AA65" s="661">
        <f t="shared" si="1"/>
        <v>0</v>
      </c>
    </row>
    <row r="66" spans="1:27" ht="13.5" thickBot="1" x14ac:dyDescent="0.25">
      <c r="A66" s="545" t="s">
        <v>780</v>
      </c>
      <c r="B66" s="1209">
        <f>DATOS!C137</f>
        <v>0</v>
      </c>
      <c r="C66" s="1209">
        <f>DATOS!D137</f>
        <v>0</v>
      </c>
      <c r="D66" s="1209">
        <f>DATOS!E137</f>
        <v>0</v>
      </c>
      <c r="E66" s="1209">
        <f>DATOS!F137</f>
        <v>0</v>
      </c>
      <c r="F66" s="1209">
        <f>DATOS!G137</f>
        <v>0</v>
      </c>
      <c r="G66" s="1209">
        <f>DATOS!H137</f>
        <v>0</v>
      </c>
      <c r="H66" s="1209">
        <f>DATOS!I137</f>
        <v>0</v>
      </c>
      <c r="I66" s="1209">
        <f>DATOS!J137</f>
        <v>0</v>
      </c>
      <c r="J66" s="1209">
        <f>DATOS!K137</f>
        <v>0</v>
      </c>
      <c r="K66" s="1209">
        <f>DATOS!L137</f>
        <v>0</v>
      </c>
      <c r="L66" s="1209">
        <f>DATOS!M137</f>
        <v>0</v>
      </c>
      <c r="M66" s="1209">
        <f>DATOS!N137</f>
        <v>0</v>
      </c>
      <c r="N66" s="1209">
        <f>DATOS!O137</f>
        <v>0</v>
      </c>
      <c r="O66" s="1209">
        <f>DATOS!P137</f>
        <v>0</v>
      </c>
      <c r="P66" s="1209">
        <f>DATOS!Q137</f>
        <v>0</v>
      </c>
      <c r="Q66" s="1209">
        <f>DATOS!R137</f>
        <v>0</v>
      </c>
      <c r="R66" s="1209">
        <f>DATOS!S137</f>
        <v>0</v>
      </c>
      <c r="S66" s="1209">
        <f>DATOS!T137</f>
        <v>0</v>
      </c>
      <c r="T66" s="1209">
        <f>DATOS!U137</f>
        <v>0</v>
      </c>
      <c r="U66" s="1209">
        <f>DATOS!V137</f>
        <v>0</v>
      </c>
      <c r="V66" s="1209">
        <f>DATOS!W137</f>
        <v>0</v>
      </c>
      <c r="W66" s="1209">
        <f>DATOS!X137</f>
        <v>0</v>
      </c>
      <c r="X66" s="1209">
        <f>DATOS!Y137</f>
        <v>0</v>
      </c>
      <c r="Y66" s="1209">
        <f>DATOS!Z137</f>
        <v>0</v>
      </c>
      <c r="Z66" s="661">
        <f t="shared" si="0"/>
        <v>0</v>
      </c>
      <c r="AA66" s="661">
        <f t="shared" si="1"/>
        <v>0</v>
      </c>
    </row>
    <row r="67" spans="1:27" ht="13.5" thickBot="1" x14ac:dyDescent="0.25">
      <c r="A67" s="545" t="s">
        <v>781</v>
      </c>
      <c r="B67" s="1209">
        <f>DATOS!C138</f>
        <v>3297.8</v>
      </c>
      <c r="C67" s="1209">
        <f>DATOS!D138</f>
        <v>0</v>
      </c>
      <c r="D67" s="1209">
        <f>DATOS!E138</f>
        <v>1604</v>
      </c>
      <c r="E67" s="1209">
        <f>DATOS!F138</f>
        <v>0</v>
      </c>
      <c r="F67" s="1209">
        <f>DATOS!G138</f>
        <v>5137.71</v>
      </c>
      <c r="G67" s="1209">
        <f>DATOS!H138</f>
        <v>0</v>
      </c>
      <c r="H67" s="1209">
        <f>DATOS!I138</f>
        <v>4929.97</v>
      </c>
      <c r="I67" s="1209">
        <f>DATOS!J138</f>
        <v>0</v>
      </c>
      <c r="J67" s="1209">
        <f>DATOS!K138</f>
        <v>4239.41</v>
      </c>
      <c r="K67" s="1209">
        <f>DATOS!L138</f>
        <v>0</v>
      </c>
      <c r="L67" s="1209">
        <f>DATOS!M138</f>
        <v>5135.03</v>
      </c>
      <c r="M67" s="1209">
        <f>DATOS!N138</f>
        <v>0</v>
      </c>
      <c r="N67" s="1209">
        <f>DATOS!O138</f>
        <v>0</v>
      </c>
      <c r="O67" s="1209">
        <f>DATOS!P138</f>
        <v>0</v>
      </c>
      <c r="P67" s="1209">
        <f>DATOS!Q138</f>
        <v>0</v>
      </c>
      <c r="Q67" s="1209">
        <f>DATOS!R138</f>
        <v>0</v>
      </c>
      <c r="R67" s="1209">
        <f>DATOS!S138</f>
        <v>0</v>
      </c>
      <c r="S67" s="1209">
        <f>DATOS!T138</f>
        <v>0</v>
      </c>
      <c r="T67" s="1209">
        <f>DATOS!U138</f>
        <v>0</v>
      </c>
      <c r="U67" s="1209">
        <f>DATOS!V138</f>
        <v>0</v>
      </c>
      <c r="V67" s="1209">
        <f>DATOS!W138</f>
        <v>0</v>
      </c>
      <c r="W67" s="1209">
        <f>DATOS!X138</f>
        <v>0</v>
      </c>
      <c r="X67" s="1209">
        <f>DATOS!Y138</f>
        <v>0</v>
      </c>
      <c r="Y67" s="1209">
        <f>DATOS!Z138</f>
        <v>0</v>
      </c>
      <c r="Z67" s="661">
        <f t="shared" si="0"/>
        <v>24343.919999999998</v>
      </c>
      <c r="AA67" s="661">
        <f t="shared" si="1"/>
        <v>0</v>
      </c>
    </row>
    <row r="68" spans="1:27" ht="13.5" thickBot="1" x14ac:dyDescent="0.25">
      <c r="A68" s="545" t="s">
        <v>636</v>
      </c>
      <c r="B68" s="660">
        <f>DATOS!C143</f>
        <v>0</v>
      </c>
      <c r="C68" s="660">
        <f>DATOS!D143</f>
        <v>0</v>
      </c>
      <c r="D68" s="660">
        <f>DATOS!E143</f>
        <v>205</v>
      </c>
      <c r="E68" s="660">
        <f>DATOS!F143</f>
        <v>0</v>
      </c>
      <c r="F68" s="660">
        <f>DATOS!G143</f>
        <v>0</v>
      </c>
      <c r="G68" s="660">
        <f>DATOS!H143</f>
        <v>0</v>
      </c>
      <c r="H68" s="660">
        <f>DATOS!I143</f>
        <v>0</v>
      </c>
      <c r="I68" s="660">
        <f>DATOS!J143</f>
        <v>0</v>
      </c>
      <c r="J68" s="660">
        <f>DATOS!K143</f>
        <v>361.44</v>
      </c>
      <c r="K68" s="660">
        <f>DATOS!L143</f>
        <v>0</v>
      </c>
      <c r="L68" s="660">
        <f>DATOS!M143</f>
        <v>0</v>
      </c>
      <c r="M68" s="660">
        <f>DATOS!N143</f>
        <v>0</v>
      </c>
      <c r="N68" s="660">
        <f>DATOS!O143</f>
        <v>0</v>
      </c>
      <c r="O68" s="660">
        <f>DATOS!P143</f>
        <v>0</v>
      </c>
      <c r="P68" s="660">
        <f>DATOS!Q143</f>
        <v>0</v>
      </c>
      <c r="Q68" s="660">
        <f>DATOS!R143</f>
        <v>0</v>
      </c>
      <c r="R68" s="660">
        <f>DATOS!S143</f>
        <v>0</v>
      </c>
      <c r="S68" s="660">
        <f>DATOS!T143</f>
        <v>0</v>
      </c>
      <c r="T68" s="660">
        <f>DATOS!U143</f>
        <v>0</v>
      </c>
      <c r="U68" s="660">
        <f>DATOS!V143</f>
        <v>0</v>
      </c>
      <c r="V68" s="660">
        <f>DATOS!W143</f>
        <v>0</v>
      </c>
      <c r="W68" s="660">
        <f>DATOS!X143</f>
        <v>0</v>
      </c>
      <c r="X68" s="660">
        <f>DATOS!Y143</f>
        <v>0</v>
      </c>
      <c r="Y68" s="660">
        <f>DATOS!Z143</f>
        <v>0</v>
      </c>
      <c r="Z68" s="661">
        <f t="shared" si="0"/>
        <v>566.44000000000005</v>
      </c>
      <c r="AA68" s="661">
        <f t="shared" si="1"/>
        <v>0</v>
      </c>
    </row>
    <row r="69" spans="1:27" ht="13.5" thickBot="1" x14ac:dyDescent="0.25">
      <c r="A69" s="545" t="s">
        <v>637</v>
      </c>
      <c r="B69" s="660">
        <f>DATOS!C144</f>
        <v>24.05</v>
      </c>
      <c r="C69" s="660">
        <f>DATOS!D144</f>
        <v>0</v>
      </c>
      <c r="D69" s="660">
        <f>DATOS!E144</f>
        <v>0</v>
      </c>
      <c r="E69" s="660">
        <f>DATOS!F144</f>
        <v>0</v>
      </c>
      <c r="F69" s="660">
        <f>DATOS!G144</f>
        <v>0</v>
      </c>
      <c r="G69" s="660">
        <f>DATOS!H144</f>
        <v>0</v>
      </c>
      <c r="H69" s="660">
        <f>DATOS!I144</f>
        <v>0</v>
      </c>
      <c r="I69" s="660">
        <f>DATOS!J144</f>
        <v>0</v>
      </c>
      <c r="J69" s="660">
        <f>DATOS!K144</f>
        <v>0</v>
      </c>
      <c r="K69" s="660">
        <f>DATOS!L144</f>
        <v>0</v>
      </c>
      <c r="L69" s="660">
        <f>DATOS!M144</f>
        <v>0</v>
      </c>
      <c r="M69" s="660">
        <f>DATOS!N144</f>
        <v>0</v>
      </c>
      <c r="N69" s="660">
        <f>DATOS!O144</f>
        <v>0</v>
      </c>
      <c r="O69" s="660">
        <f>DATOS!P144</f>
        <v>0</v>
      </c>
      <c r="P69" s="660">
        <f>DATOS!Q144</f>
        <v>0</v>
      </c>
      <c r="Q69" s="660">
        <f>DATOS!R144</f>
        <v>0</v>
      </c>
      <c r="R69" s="660">
        <f>DATOS!S144</f>
        <v>0</v>
      </c>
      <c r="S69" s="660">
        <f>DATOS!T144</f>
        <v>0</v>
      </c>
      <c r="T69" s="660">
        <f>DATOS!U144</f>
        <v>0</v>
      </c>
      <c r="U69" s="660">
        <f>DATOS!V144</f>
        <v>0</v>
      </c>
      <c r="V69" s="660">
        <f>DATOS!W144</f>
        <v>0</v>
      </c>
      <c r="W69" s="660">
        <f>DATOS!X144</f>
        <v>0</v>
      </c>
      <c r="X69" s="660">
        <f>DATOS!Y144</f>
        <v>0</v>
      </c>
      <c r="Y69" s="660">
        <f>DATOS!Z144</f>
        <v>0</v>
      </c>
      <c r="Z69" s="661">
        <f t="shared" si="0"/>
        <v>24.05</v>
      </c>
      <c r="AA69" s="661">
        <f t="shared" si="1"/>
        <v>0</v>
      </c>
    </row>
    <row r="70" spans="1:27" ht="13.5" thickBot="1" x14ac:dyDescent="0.25">
      <c r="A70" s="545" t="s">
        <v>638</v>
      </c>
      <c r="B70" s="660">
        <f>DATOS!C146</f>
        <v>0</v>
      </c>
      <c r="C70" s="660">
        <f>DATOS!D146</f>
        <v>0</v>
      </c>
      <c r="D70" s="660">
        <f>DATOS!E146</f>
        <v>0</v>
      </c>
      <c r="E70" s="660">
        <f>DATOS!F146</f>
        <v>0</v>
      </c>
      <c r="F70" s="660">
        <f>DATOS!G146</f>
        <v>0</v>
      </c>
      <c r="G70" s="660">
        <f>DATOS!H146</f>
        <v>0</v>
      </c>
      <c r="H70" s="660">
        <f>DATOS!I146</f>
        <v>0</v>
      </c>
      <c r="I70" s="660">
        <f>DATOS!J146</f>
        <v>0</v>
      </c>
      <c r="J70" s="660">
        <f>DATOS!K146</f>
        <v>0</v>
      </c>
      <c r="K70" s="660">
        <f>DATOS!L146</f>
        <v>0</v>
      </c>
      <c r="L70" s="660">
        <f>DATOS!M146</f>
        <v>0</v>
      </c>
      <c r="M70" s="660">
        <f>DATOS!N146</f>
        <v>0</v>
      </c>
      <c r="N70" s="660">
        <f>DATOS!O146</f>
        <v>0</v>
      </c>
      <c r="O70" s="660">
        <f>DATOS!P146</f>
        <v>0</v>
      </c>
      <c r="P70" s="660">
        <f>DATOS!Q146</f>
        <v>0</v>
      </c>
      <c r="Q70" s="660">
        <f>DATOS!R146</f>
        <v>0</v>
      </c>
      <c r="R70" s="660">
        <f>DATOS!S146</f>
        <v>0</v>
      </c>
      <c r="S70" s="660">
        <f>DATOS!T146</f>
        <v>0</v>
      </c>
      <c r="T70" s="660">
        <f>DATOS!U146</f>
        <v>0</v>
      </c>
      <c r="U70" s="660">
        <f>DATOS!V146</f>
        <v>0</v>
      </c>
      <c r="V70" s="660">
        <f>DATOS!W146</f>
        <v>0</v>
      </c>
      <c r="W70" s="660">
        <f>DATOS!X146</f>
        <v>0</v>
      </c>
      <c r="X70" s="660">
        <f>DATOS!Y146</f>
        <v>0</v>
      </c>
      <c r="Y70" s="660">
        <f>DATOS!Z146</f>
        <v>0</v>
      </c>
      <c r="Z70" s="661">
        <f t="shared" si="0"/>
        <v>0</v>
      </c>
      <c r="AA70" s="661">
        <f t="shared" si="1"/>
        <v>0</v>
      </c>
    </row>
    <row r="71" spans="1:27" ht="13.5" thickBot="1" x14ac:dyDescent="0.25">
      <c r="A71" s="545" t="s">
        <v>639</v>
      </c>
      <c r="B71" s="660">
        <f>DATOS!C147</f>
        <v>0</v>
      </c>
      <c r="C71" s="660">
        <f>DATOS!D147</f>
        <v>0</v>
      </c>
      <c r="D71" s="660">
        <f>DATOS!E147</f>
        <v>0</v>
      </c>
      <c r="E71" s="660">
        <f>DATOS!F147</f>
        <v>0</v>
      </c>
      <c r="F71" s="660">
        <f>DATOS!G147</f>
        <v>0</v>
      </c>
      <c r="G71" s="660">
        <f>DATOS!H147</f>
        <v>0</v>
      </c>
      <c r="H71" s="660">
        <f>DATOS!I147</f>
        <v>0</v>
      </c>
      <c r="I71" s="660">
        <f>DATOS!J147</f>
        <v>0</v>
      </c>
      <c r="J71" s="660">
        <f>DATOS!K147</f>
        <v>0</v>
      </c>
      <c r="K71" s="660">
        <f>DATOS!L147</f>
        <v>0</v>
      </c>
      <c r="L71" s="660">
        <f>DATOS!M147</f>
        <v>0</v>
      </c>
      <c r="M71" s="660">
        <f>DATOS!N147</f>
        <v>0</v>
      </c>
      <c r="N71" s="660">
        <f>DATOS!O147</f>
        <v>0</v>
      </c>
      <c r="O71" s="660">
        <f>DATOS!P147</f>
        <v>0</v>
      </c>
      <c r="P71" s="660">
        <f>DATOS!Q147</f>
        <v>0</v>
      </c>
      <c r="Q71" s="660">
        <f>DATOS!R147</f>
        <v>0</v>
      </c>
      <c r="R71" s="660">
        <f>DATOS!S147</f>
        <v>0</v>
      </c>
      <c r="S71" s="660">
        <f>DATOS!T147</f>
        <v>0</v>
      </c>
      <c r="T71" s="660">
        <f>DATOS!U147</f>
        <v>0</v>
      </c>
      <c r="U71" s="660">
        <f>DATOS!V147</f>
        <v>0</v>
      </c>
      <c r="V71" s="660">
        <f>DATOS!W147</f>
        <v>0</v>
      </c>
      <c r="W71" s="660">
        <f>DATOS!X147</f>
        <v>0</v>
      </c>
      <c r="X71" s="660">
        <f>DATOS!Y147</f>
        <v>0</v>
      </c>
      <c r="Y71" s="660">
        <f>DATOS!Z147</f>
        <v>0</v>
      </c>
      <c r="Z71" s="661">
        <f t="shared" si="0"/>
        <v>0</v>
      </c>
      <c r="AA71" s="661">
        <f t="shared" si="1"/>
        <v>0</v>
      </c>
    </row>
    <row r="72" spans="1:27" ht="13.5" thickBot="1" x14ac:dyDescent="0.25">
      <c r="A72" s="545" t="s">
        <v>640</v>
      </c>
      <c r="B72" s="660">
        <f>DATOS!C148</f>
        <v>0</v>
      </c>
      <c r="C72" s="660">
        <f>DATOS!D148</f>
        <v>0</v>
      </c>
      <c r="D72" s="660">
        <f>DATOS!E148</f>
        <v>0</v>
      </c>
      <c r="E72" s="660">
        <f>DATOS!F148</f>
        <v>0</v>
      </c>
      <c r="F72" s="660">
        <f>DATOS!G148</f>
        <v>0</v>
      </c>
      <c r="G72" s="660">
        <f>DATOS!H148</f>
        <v>0</v>
      </c>
      <c r="H72" s="660">
        <f>DATOS!I148</f>
        <v>0</v>
      </c>
      <c r="I72" s="660">
        <f>DATOS!J148</f>
        <v>0</v>
      </c>
      <c r="J72" s="660">
        <f>DATOS!K148</f>
        <v>0</v>
      </c>
      <c r="K72" s="660">
        <f>DATOS!L148</f>
        <v>0</v>
      </c>
      <c r="L72" s="660">
        <f>DATOS!M148</f>
        <v>0</v>
      </c>
      <c r="M72" s="660">
        <f>DATOS!N148</f>
        <v>0</v>
      </c>
      <c r="N72" s="660">
        <f>DATOS!O148</f>
        <v>0</v>
      </c>
      <c r="O72" s="660">
        <f>DATOS!P148</f>
        <v>0</v>
      </c>
      <c r="P72" s="660">
        <f>DATOS!Q148</f>
        <v>0</v>
      </c>
      <c r="Q72" s="660">
        <f>DATOS!R148</f>
        <v>0</v>
      </c>
      <c r="R72" s="660">
        <f>DATOS!S148</f>
        <v>0</v>
      </c>
      <c r="S72" s="660">
        <f>DATOS!T148</f>
        <v>0</v>
      </c>
      <c r="T72" s="660">
        <f>DATOS!U148</f>
        <v>0</v>
      </c>
      <c r="U72" s="660">
        <f>DATOS!V148</f>
        <v>0</v>
      </c>
      <c r="V72" s="660">
        <f>DATOS!W148</f>
        <v>0</v>
      </c>
      <c r="W72" s="660">
        <f>DATOS!X148</f>
        <v>0</v>
      </c>
      <c r="X72" s="660">
        <f>DATOS!Y148</f>
        <v>0</v>
      </c>
      <c r="Y72" s="660">
        <f>DATOS!Z148</f>
        <v>0</v>
      </c>
      <c r="Z72" s="661">
        <f t="shared" si="0"/>
        <v>0</v>
      </c>
      <c r="AA72" s="661">
        <f t="shared" si="1"/>
        <v>0</v>
      </c>
    </row>
    <row r="73" spans="1:27" ht="13.5" thickBot="1" x14ac:dyDescent="0.25">
      <c r="A73" s="545" t="s">
        <v>641</v>
      </c>
      <c r="B73" s="660">
        <f>DATOS!C149</f>
        <v>109.3</v>
      </c>
      <c r="C73" s="660">
        <f>DATOS!D149</f>
        <v>0</v>
      </c>
      <c r="D73" s="660">
        <f>DATOS!E149</f>
        <v>36.4</v>
      </c>
      <c r="E73" s="660">
        <f>DATOS!F149</f>
        <v>0</v>
      </c>
      <c r="F73" s="660">
        <f>DATOS!G149</f>
        <v>36</v>
      </c>
      <c r="G73" s="660">
        <f>DATOS!H149</f>
        <v>0</v>
      </c>
      <c r="H73" s="660">
        <f>DATOS!I149</f>
        <v>576.23</v>
      </c>
      <c r="I73" s="660">
        <f>DATOS!J149</f>
        <v>0</v>
      </c>
      <c r="J73" s="660">
        <f>DATOS!K149</f>
        <v>30.72</v>
      </c>
      <c r="K73" s="660">
        <f>DATOS!L149</f>
        <v>0</v>
      </c>
      <c r="L73" s="660">
        <f>DATOS!M149</f>
        <v>418.43</v>
      </c>
      <c r="M73" s="660">
        <f>DATOS!N149</f>
        <v>0</v>
      </c>
      <c r="N73" s="660">
        <f>DATOS!O149</f>
        <v>0</v>
      </c>
      <c r="O73" s="660">
        <f>DATOS!P149</f>
        <v>0</v>
      </c>
      <c r="P73" s="660">
        <f>DATOS!Q149</f>
        <v>0</v>
      </c>
      <c r="Q73" s="660">
        <f>DATOS!R149</f>
        <v>0</v>
      </c>
      <c r="R73" s="660">
        <f>DATOS!S149</f>
        <v>0</v>
      </c>
      <c r="S73" s="660">
        <f>DATOS!T149</f>
        <v>0</v>
      </c>
      <c r="T73" s="660">
        <f>DATOS!U149</f>
        <v>0</v>
      </c>
      <c r="U73" s="660">
        <f>DATOS!V149</f>
        <v>0</v>
      </c>
      <c r="V73" s="660">
        <f>DATOS!W149</f>
        <v>0</v>
      </c>
      <c r="W73" s="660">
        <f>DATOS!X149</f>
        <v>0</v>
      </c>
      <c r="X73" s="660">
        <f>DATOS!Y149</f>
        <v>0</v>
      </c>
      <c r="Y73" s="660">
        <f>DATOS!Z149</f>
        <v>0</v>
      </c>
      <c r="Z73" s="661">
        <f t="shared" si="0"/>
        <v>1207.0800000000002</v>
      </c>
      <c r="AA73" s="661">
        <f t="shared" si="1"/>
        <v>0</v>
      </c>
    </row>
    <row r="74" spans="1:27" ht="13.5" thickBot="1" x14ac:dyDescent="0.25">
      <c r="A74" s="545" t="s">
        <v>180</v>
      </c>
      <c r="B74" s="660">
        <f>DATOS!C150</f>
        <v>0</v>
      </c>
      <c r="C74" s="660">
        <f>DATOS!D150</f>
        <v>0</v>
      </c>
      <c r="D74" s="660">
        <f>DATOS!E150</f>
        <v>0</v>
      </c>
      <c r="E74" s="660">
        <f>DATOS!F150</f>
        <v>0</v>
      </c>
      <c r="F74" s="660">
        <f>DATOS!G150</f>
        <v>0</v>
      </c>
      <c r="G74" s="660">
        <f>DATOS!H150</f>
        <v>0</v>
      </c>
      <c r="H74" s="660">
        <f>DATOS!I150</f>
        <v>0</v>
      </c>
      <c r="I74" s="660">
        <f>DATOS!J150</f>
        <v>0</v>
      </c>
      <c r="J74" s="660">
        <f>DATOS!K150</f>
        <v>0</v>
      </c>
      <c r="K74" s="660">
        <f>DATOS!L150</f>
        <v>0</v>
      </c>
      <c r="L74" s="660">
        <f>DATOS!M150</f>
        <v>0</v>
      </c>
      <c r="M74" s="660">
        <f>DATOS!N150</f>
        <v>0</v>
      </c>
      <c r="N74" s="660">
        <f>DATOS!O150</f>
        <v>0</v>
      </c>
      <c r="O74" s="660">
        <f>DATOS!P150</f>
        <v>0</v>
      </c>
      <c r="P74" s="660">
        <f>DATOS!Q150</f>
        <v>0</v>
      </c>
      <c r="Q74" s="660">
        <f>DATOS!R150</f>
        <v>0</v>
      </c>
      <c r="R74" s="660">
        <f>DATOS!S150</f>
        <v>0</v>
      </c>
      <c r="S74" s="660">
        <f>DATOS!T150</f>
        <v>0</v>
      </c>
      <c r="T74" s="660">
        <f>DATOS!U150</f>
        <v>0</v>
      </c>
      <c r="U74" s="660">
        <f>DATOS!V150</f>
        <v>0</v>
      </c>
      <c r="V74" s="660">
        <f>DATOS!W150</f>
        <v>0</v>
      </c>
      <c r="W74" s="660">
        <f>DATOS!X150</f>
        <v>0</v>
      </c>
      <c r="X74" s="660">
        <f>DATOS!Y150</f>
        <v>0</v>
      </c>
      <c r="Y74" s="660">
        <f>DATOS!Z150</f>
        <v>0</v>
      </c>
      <c r="Z74" s="661">
        <f t="shared" si="0"/>
        <v>0</v>
      </c>
      <c r="AA74" s="661">
        <f t="shared" si="1"/>
        <v>0</v>
      </c>
    </row>
    <row r="75" spans="1:27" ht="13.5" thickBot="1" x14ac:dyDescent="0.25">
      <c r="A75" s="545" t="s">
        <v>414</v>
      </c>
      <c r="B75" s="660">
        <f>DATOS!C151</f>
        <v>0</v>
      </c>
      <c r="C75" s="660">
        <f>DATOS!D151</f>
        <v>0</v>
      </c>
      <c r="D75" s="660">
        <f>DATOS!E151</f>
        <v>0</v>
      </c>
      <c r="E75" s="660">
        <f>DATOS!F151</f>
        <v>0</v>
      </c>
      <c r="F75" s="660">
        <f>DATOS!G151</f>
        <v>0</v>
      </c>
      <c r="G75" s="660">
        <f>DATOS!H151</f>
        <v>0</v>
      </c>
      <c r="H75" s="660">
        <f>DATOS!I151</f>
        <v>0</v>
      </c>
      <c r="I75" s="660">
        <f>DATOS!J151</f>
        <v>0</v>
      </c>
      <c r="J75" s="660">
        <f>DATOS!K151</f>
        <v>180</v>
      </c>
      <c r="K75" s="660">
        <f>DATOS!L151</f>
        <v>0</v>
      </c>
      <c r="L75" s="660">
        <f>DATOS!M151</f>
        <v>761.41</v>
      </c>
      <c r="M75" s="660">
        <f>DATOS!N151</f>
        <v>0</v>
      </c>
      <c r="N75" s="660">
        <f>DATOS!O151</f>
        <v>0</v>
      </c>
      <c r="O75" s="660">
        <f>DATOS!P151</f>
        <v>0</v>
      </c>
      <c r="P75" s="660">
        <f>DATOS!Q151</f>
        <v>0</v>
      </c>
      <c r="Q75" s="660">
        <f>DATOS!R151</f>
        <v>0</v>
      </c>
      <c r="R75" s="660">
        <f>DATOS!S151</f>
        <v>0</v>
      </c>
      <c r="S75" s="660">
        <f>DATOS!T151</f>
        <v>0</v>
      </c>
      <c r="T75" s="660">
        <f>DATOS!U151</f>
        <v>0</v>
      </c>
      <c r="U75" s="660">
        <f>DATOS!V151</f>
        <v>0</v>
      </c>
      <c r="V75" s="660">
        <f>DATOS!W151</f>
        <v>0</v>
      </c>
      <c r="W75" s="660">
        <f>DATOS!X151</f>
        <v>0</v>
      </c>
      <c r="X75" s="660">
        <f>DATOS!Y151</f>
        <v>0</v>
      </c>
      <c r="Y75" s="660">
        <f>DATOS!Z151</f>
        <v>0</v>
      </c>
      <c r="Z75" s="661">
        <f t="shared" si="0"/>
        <v>941.41</v>
      </c>
      <c r="AA75" s="661">
        <f t="shared" si="1"/>
        <v>0</v>
      </c>
    </row>
    <row r="76" spans="1:27" ht="13.5" thickBot="1" x14ac:dyDescent="0.25">
      <c r="A76" s="545" t="s">
        <v>415</v>
      </c>
      <c r="B76" s="660">
        <f>DATOS!C152</f>
        <v>0</v>
      </c>
      <c r="C76" s="660">
        <f>DATOS!D152</f>
        <v>0</v>
      </c>
      <c r="D76" s="660">
        <f>DATOS!E152</f>
        <v>0</v>
      </c>
      <c r="E76" s="660">
        <f>DATOS!F152</f>
        <v>0</v>
      </c>
      <c r="F76" s="660">
        <f>DATOS!G152</f>
        <v>0</v>
      </c>
      <c r="G76" s="660">
        <f>DATOS!H152</f>
        <v>0</v>
      </c>
      <c r="H76" s="660">
        <f>DATOS!I152</f>
        <v>0</v>
      </c>
      <c r="I76" s="660">
        <f>DATOS!J152</f>
        <v>0</v>
      </c>
      <c r="J76" s="660">
        <f>DATOS!K152</f>
        <v>72</v>
      </c>
      <c r="K76" s="660">
        <f>DATOS!L152</f>
        <v>0</v>
      </c>
      <c r="L76" s="660">
        <f>DATOS!M152</f>
        <v>0</v>
      </c>
      <c r="M76" s="660">
        <f>DATOS!N152</f>
        <v>0</v>
      </c>
      <c r="N76" s="660">
        <f>DATOS!O152</f>
        <v>0</v>
      </c>
      <c r="O76" s="660">
        <f>DATOS!P152</f>
        <v>0</v>
      </c>
      <c r="P76" s="660">
        <f>DATOS!Q152</f>
        <v>0</v>
      </c>
      <c r="Q76" s="660">
        <f>DATOS!R152</f>
        <v>0</v>
      </c>
      <c r="R76" s="660">
        <f>DATOS!S152</f>
        <v>0</v>
      </c>
      <c r="S76" s="660">
        <f>DATOS!T152</f>
        <v>0</v>
      </c>
      <c r="T76" s="660">
        <f>DATOS!U152</f>
        <v>0</v>
      </c>
      <c r="U76" s="660">
        <f>DATOS!V152</f>
        <v>0</v>
      </c>
      <c r="V76" s="660">
        <f>DATOS!W152</f>
        <v>0</v>
      </c>
      <c r="W76" s="660">
        <f>DATOS!X152</f>
        <v>0</v>
      </c>
      <c r="X76" s="660">
        <f>DATOS!Y152</f>
        <v>0</v>
      </c>
      <c r="Y76" s="660">
        <f>DATOS!Z152</f>
        <v>0</v>
      </c>
      <c r="Z76" s="661">
        <f t="shared" si="0"/>
        <v>72</v>
      </c>
      <c r="AA76" s="661">
        <f t="shared" si="1"/>
        <v>0</v>
      </c>
    </row>
    <row r="77" spans="1:27" ht="13.5" thickBot="1" x14ac:dyDescent="0.25">
      <c r="A77" s="545" t="s">
        <v>416</v>
      </c>
      <c r="B77" s="660">
        <f>DATOS!C153</f>
        <v>0</v>
      </c>
      <c r="C77" s="660">
        <f>DATOS!D153</f>
        <v>0</v>
      </c>
      <c r="D77" s="660">
        <f>DATOS!E153</f>
        <v>0</v>
      </c>
      <c r="E77" s="660">
        <f>DATOS!F153</f>
        <v>0</v>
      </c>
      <c r="F77" s="660">
        <f>DATOS!G153</f>
        <v>0</v>
      </c>
      <c r="G77" s="660">
        <f>DATOS!H153</f>
        <v>0</v>
      </c>
      <c r="H77" s="660">
        <f>DATOS!I153</f>
        <v>160</v>
      </c>
      <c r="I77" s="660">
        <f>DATOS!J153</f>
        <v>0</v>
      </c>
      <c r="J77" s="660">
        <f>DATOS!K153</f>
        <v>0</v>
      </c>
      <c r="K77" s="660">
        <f>DATOS!L153</f>
        <v>0</v>
      </c>
      <c r="L77" s="660">
        <f>DATOS!M153</f>
        <v>0</v>
      </c>
      <c r="M77" s="660">
        <f>DATOS!N153</f>
        <v>0</v>
      </c>
      <c r="N77" s="660">
        <f>DATOS!O153</f>
        <v>0</v>
      </c>
      <c r="O77" s="660">
        <f>DATOS!P153</f>
        <v>0</v>
      </c>
      <c r="P77" s="660">
        <f>DATOS!Q153</f>
        <v>0</v>
      </c>
      <c r="Q77" s="660">
        <f>DATOS!R153</f>
        <v>0</v>
      </c>
      <c r="R77" s="660">
        <f>DATOS!S153</f>
        <v>0</v>
      </c>
      <c r="S77" s="660">
        <f>DATOS!T153</f>
        <v>0</v>
      </c>
      <c r="T77" s="660">
        <f>DATOS!U153</f>
        <v>0</v>
      </c>
      <c r="U77" s="660">
        <f>DATOS!V153</f>
        <v>0</v>
      </c>
      <c r="V77" s="660">
        <f>DATOS!W153</f>
        <v>0</v>
      </c>
      <c r="W77" s="660">
        <f>DATOS!X153</f>
        <v>0</v>
      </c>
      <c r="X77" s="660">
        <f>DATOS!Y153</f>
        <v>0</v>
      </c>
      <c r="Y77" s="660">
        <f>DATOS!Z153</f>
        <v>0</v>
      </c>
      <c r="Z77" s="661">
        <f t="shared" si="0"/>
        <v>160</v>
      </c>
      <c r="AA77" s="661">
        <f t="shared" si="1"/>
        <v>0</v>
      </c>
    </row>
    <row r="78" spans="1:27" ht="13.5" thickBot="1" x14ac:dyDescent="0.25">
      <c r="A78" s="545" t="s">
        <v>621</v>
      </c>
      <c r="B78" s="660">
        <f>DATOS!C154</f>
        <v>0</v>
      </c>
      <c r="C78" s="660">
        <f>DATOS!D154</f>
        <v>0</v>
      </c>
      <c r="D78" s="660">
        <f>DATOS!E154</f>
        <v>0</v>
      </c>
      <c r="E78" s="660">
        <f>DATOS!F154</f>
        <v>0</v>
      </c>
      <c r="F78" s="660">
        <f>DATOS!G154</f>
        <v>0</v>
      </c>
      <c r="G78" s="660">
        <f>DATOS!H154</f>
        <v>0</v>
      </c>
      <c r="H78" s="660">
        <f>DATOS!I154</f>
        <v>461</v>
      </c>
      <c r="I78" s="660">
        <f>DATOS!J154</f>
        <v>0</v>
      </c>
      <c r="J78" s="660">
        <f>DATOS!K154</f>
        <v>0</v>
      </c>
      <c r="K78" s="660">
        <f>DATOS!L154</f>
        <v>0</v>
      </c>
      <c r="L78" s="660">
        <f>DATOS!M154</f>
        <v>0</v>
      </c>
      <c r="M78" s="660">
        <f>DATOS!N154</f>
        <v>0</v>
      </c>
      <c r="N78" s="660">
        <f>DATOS!O154</f>
        <v>0</v>
      </c>
      <c r="O78" s="660">
        <f>DATOS!P154</f>
        <v>0</v>
      </c>
      <c r="P78" s="660">
        <f>DATOS!Q154</f>
        <v>0</v>
      </c>
      <c r="Q78" s="660">
        <f>DATOS!R154</f>
        <v>0</v>
      </c>
      <c r="R78" s="660">
        <f>DATOS!S154</f>
        <v>0</v>
      </c>
      <c r="S78" s="660">
        <f>DATOS!T154</f>
        <v>0</v>
      </c>
      <c r="T78" s="660">
        <f>DATOS!U154</f>
        <v>0</v>
      </c>
      <c r="U78" s="660">
        <f>DATOS!V154</f>
        <v>0</v>
      </c>
      <c r="V78" s="660">
        <f>DATOS!W154</f>
        <v>0</v>
      </c>
      <c r="W78" s="660">
        <f>DATOS!X154</f>
        <v>0</v>
      </c>
      <c r="X78" s="660">
        <f>DATOS!Y154</f>
        <v>0</v>
      </c>
      <c r="Y78" s="660">
        <f>DATOS!Z154</f>
        <v>0</v>
      </c>
      <c r="Z78" s="661">
        <f t="shared" si="0"/>
        <v>461</v>
      </c>
      <c r="AA78" s="661">
        <f t="shared" si="1"/>
        <v>0</v>
      </c>
    </row>
    <row r="79" spans="1:27" ht="15.75" thickBot="1" x14ac:dyDescent="0.3">
      <c r="A79" s="167" t="s">
        <v>278</v>
      </c>
      <c r="B79" s="662">
        <f>SUM(B10:B78)</f>
        <v>185124.85999999996</v>
      </c>
      <c r="C79" s="662">
        <f t="shared" ref="C79:AA79" si="2">SUM(C10:C78)</f>
        <v>138470.85</v>
      </c>
      <c r="D79" s="662">
        <f t="shared" si="2"/>
        <v>230799.31999999998</v>
      </c>
      <c r="E79" s="662">
        <f t="shared" si="2"/>
        <v>149537.09</v>
      </c>
      <c r="F79" s="662">
        <f t="shared" si="2"/>
        <v>241477.78999999998</v>
      </c>
      <c r="G79" s="662">
        <f t="shared" si="2"/>
        <v>132428.70000000001</v>
      </c>
      <c r="H79" s="662">
        <f t="shared" si="2"/>
        <v>248400.40999999997</v>
      </c>
      <c r="I79" s="662">
        <f t="shared" si="2"/>
        <v>148542.87</v>
      </c>
      <c r="J79" s="662">
        <f t="shared" si="2"/>
        <v>256104.98</v>
      </c>
      <c r="K79" s="662">
        <f t="shared" si="2"/>
        <v>153211.49</v>
      </c>
      <c r="L79" s="662">
        <f t="shared" si="2"/>
        <v>244893.38</v>
      </c>
      <c r="M79" s="662">
        <f t="shared" si="2"/>
        <v>158312.82999999999</v>
      </c>
      <c r="N79" s="662">
        <f t="shared" si="2"/>
        <v>0</v>
      </c>
      <c r="O79" s="662">
        <f t="shared" si="2"/>
        <v>0</v>
      </c>
      <c r="P79" s="662">
        <f t="shared" si="2"/>
        <v>0</v>
      </c>
      <c r="Q79" s="662">
        <f t="shared" si="2"/>
        <v>0</v>
      </c>
      <c r="R79" s="662">
        <f t="shared" si="2"/>
        <v>0</v>
      </c>
      <c r="S79" s="662">
        <f t="shared" si="2"/>
        <v>0</v>
      </c>
      <c r="T79" s="662">
        <f t="shared" si="2"/>
        <v>0</v>
      </c>
      <c r="U79" s="662">
        <f t="shared" si="2"/>
        <v>0</v>
      </c>
      <c r="V79" s="662">
        <f t="shared" si="2"/>
        <v>0</v>
      </c>
      <c r="W79" s="662">
        <f t="shared" si="2"/>
        <v>0</v>
      </c>
      <c r="X79" s="662">
        <f t="shared" si="2"/>
        <v>0</v>
      </c>
      <c r="Y79" s="662">
        <f t="shared" si="2"/>
        <v>0</v>
      </c>
      <c r="Z79" s="662">
        <f t="shared" si="2"/>
        <v>1406800.74</v>
      </c>
      <c r="AA79" s="662">
        <f t="shared" si="2"/>
        <v>880503.83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3"/>
      <c r="W80" s="663"/>
      <c r="X80" s="664"/>
      <c r="Y80" s="664"/>
      <c r="Z80" s="1775">
        <f>Z79+AA79</f>
        <v>2287304.5699999998</v>
      </c>
      <c r="AA80" s="1775"/>
    </row>
  </sheetData>
  <mergeCells count="15">
    <mergeCell ref="J8:K8"/>
    <mergeCell ref="A8:A9"/>
    <mergeCell ref="B8:C8"/>
    <mergeCell ref="D8:E8"/>
    <mergeCell ref="F8:G8"/>
    <mergeCell ref="H8:I8"/>
    <mergeCell ref="Z80:AA80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22" t="s">
        <v>1039</v>
      </c>
      <c r="B8" s="1824" t="s">
        <v>0</v>
      </c>
      <c r="C8" s="1825"/>
      <c r="D8" s="1826" t="s">
        <v>1</v>
      </c>
      <c r="E8" s="1827"/>
      <c r="F8" s="1828" t="s">
        <v>2</v>
      </c>
      <c r="G8" s="1829"/>
      <c r="H8" s="1830" t="s">
        <v>3</v>
      </c>
      <c r="I8" s="1831"/>
      <c r="J8" s="1820" t="s">
        <v>4</v>
      </c>
      <c r="K8" s="1821"/>
      <c r="L8" s="1808" t="s">
        <v>5</v>
      </c>
      <c r="M8" s="1809"/>
      <c r="N8" s="1810" t="s">
        <v>6</v>
      </c>
      <c r="O8" s="1811"/>
      <c r="P8" s="1812" t="s">
        <v>7</v>
      </c>
      <c r="Q8" s="1813"/>
      <c r="R8" s="1814" t="s">
        <v>8</v>
      </c>
      <c r="S8" s="1815"/>
      <c r="T8" s="1816" t="s">
        <v>9</v>
      </c>
      <c r="U8" s="1817"/>
      <c r="V8" s="1818" t="s">
        <v>10</v>
      </c>
      <c r="W8" s="1819"/>
      <c r="X8" s="1804" t="s">
        <v>11</v>
      </c>
      <c r="Y8" s="1805"/>
      <c r="Z8" s="1806" t="s">
        <v>187</v>
      </c>
      <c r="AA8" s="1807"/>
    </row>
    <row r="9" spans="1:27" ht="14.25" thickTop="1" thickBot="1" x14ac:dyDescent="0.25">
      <c r="A9" s="1823"/>
      <c r="B9" s="1092" t="s">
        <v>665</v>
      </c>
      <c r="C9" s="1092" t="s">
        <v>664</v>
      </c>
      <c r="D9" s="1093" t="s">
        <v>663</v>
      </c>
      <c r="E9" s="1093" t="s">
        <v>664</v>
      </c>
      <c r="F9" s="1094" t="s">
        <v>663</v>
      </c>
      <c r="G9" s="1094" t="s">
        <v>664</v>
      </c>
      <c r="H9" s="1095" t="s">
        <v>665</v>
      </c>
      <c r="I9" s="1095" t="s">
        <v>664</v>
      </c>
      <c r="J9" s="1096" t="s">
        <v>665</v>
      </c>
      <c r="K9" s="1096" t="s">
        <v>664</v>
      </c>
      <c r="L9" s="1097" t="s">
        <v>663</v>
      </c>
      <c r="M9" s="1097" t="s">
        <v>664</v>
      </c>
      <c r="N9" s="1098" t="s">
        <v>665</v>
      </c>
      <c r="O9" s="1098" t="s">
        <v>664</v>
      </c>
      <c r="P9" s="1099" t="s">
        <v>663</v>
      </c>
      <c r="Q9" s="1099" t="s">
        <v>664</v>
      </c>
      <c r="R9" s="1100" t="s">
        <v>663</v>
      </c>
      <c r="S9" s="1100" t="s">
        <v>664</v>
      </c>
      <c r="T9" s="1101" t="s">
        <v>663</v>
      </c>
      <c r="U9" s="1104" t="s">
        <v>664</v>
      </c>
      <c r="V9" s="1102" t="s">
        <v>663</v>
      </c>
      <c r="W9" s="1102" t="s">
        <v>664</v>
      </c>
      <c r="X9" s="1122" t="s">
        <v>663</v>
      </c>
      <c r="Y9" s="1123" t="s">
        <v>664</v>
      </c>
      <c r="Z9" s="1125" t="s">
        <v>663</v>
      </c>
      <c r="AA9" s="1126" t="s">
        <v>664</v>
      </c>
    </row>
    <row r="10" spans="1:27" ht="13.5" thickTop="1" x14ac:dyDescent="0.2">
      <c r="A10" s="170" t="s">
        <v>183</v>
      </c>
      <c r="B10" s="1236">
        <f>DATOS!$C79/DATOS!$C$155</f>
        <v>0</v>
      </c>
      <c r="C10" s="1236">
        <f>DATOS!$D79/DATOS!$D$155</f>
        <v>0</v>
      </c>
      <c r="D10" s="1236">
        <f>DATOS!$E79/DATOS!$E$155</f>
        <v>0</v>
      </c>
      <c r="E10" s="1236">
        <f>DATOS!$F79/DATOS!$F$155</f>
        <v>0</v>
      </c>
      <c r="F10" s="1236">
        <f>DATOS!$G79/DATOS!$G$155</f>
        <v>0</v>
      </c>
      <c r="G10" s="1236">
        <f>DATOS!$H79/DATOS!$H$155</f>
        <v>0</v>
      </c>
      <c r="H10" s="683">
        <f>DATOS!$I79/DATOS!$I$155</f>
        <v>0</v>
      </c>
      <c r="I10" s="683">
        <f>DATOS!$J79/DATOS!$J$155</f>
        <v>0</v>
      </c>
      <c r="J10" s="683">
        <f>DATOS!$K79/DATOS!$K$155</f>
        <v>0</v>
      </c>
      <c r="K10" s="683">
        <f>DATOS!$L79/DATOS!$L$155</f>
        <v>0</v>
      </c>
      <c r="L10" s="683">
        <f>DATOS!$M79/DATOS!$M$155</f>
        <v>0</v>
      </c>
      <c r="M10" s="683">
        <f>DATOS!$N79/DATOS!$N$155</f>
        <v>0</v>
      </c>
      <c r="N10" s="683" t="e">
        <f>DATOS!$O79/DATOS!$O$155</f>
        <v>#DIV/0!</v>
      </c>
      <c r="O10" s="683" t="e">
        <f>DATOS!$P79/DATOS!$P$155</f>
        <v>#DIV/0!</v>
      </c>
      <c r="P10" s="683" t="e">
        <f>DATOS!$Q79/DATOS!$Q$155</f>
        <v>#DIV/0!</v>
      </c>
      <c r="Q10" s="683" t="e">
        <f>DATOS!$R79/DATOS!$R$155</f>
        <v>#DIV/0!</v>
      </c>
      <c r="R10" s="683" t="e">
        <f>DATOS!$S79/DATOS!$S$155</f>
        <v>#DIV/0!</v>
      </c>
      <c r="S10" s="683" t="e">
        <f>DATOS!$T79/DATOS!$T$155</f>
        <v>#DIV/0!</v>
      </c>
      <c r="T10" s="683" t="e">
        <f>DATOS!$U79/DATOS!$U$155</f>
        <v>#DIV/0!</v>
      </c>
      <c r="U10" s="683" t="e">
        <f>DATOS!$V79/DATOS!$V$155</f>
        <v>#DIV/0!</v>
      </c>
      <c r="V10" s="683" t="e">
        <f>DATOS!$W79/DATOS!$W$155</f>
        <v>#DIV/0!</v>
      </c>
      <c r="W10" s="683" t="e">
        <f>DATOS!$X79/DATOS!$X$155</f>
        <v>#DIV/0!</v>
      </c>
      <c r="X10" s="683" t="e">
        <f>DATOS!$Y79/DATOS!$Y$155</f>
        <v>#DIV/0!</v>
      </c>
      <c r="Y10" s="683" t="e">
        <f>DATOS!$Z79/DATOS!$Z$155</f>
        <v>#DIV/0!</v>
      </c>
      <c r="Z10" s="1124" t="e">
        <f>AVERAGE(B10,D10,F10,H10,J10,L10,N10,P10,R10,T10,V10,X10)</f>
        <v>#DIV/0!</v>
      </c>
      <c r="AA10" s="1124" t="e">
        <f>AVERAGE(C10,E10,G10,I10,K10,M10,O10,Q10,S10,U10,W10,Y10)</f>
        <v>#DIV/0!</v>
      </c>
    </row>
    <row r="11" spans="1:27" x14ac:dyDescent="0.2">
      <c r="A11" s="170" t="s">
        <v>176</v>
      </c>
      <c r="B11" s="1236">
        <f>DATOS!$C80/DATOS!$C$155</f>
        <v>0</v>
      </c>
      <c r="C11" s="1236">
        <f>DATOS!$D80/DATOS!$D$155</f>
        <v>0</v>
      </c>
      <c r="D11" s="1236">
        <f>DATOS!$E80/DATOS!$E$155</f>
        <v>0</v>
      </c>
      <c r="E11" s="1236">
        <f>DATOS!$F80/DATOS!$F$155</f>
        <v>0</v>
      </c>
      <c r="F11" s="1236">
        <f>DATOS!$G80/DATOS!$G$155</f>
        <v>0</v>
      </c>
      <c r="G11" s="1236">
        <f>DATOS!$H80/DATOS!$H$155</f>
        <v>0</v>
      </c>
      <c r="H11" s="683">
        <f>DATOS!$I80/DATOS!$I$155</f>
        <v>0</v>
      </c>
      <c r="I11" s="683">
        <f>DATOS!$J80/DATOS!$J$155</f>
        <v>0</v>
      </c>
      <c r="J11" s="683">
        <f>DATOS!$K80/DATOS!$K$155</f>
        <v>0</v>
      </c>
      <c r="K11" s="683">
        <f>DATOS!$L80/DATOS!$L$155</f>
        <v>0</v>
      </c>
      <c r="L11" s="683">
        <f>DATOS!$M80/DATOS!$M$155</f>
        <v>0</v>
      </c>
      <c r="M11" s="683">
        <f>DATOS!$N80/DATOS!$N$155</f>
        <v>0</v>
      </c>
      <c r="N11" s="683" t="e">
        <f>DATOS!$O80/DATOS!$O$155</f>
        <v>#DIV/0!</v>
      </c>
      <c r="O11" s="683" t="e">
        <f>DATOS!$P80/DATOS!$P$155</f>
        <v>#DIV/0!</v>
      </c>
      <c r="P11" s="683" t="e">
        <f>DATOS!$Q80/DATOS!$Q$155</f>
        <v>#DIV/0!</v>
      </c>
      <c r="Q11" s="683" t="e">
        <f>DATOS!$R80/DATOS!$R$155</f>
        <v>#DIV/0!</v>
      </c>
      <c r="R11" s="683" t="e">
        <f>DATOS!$S80/DATOS!$S$155</f>
        <v>#DIV/0!</v>
      </c>
      <c r="S11" s="683" t="e">
        <f>DATOS!$T80/DATOS!$T$155</f>
        <v>#DIV/0!</v>
      </c>
      <c r="T11" s="683" t="e">
        <f>DATOS!$U80/DATOS!$U$155</f>
        <v>#DIV/0!</v>
      </c>
      <c r="U11" s="683" t="e">
        <f>DATOS!$V80/DATOS!$V$155</f>
        <v>#DIV/0!</v>
      </c>
      <c r="V11" s="683" t="e">
        <f>DATOS!$W80/DATOS!$W$155</f>
        <v>#DIV/0!</v>
      </c>
      <c r="W11" s="683" t="e">
        <f>DATOS!$X80/DATOS!$X$155</f>
        <v>#DIV/0!</v>
      </c>
      <c r="X11" s="683" t="e">
        <f>DATOS!$Y80/DATOS!$Y$155</f>
        <v>#DIV/0!</v>
      </c>
      <c r="Y11" s="683" t="e">
        <f>DATOS!$Z80/DATOS!$Z$155</f>
        <v>#DIV/0!</v>
      </c>
      <c r="Z11" s="1124" t="e">
        <f t="shared" ref="Z11:Z78" si="0">AVERAGE(B11,D11,F11,H11,J11,L11,N11,P11,R11,T11,V11,X11)</f>
        <v>#DIV/0!</v>
      </c>
      <c r="AA11" s="1124" t="e">
        <f t="shared" ref="AA11:AA78" si="1">AVERAGE(C11,E11,G11,I11,K11,M11,O11,Q11,S11,U11,W11,Y11)</f>
        <v>#DIV/0!</v>
      </c>
    </row>
    <row r="12" spans="1:27" x14ac:dyDescent="0.2">
      <c r="A12" s="170" t="s">
        <v>216</v>
      </c>
      <c r="B12" s="683">
        <f>DATOS!$C81/DATOS!$C$155</f>
        <v>0.76039065340401257</v>
      </c>
      <c r="C12" s="1236">
        <f>DATOS!$D81/DATOS!$D$155</f>
        <v>0</v>
      </c>
      <c r="D12" s="683">
        <f>DATOS!$E81/DATOS!$E$155</f>
        <v>0.74954788545162587</v>
      </c>
      <c r="E12" s="1236">
        <f>DATOS!$F81/DATOS!$F$155</f>
        <v>0</v>
      </c>
      <c r="F12" s="683">
        <f>DATOS!$G81/DATOS!$G$155</f>
        <v>0.76935478095216514</v>
      </c>
      <c r="G12" s="1236">
        <f>DATOS!$H81/DATOS!$H$155</f>
        <v>0</v>
      </c>
      <c r="H12" s="683">
        <f>DATOS!$I81/DATOS!$I$155</f>
        <v>0.75666893232948562</v>
      </c>
      <c r="I12" s="683">
        <f>DATOS!$J81/DATOS!$J$155</f>
        <v>0</v>
      </c>
      <c r="J12" s="683">
        <f>DATOS!$K81/DATOS!$K$155</f>
        <v>0.84114225089913464</v>
      </c>
      <c r="K12" s="683">
        <f>DATOS!$L81/DATOS!$L$155</f>
        <v>0</v>
      </c>
      <c r="L12" s="683">
        <f>DATOS!$M81/DATOS!$M$155</f>
        <v>0.81853816760330322</v>
      </c>
      <c r="M12" s="683">
        <f>DATOS!$N81/DATOS!$N$155</f>
        <v>0</v>
      </c>
      <c r="N12" s="683" t="e">
        <f>DATOS!$O81/DATOS!$O$155</f>
        <v>#DIV/0!</v>
      </c>
      <c r="O12" s="683" t="e">
        <f>DATOS!$P81/DATOS!$P$155</f>
        <v>#DIV/0!</v>
      </c>
      <c r="P12" s="683" t="e">
        <f>DATOS!$Q81/DATOS!$Q$155</f>
        <v>#DIV/0!</v>
      </c>
      <c r="Q12" s="683" t="e">
        <f>DATOS!$R81/DATOS!$R$155</f>
        <v>#DIV/0!</v>
      </c>
      <c r="R12" s="683" t="e">
        <f>DATOS!$S81/DATOS!$S$155</f>
        <v>#DIV/0!</v>
      </c>
      <c r="S12" s="683" t="e">
        <f>DATOS!$T81/DATOS!$T$155</f>
        <v>#DIV/0!</v>
      </c>
      <c r="T12" s="683" t="e">
        <f>DATOS!$U81/DATOS!$U$155</f>
        <v>#DIV/0!</v>
      </c>
      <c r="U12" s="683" t="e">
        <f>DATOS!$V81/DATOS!$V$155</f>
        <v>#DIV/0!</v>
      </c>
      <c r="V12" s="683" t="e">
        <f>DATOS!$W81/DATOS!$W$155</f>
        <v>#DIV/0!</v>
      </c>
      <c r="W12" s="683" t="e">
        <f>DATOS!$X81/DATOS!$X$155</f>
        <v>#DIV/0!</v>
      </c>
      <c r="X12" s="683" t="e">
        <f>DATOS!$Y81/DATOS!$Y$155</f>
        <v>#DIV/0!</v>
      </c>
      <c r="Y12" s="683" t="e">
        <f>DATOS!$Z81/DATOS!$Z$155</f>
        <v>#DIV/0!</v>
      </c>
      <c r="Z12" s="1124" t="e">
        <f t="shared" si="0"/>
        <v>#DIV/0!</v>
      </c>
      <c r="AA12" s="1124" t="e">
        <f t="shared" si="1"/>
        <v>#DIV/0!</v>
      </c>
    </row>
    <row r="13" spans="1:27" x14ac:dyDescent="0.2">
      <c r="A13" s="1103" t="s">
        <v>279</v>
      </c>
      <c r="B13" s="1236">
        <f>DATOS!$C82/DATOS!$C$155</f>
        <v>0</v>
      </c>
      <c r="C13" s="1236">
        <f>DATOS!$D82/DATOS!$D$155</f>
        <v>0</v>
      </c>
      <c r="D13" s="1236">
        <f>DATOS!$E82/DATOS!$E$155</f>
        <v>0</v>
      </c>
      <c r="E13" s="1236">
        <f>DATOS!$F82/DATOS!$F$155</f>
        <v>0</v>
      </c>
      <c r="F13" s="1236">
        <f>DATOS!$G82/DATOS!$G$155</f>
        <v>0</v>
      </c>
      <c r="G13" s="1236">
        <f>DATOS!$H82/DATOS!$H$155</f>
        <v>0</v>
      </c>
      <c r="H13" s="683">
        <f>DATOS!$I82/DATOS!$I$155</f>
        <v>0</v>
      </c>
      <c r="I13" s="683">
        <f>DATOS!$J82/DATOS!$J$155</f>
        <v>0</v>
      </c>
      <c r="J13" s="683">
        <f>DATOS!$K82/DATOS!$K$155</f>
        <v>0</v>
      </c>
      <c r="K13" s="683">
        <f>DATOS!$L82/DATOS!$L$155</f>
        <v>0</v>
      </c>
      <c r="L13" s="683">
        <f>DATOS!$M82/DATOS!$M$155</f>
        <v>0</v>
      </c>
      <c r="M13" s="683">
        <f>DATOS!$N82/DATOS!$N$155</f>
        <v>0</v>
      </c>
      <c r="N13" s="683" t="e">
        <f>DATOS!$O82/DATOS!$O$155</f>
        <v>#DIV/0!</v>
      </c>
      <c r="O13" s="683" t="e">
        <f>DATOS!$P82/DATOS!$P$155</f>
        <v>#DIV/0!</v>
      </c>
      <c r="P13" s="683" t="e">
        <f>DATOS!$Q82/DATOS!$Q$155</f>
        <v>#DIV/0!</v>
      </c>
      <c r="Q13" s="683" t="e">
        <f>DATOS!$R82/DATOS!$R$155</f>
        <v>#DIV/0!</v>
      </c>
      <c r="R13" s="683" t="e">
        <f>DATOS!$S82/DATOS!$S$155</f>
        <v>#DIV/0!</v>
      </c>
      <c r="S13" s="683" t="e">
        <f>DATOS!$T82/DATOS!$T$155</f>
        <v>#DIV/0!</v>
      </c>
      <c r="T13" s="683" t="e">
        <f>DATOS!$U82/DATOS!$U$155</f>
        <v>#DIV/0!</v>
      </c>
      <c r="U13" s="683" t="e">
        <f>DATOS!$V82/DATOS!$V$155</f>
        <v>#DIV/0!</v>
      </c>
      <c r="V13" s="683" t="e">
        <f>DATOS!$W82/DATOS!$W$155</f>
        <v>#DIV/0!</v>
      </c>
      <c r="W13" s="683" t="e">
        <f>DATOS!$X82/DATOS!$X$155</f>
        <v>#DIV/0!</v>
      </c>
      <c r="X13" s="683" t="e">
        <f>DATOS!$Y82/DATOS!$Y$155</f>
        <v>#DIV/0!</v>
      </c>
      <c r="Y13" s="683" t="e">
        <f>DATOS!$Z82/DATOS!$Z$155</f>
        <v>#DIV/0!</v>
      </c>
      <c r="Z13" s="1124" t="e">
        <f t="shared" si="0"/>
        <v>#DIV/0!</v>
      </c>
      <c r="AA13" s="1124" t="e">
        <f t="shared" si="1"/>
        <v>#DIV/0!</v>
      </c>
    </row>
    <row r="14" spans="1:27" x14ac:dyDescent="0.2">
      <c r="A14" s="170" t="s">
        <v>182</v>
      </c>
      <c r="B14" s="1236">
        <f>DATOS!$C83/DATOS!$C$155</f>
        <v>0</v>
      </c>
      <c r="C14" s="1236">
        <f>DATOS!$D83/DATOS!$D$155</f>
        <v>0</v>
      </c>
      <c r="D14" s="1236">
        <f>DATOS!$E83/DATOS!$E$155</f>
        <v>0</v>
      </c>
      <c r="E14" s="1236">
        <f>DATOS!$F83/DATOS!$F$155</f>
        <v>0</v>
      </c>
      <c r="F14" s="1236">
        <f>DATOS!$G83/DATOS!$G$155</f>
        <v>0</v>
      </c>
      <c r="G14" s="1236">
        <f>DATOS!$H83/DATOS!$H$155</f>
        <v>0</v>
      </c>
      <c r="H14" s="683">
        <f>DATOS!$I83/DATOS!$I$155</f>
        <v>0</v>
      </c>
      <c r="I14" s="683">
        <f>DATOS!$J83/DATOS!$J$155</f>
        <v>0</v>
      </c>
      <c r="J14" s="683">
        <f>DATOS!$K83/DATOS!$K$155</f>
        <v>0</v>
      </c>
      <c r="K14" s="683">
        <f>DATOS!$L83/DATOS!$L$155</f>
        <v>0</v>
      </c>
      <c r="L14" s="683">
        <f>DATOS!$M83/DATOS!$M$155</f>
        <v>0</v>
      </c>
      <c r="M14" s="683">
        <f>DATOS!$N83/DATOS!$N$155</f>
        <v>0</v>
      </c>
      <c r="N14" s="683" t="e">
        <f>DATOS!$O83/DATOS!$O$155</f>
        <v>#DIV/0!</v>
      </c>
      <c r="O14" s="683" t="e">
        <f>DATOS!$P83/DATOS!$P$155</f>
        <v>#DIV/0!</v>
      </c>
      <c r="P14" s="683" t="e">
        <f>DATOS!$Q83/DATOS!$Q$155</f>
        <v>#DIV/0!</v>
      </c>
      <c r="Q14" s="683" t="e">
        <f>DATOS!$R83/DATOS!$R$155</f>
        <v>#DIV/0!</v>
      </c>
      <c r="R14" s="683" t="e">
        <f>DATOS!$S83/DATOS!$S$155</f>
        <v>#DIV/0!</v>
      </c>
      <c r="S14" s="683" t="e">
        <f>DATOS!$T83/DATOS!$T$155</f>
        <v>#DIV/0!</v>
      </c>
      <c r="T14" s="683" t="e">
        <f>DATOS!$U83/DATOS!$U$155</f>
        <v>#DIV/0!</v>
      </c>
      <c r="U14" s="683" t="e">
        <f>DATOS!$V83/DATOS!$V$155</f>
        <v>#DIV/0!</v>
      </c>
      <c r="V14" s="683" t="e">
        <f>DATOS!$W83/DATOS!$W$155</f>
        <v>#DIV/0!</v>
      </c>
      <c r="W14" s="683" t="e">
        <f>DATOS!$X83/DATOS!$X$155</f>
        <v>#DIV/0!</v>
      </c>
      <c r="X14" s="683" t="e">
        <f>DATOS!$Y83/DATOS!$Y$155</f>
        <v>#DIV/0!</v>
      </c>
      <c r="Y14" s="683" t="e">
        <f>DATOS!$Z83/DATOS!$Z$155</f>
        <v>#DIV/0!</v>
      </c>
      <c r="Z14" s="1124" t="e">
        <f t="shared" si="0"/>
        <v>#DIV/0!</v>
      </c>
      <c r="AA14" s="1124" t="e">
        <f t="shared" si="1"/>
        <v>#DIV/0!</v>
      </c>
    </row>
    <row r="15" spans="1:27" x14ac:dyDescent="0.2">
      <c r="A15" s="170" t="s">
        <v>181</v>
      </c>
      <c r="B15" s="1236">
        <f>DATOS!$C84/DATOS!$C$155</f>
        <v>0</v>
      </c>
      <c r="C15" s="1236">
        <f>DATOS!$D84/DATOS!$D$155</f>
        <v>0</v>
      </c>
      <c r="D15" s="1236">
        <f>DATOS!$E84/DATOS!$E$155</f>
        <v>0</v>
      </c>
      <c r="E15" s="1236">
        <f>DATOS!$F84/DATOS!$F$155</f>
        <v>0</v>
      </c>
      <c r="F15" s="1236">
        <f>DATOS!$G84/DATOS!$G$155</f>
        <v>0</v>
      </c>
      <c r="G15" s="1236">
        <f>DATOS!$H84/DATOS!$H$155</f>
        <v>0</v>
      </c>
      <c r="H15" s="683">
        <f>DATOS!$I84/DATOS!$I$155</f>
        <v>0</v>
      </c>
      <c r="I15" s="683">
        <f>DATOS!$J84/DATOS!$J$155</f>
        <v>0</v>
      </c>
      <c r="J15" s="683">
        <f>DATOS!$K84/DATOS!$K$155</f>
        <v>0</v>
      </c>
      <c r="K15" s="683">
        <f>DATOS!$L84/DATOS!$L$155</f>
        <v>0</v>
      </c>
      <c r="L15" s="683">
        <f>DATOS!$M84/DATOS!$M$155</f>
        <v>0</v>
      </c>
      <c r="M15" s="683">
        <f>DATOS!$N84/DATOS!$N$155</f>
        <v>0</v>
      </c>
      <c r="N15" s="683" t="e">
        <f>DATOS!$O84/DATOS!$O$155</f>
        <v>#DIV/0!</v>
      </c>
      <c r="O15" s="683" t="e">
        <f>DATOS!$P84/DATOS!$P$155</f>
        <v>#DIV/0!</v>
      </c>
      <c r="P15" s="683" t="e">
        <f>DATOS!$Q84/DATOS!$Q$155</f>
        <v>#DIV/0!</v>
      </c>
      <c r="Q15" s="683" t="e">
        <f>DATOS!$R84/DATOS!$R$155</f>
        <v>#DIV/0!</v>
      </c>
      <c r="R15" s="683" t="e">
        <f>DATOS!$S84/DATOS!$S$155</f>
        <v>#DIV/0!</v>
      </c>
      <c r="S15" s="683" t="e">
        <f>DATOS!$T84/DATOS!$T$155</f>
        <v>#DIV/0!</v>
      </c>
      <c r="T15" s="683" t="e">
        <f>DATOS!$U84/DATOS!$U$155</f>
        <v>#DIV/0!</v>
      </c>
      <c r="U15" s="683" t="e">
        <f>DATOS!$V84/DATOS!$V$155</f>
        <v>#DIV/0!</v>
      </c>
      <c r="V15" s="683" t="e">
        <f>DATOS!$W84/DATOS!$W$155</f>
        <v>#DIV/0!</v>
      </c>
      <c r="W15" s="683" t="e">
        <f>DATOS!$X84/DATOS!$X$155</f>
        <v>#DIV/0!</v>
      </c>
      <c r="X15" s="683" t="e">
        <f>DATOS!$Y84/DATOS!$Y$155</f>
        <v>#DIV/0!</v>
      </c>
      <c r="Y15" s="683" t="e">
        <f>DATOS!$Z84/DATOS!$Z$155</f>
        <v>#DIV/0!</v>
      </c>
      <c r="Z15" s="1124" t="e">
        <f t="shared" si="0"/>
        <v>#DIV/0!</v>
      </c>
      <c r="AA15" s="1124" t="e">
        <f t="shared" si="1"/>
        <v>#DIV/0!</v>
      </c>
    </row>
    <row r="16" spans="1:27" x14ac:dyDescent="0.2">
      <c r="A16" s="170" t="s">
        <v>173</v>
      </c>
      <c r="B16" s="1236">
        <f>DATOS!$C85/DATOS!$C$155</f>
        <v>0</v>
      </c>
      <c r="C16" s="1236">
        <f>DATOS!$D85/DATOS!$D$155</f>
        <v>0</v>
      </c>
      <c r="D16" s="1236">
        <f>DATOS!$E85/DATOS!$E$155</f>
        <v>0</v>
      </c>
      <c r="E16" s="1236">
        <f>DATOS!$F85/DATOS!$F$155</f>
        <v>0</v>
      </c>
      <c r="F16" s="1236">
        <f>DATOS!$G85/DATOS!$G$155</f>
        <v>0</v>
      </c>
      <c r="G16" s="1236">
        <f>DATOS!$H85/DATOS!$H$155</f>
        <v>0</v>
      </c>
      <c r="H16" s="683">
        <f>DATOS!$I85/DATOS!$I$155</f>
        <v>0</v>
      </c>
      <c r="I16" s="683">
        <f>DATOS!$J85/DATOS!$J$155</f>
        <v>0</v>
      </c>
      <c r="J16" s="683">
        <f>DATOS!$K85/DATOS!$K$155</f>
        <v>0</v>
      </c>
      <c r="K16" s="683">
        <f>DATOS!$L85/DATOS!$L$155</f>
        <v>0</v>
      </c>
      <c r="L16" s="683">
        <f>DATOS!$M85/DATOS!$M$155</f>
        <v>0</v>
      </c>
      <c r="M16" s="683">
        <f>DATOS!$N85/DATOS!$N$155</f>
        <v>0</v>
      </c>
      <c r="N16" s="683" t="e">
        <f>DATOS!$O85/DATOS!$O$155</f>
        <v>#DIV/0!</v>
      </c>
      <c r="O16" s="683" t="e">
        <f>DATOS!$P85/DATOS!$P$155</f>
        <v>#DIV/0!</v>
      </c>
      <c r="P16" s="683" t="e">
        <f>DATOS!$Q85/DATOS!$Q$155</f>
        <v>#DIV/0!</v>
      </c>
      <c r="Q16" s="683" t="e">
        <f>DATOS!$R85/DATOS!$R$155</f>
        <v>#DIV/0!</v>
      </c>
      <c r="R16" s="683" t="e">
        <f>DATOS!$S85/DATOS!$S$155</f>
        <v>#DIV/0!</v>
      </c>
      <c r="S16" s="683" t="e">
        <f>DATOS!$T85/DATOS!$T$155</f>
        <v>#DIV/0!</v>
      </c>
      <c r="T16" s="683" t="e">
        <f>DATOS!$U85/DATOS!$U$155</f>
        <v>#DIV/0!</v>
      </c>
      <c r="U16" s="683" t="e">
        <f>DATOS!$V85/DATOS!$V$155</f>
        <v>#DIV/0!</v>
      </c>
      <c r="V16" s="683" t="e">
        <f>DATOS!$W85/DATOS!$W$155</f>
        <v>#DIV/0!</v>
      </c>
      <c r="W16" s="683" t="e">
        <f>DATOS!$X85/DATOS!$X$155</f>
        <v>#DIV/0!</v>
      </c>
      <c r="X16" s="683" t="e">
        <f>DATOS!$Y85/DATOS!$Y$155</f>
        <v>#DIV/0!</v>
      </c>
      <c r="Y16" s="683" t="e">
        <f>DATOS!$Z85/DATOS!$Z$155</f>
        <v>#DIV/0!</v>
      </c>
      <c r="Z16" s="1124" t="e">
        <f t="shared" si="0"/>
        <v>#DIV/0!</v>
      </c>
      <c r="AA16" s="1124" t="e">
        <f t="shared" si="1"/>
        <v>#DIV/0!</v>
      </c>
    </row>
    <row r="17" spans="1:27" x14ac:dyDescent="0.2">
      <c r="A17" s="170" t="s">
        <v>632</v>
      </c>
      <c r="B17" s="683">
        <f>DATOS!$C86/DATOS!$C$155</f>
        <v>6.0420019793798235E-4</v>
      </c>
      <c r="C17" s="1236">
        <f>DATOS!$D86/DATOS!$D$155</f>
        <v>0</v>
      </c>
      <c r="D17" s="683">
        <f>DATOS!$E86/DATOS!$E$155</f>
        <v>5.0897376005166958E-3</v>
      </c>
      <c r="E17" s="1236">
        <f>DATOS!$F86/DATOS!$F$155</f>
        <v>0</v>
      </c>
      <c r="F17" s="683">
        <f>DATOS!$G86/DATOS!$G$155</f>
        <v>0</v>
      </c>
      <c r="G17" s="1236">
        <f>DATOS!$H86/DATOS!$H$155</f>
        <v>0</v>
      </c>
      <c r="H17" s="683">
        <f>DATOS!$I86/DATOS!$I$155</f>
        <v>2.8715674803115395E-3</v>
      </c>
      <c r="I17" s="683">
        <f>DATOS!$J86/DATOS!$J$155</f>
        <v>0</v>
      </c>
      <c r="J17" s="683">
        <f>DATOS!$K86/DATOS!$K$155</f>
        <v>1.3980384202060339E-4</v>
      </c>
      <c r="K17" s="683">
        <f>DATOS!$L86/DATOS!$L$155</f>
        <v>0</v>
      </c>
      <c r="L17" s="683">
        <f>DATOS!$M86/DATOS!$M$155</f>
        <v>2.8167043719472712E-4</v>
      </c>
      <c r="M17" s="683">
        <f>DATOS!$N86/DATOS!$N$155</f>
        <v>0</v>
      </c>
      <c r="N17" s="683" t="e">
        <f>DATOS!$O86/DATOS!$O$155</f>
        <v>#DIV/0!</v>
      </c>
      <c r="O17" s="683" t="e">
        <f>DATOS!$P86/DATOS!$P$155</f>
        <v>#DIV/0!</v>
      </c>
      <c r="P17" s="683" t="e">
        <f>DATOS!$Q86/DATOS!$Q$155</f>
        <v>#DIV/0!</v>
      </c>
      <c r="Q17" s="683" t="e">
        <f>DATOS!$R86/DATOS!$R$155</f>
        <v>#DIV/0!</v>
      </c>
      <c r="R17" s="683" t="e">
        <f>DATOS!$S86/DATOS!$S$155</f>
        <v>#DIV/0!</v>
      </c>
      <c r="S17" s="683" t="e">
        <f>DATOS!$T86/DATOS!$T$155</f>
        <v>#DIV/0!</v>
      </c>
      <c r="T17" s="683" t="e">
        <f>DATOS!$U86/DATOS!$U$155</f>
        <v>#DIV/0!</v>
      </c>
      <c r="U17" s="683" t="e">
        <f>DATOS!$V86/DATOS!$V$155</f>
        <v>#DIV/0!</v>
      </c>
      <c r="V17" s="683" t="e">
        <f>DATOS!$W86/DATOS!$W$155</f>
        <v>#DIV/0!</v>
      </c>
      <c r="W17" s="683" t="e">
        <f>DATOS!$X86/DATOS!$X$155</f>
        <v>#DIV/0!</v>
      </c>
      <c r="X17" s="683" t="e">
        <f>DATOS!$Y86/DATOS!$Y$155</f>
        <v>#DIV/0!</v>
      </c>
      <c r="Y17" s="683" t="e">
        <f>DATOS!$Z86/DATOS!$Z$155</f>
        <v>#DIV/0!</v>
      </c>
      <c r="Z17" s="1124" t="e">
        <f t="shared" si="0"/>
        <v>#DIV/0!</v>
      </c>
      <c r="AA17" s="1124" t="e">
        <f t="shared" si="1"/>
        <v>#DIV/0!</v>
      </c>
    </row>
    <row r="18" spans="1:27" x14ac:dyDescent="0.2">
      <c r="A18" s="170" t="s">
        <v>178</v>
      </c>
      <c r="B18" s="683">
        <f>DATOS!$C87/DATOS!$C$155</f>
        <v>0</v>
      </c>
      <c r="C18" s="1236">
        <f>DATOS!$D87/DATOS!$D$155</f>
        <v>0</v>
      </c>
      <c r="D18" s="683">
        <f>DATOS!$E87/DATOS!$E$155</f>
        <v>0</v>
      </c>
      <c r="E18" s="1236">
        <f>DATOS!$F87/DATOS!$F$155</f>
        <v>0</v>
      </c>
      <c r="F18" s="1236">
        <f>DATOS!$G87/DATOS!$G$155</f>
        <v>0</v>
      </c>
      <c r="G18" s="1236">
        <f>DATOS!$H87/DATOS!$H$155</f>
        <v>0</v>
      </c>
      <c r="H18" s="683">
        <f>DATOS!$I87/DATOS!$I$155</f>
        <v>0</v>
      </c>
      <c r="I18" s="683">
        <f>DATOS!$J87/DATOS!$J$155</f>
        <v>0</v>
      </c>
      <c r="J18" s="683">
        <f>DATOS!$K87/DATOS!$K$155</f>
        <v>0</v>
      </c>
      <c r="K18" s="683">
        <f>DATOS!$L87/DATOS!$L$155</f>
        <v>0</v>
      </c>
      <c r="L18" s="683">
        <f>DATOS!$M87/DATOS!$M$155</f>
        <v>0</v>
      </c>
      <c r="M18" s="683">
        <f>DATOS!$N87/DATOS!$N$155</f>
        <v>0</v>
      </c>
      <c r="N18" s="683" t="e">
        <f>DATOS!$O87/DATOS!$O$155</f>
        <v>#DIV/0!</v>
      </c>
      <c r="O18" s="683" t="e">
        <f>DATOS!$P87/DATOS!$P$155</f>
        <v>#DIV/0!</v>
      </c>
      <c r="P18" s="683" t="e">
        <f>DATOS!$Q87/DATOS!$Q$155</f>
        <v>#DIV/0!</v>
      </c>
      <c r="Q18" s="683" t="e">
        <f>DATOS!$R87/DATOS!$R$155</f>
        <v>#DIV/0!</v>
      </c>
      <c r="R18" s="683" t="e">
        <f>DATOS!$S87/DATOS!$S$155</f>
        <v>#DIV/0!</v>
      </c>
      <c r="S18" s="683" t="e">
        <f>DATOS!$T87/DATOS!$T$155</f>
        <v>#DIV/0!</v>
      </c>
      <c r="T18" s="683" t="e">
        <f>DATOS!$U87/DATOS!$U$155</f>
        <v>#DIV/0!</v>
      </c>
      <c r="U18" s="683" t="e">
        <f>DATOS!$V87/DATOS!$V$155</f>
        <v>#DIV/0!</v>
      </c>
      <c r="V18" s="683" t="e">
        <f>DATOS!$W87/DATOS!$W$155</f>
        <v>#DIV/0!</v>
      </c>
      <c r="W18" s="683" t="e">
        <f>DATOS!$X87/DATOS!$X$155</f>
        <v>#DIV/0!</v>
      </c>
      <c r="X18" s="683" t="e">
        <f>DATOS!$Y87/DATOS!$Y$155</f>
        <v>#DIV/0!</v>
      </c>
      <c r="Y18" s="683" t="e">
        <f>DATOS!$Z87/DATOS!$Z$155</f>
        <v>#DIV/0!</v>
      </c>
      <c r="Z18" s="1124" t="e">
        <f t="shared" si="0"/>
        <v>#DIV/0!</v>
      </c>
      <c r="AA18" s="1124" t="e">
        <f t="shared" si="1"/>
        <v>#DIV/0!</v>
      </c>
    </row>
    <row r="19" spans="1:27" x14ac:dyDescent="0.2">
      <c r="A19" s="170" t="s">
        <v>177</v>
      </c>
      <c r="B19" s="1236">
        <f>DATOS!$C88/DATOS!$C$155</f>
        <v>0</v>
      </c>
      <c r="C19" s="1236">
        <f>DATOS!$D88/DATOS!$D$155</f>
        <v>0</v>
      </c>
      <c r="D19" s="1236">
        <f>DATOS!$E88/DATOS!$E$155</f>
        <v>0</v>
      </c>
      <c r="E19" s="1236">
        <f>DATOS!$F88/DATOS!$F$155</f>
        <v>0</v>
      </c>
      <c r="F19" s="1236">
        <f>DATOS!$G88/DATOS!$G$155</f>
        <v>0</v>
      </c>
      <c r="G19" s="1236">
        <f>DATOS!$H88/DATOS!$H$155</f>
        <v>0</v>
      </c>
      <c r="H19" s="683">
        <f>DATOS!$I88/DATOS!$I$155</f>
        <v>0</v>
      </c>
      <c r="I19" s="683">
        <f>DATOS!$J88/DATOS!$J$155</f>
        <v>0</v>
      </c>
      <c r="J19" s="683">
        <f>DATOS!$K88/DATOS!$K$155</f>
        <v>0</v>
      </c>
      <c r="K19" s="683">
        <f>DATOS!$L88/DATOS!$L$155</f>
        <v>0</v>
      </c>
      <c r="L19" s="683">
        <f>DATOS!$M88/DATOS!$M$155</f>
        <v>0</v>
      </c>
      <c r="M19" s="683">
        <f>DATOS!$N88/DATOS!$N$155</f>
        <v>0</v>
      </c>
      <c r="N19" s="683" t="e">
        <f>DATOS!$O88/DATOS!$O$155</f>
        <v>#DIV/0!</v>
      </c>
      <c r="O19" s="683" t="e">
        <f>DATOS!$P88/DATOS!$P$155</f>
        <v>#DIV/0!</v>
      </c>
      <c r="P19" s="683" t="e">
        <f>DATOS!$Q88/DATOS!$Q$155</f>
        <v>#DIV/0!</v>
      </c>
      <c r="Q19" s="683" t="e">
        <f>DATOS!$R88/DATOS!$R$155</f>
        <v>#DIV/0!</v>
      </c>
      <c r="R19" s="683" t="e">
        <f>DATOS!$S88/DATOS!$S$155</f>
        <v>#DIV/0!</v>
      </c>
      <c r="S19" s="683" t="e">
        <f>DATOS!$T88/DATOS!$T$155</f>
        <v>#DIV/0!</v>
      </c>
      <c r="T19" s="683" t="e">
        <f>DATOS!$U88/DATOS!$U$155</f>
        <v>#DIV/0!</v>
      </c>
      <c r="U19" s="683" t="e">
        <f>DATOS!$V88/DATOS!$V$155</f>
        <v>#DIV/0!</v>
      </c>
      <c r="V19" s="683" t="e">
        <f>DATOS!$W88/DATOS!$W$155</f>
        <v>#DIV/0!</v>
      </c>
      <c r="W19" s="683" t="e">
        <f>DATOS!$X88/DATOS!$X$155</f>
        <v>#DIV/0!</v>
      </c>
      <c r="X19" s="683" t="e">
        <f>DATOS!$Y88/DATOS!$Y$155</f>
        <v>#DIV/0!</v>
      </c>
      <c r="Y19" s="683" t="e">
        <f>DATOS!$Z88/DATOS!$Z$155</f>
        <v>#DIV/0!</v>
      </c>
      <c r="Z19" s="1124" t="e">
        <f t="shared" si="0"/>
        <v>#DIV/0!</v>
      </c>
      <c r="AA19" s="1124" t="e">
        <f t="shared" si="1"/>
        <v>#DIV/0!</v>
      </c>
    </row>
    <row r="20" spans="1:27" x14ac:dyDescent="0.2">
      <c r="A20" s="170" t="s">
        <v>169</v>
      </c>
      <c r="B20" s="1236">
        <f>DATOS!$C89/DATOS!$C$155</f>
        <v>0</v>
      </c>
      <c r="C20" s="1236">
        <f>DATOS!$D89/DATOS!$D$155</f>
        <v>0</v>
      </c>
      <c r="D20" s="1236">
        <f>DATOS!$E89/DATOS!$E$155</f>
        <v>0</v>
      </c>
      <c r="E20" s="1236">
        <f>DATOS!$F89/DATOS!$F$155</f>
        <v>0</v>
      </c>
      <c r="F20" s="1236">
        <f>DATOS!$G89/DATOS!$G$155</f>
        <v>0</v>
      </c>
      <c r="G20" s="1236">
        <f>DATOS!$H89/DATOS!$H$155</f>
        <v>0</v>
      </c>
      <c r="H20" s="683">
        <f>DATOS!$I89/DATOS!$I$155</f>
        <v>0</v>
      </c>
      <c r="I20" s="683">
        <f>DATOS!$J89/DATOS!$J$155</f>
        <v>0</v>
      </c>
      <c r="J20" s="683">
        <f>DATOS!$K89/DATOS!$K$155</f>
        <v>0</v>
      </c>
      <c r="K20" s="683">
        <f>DATOS!$L89/DATOS!$L$155</f>
        <v>0</v>
      </c>
      <c r="L20" s="683">
        <f>DATOS!$M89/DATOS!$M$155</f>
        <v>0</v>
      </c>
      <c r="M20" s="683">
        <f>DATOS!$N89/DATOS!$N$155</f>
        <v>0</v>
      </c>
      <c r="N20" s="683" t="e">
        <f>DATOS!$O89/DATOS!$O$155</f>
        <v>#DIV/0!</v>
      </c>
      <c r="O20" s="683" t="e">
        <f>DATOS!$P89/DATOS!$P$155</f>
        <v>#DIV/0!</v>
      </c>
      <c r="P20" s="683" t="e">
        <f>DATOS!$Q89/DATOS!$Q$155</f>
        <v>#DIV/0!</v>
      </c>
      <c r="Q20" s="683" t="e">
        <f>DATOS!$R89/DATOS!$R$155</f>
        <v>#DIV/0!</v>
      </c>
      <c r="R20" s="683" t="e">
        <f>DATOS!$S89/DATOS!$S$155</f>
        <v>#DIV/0!</v>
      </c>
      <c r="S20" s="683" t="e">
        <f>DATOS!$T89/DATOS!$T$155</f>
        <v>#DIV/0!</v>
      </c>
      <c r="T20" s="683" t="e">
        <f>DATOS!$U89/DATOS!$U$155</f>
        <v>#DIV/0!</v>
      </c>
      <c r="U20" s="683" t="e">
        <f>DATOS!$V89/DATOS!$V$155</f>
        <v>#DIV/0!</v>
      </c>
      <c r="V20" s="683" t="e">
        <f>DATOS!$W89/DATOS!$W$155</f>
        <v>#DIV/0!</v>
      </c>
      <c r="W20" s="683" t="e">
        <f>DATOS!$X89/DATOS!$X$155</f>
        <v>#DIV/0!</v>
      </c>
      <c r="X20" s="683" t="e">
        <f>DATOS!$Y89/DATOS!$Y$155</f>
        <v>#DIV/0!</v>
      </c>
      <c r="Y20" s="683" t="e">
        <f>DATOS!$Z89/DATOS!$Z$155</f>
        <v>#DIV/0!</v>
      </c>
      <c r="Z20" s="1124" t="e">
        <f t="shared" si="0"/>
        <v>#DIV/0!</v>
      </c>
      <c r="AA20" s="1124" t="e">
        <f t="shared" si="1"/>
        <v>#DIV/0!</v>
      </c>
    </row>
    <row r="21" spans="1:27" x14ac:dyDescent="0.2">
      <c r="A21" s="170" t="s">
        <v>179</v>
      </c>
      <c r="B21" s="1236">
        <f>DATOS!$C90/DATOS!$C$155</f>
        <v>0</v>
      </c>
      <c r="C21" s="1236">
        <f>DATOS!$D90/DATOS!$D$155</f>
        <v>0</v>
      </c>
      <c r="D21" s="1236">
        <f>DATOS!$E90/DATOS!$E$155</f>
        <v>0</v>
      </c>
      <c r="E21" s="1236">
        <f>DATOS!$F90/DATOS!$F$155</f>
        <v>0</v>
      </c>
      <c r="F21" s="1236">
        <f>DATOS!$G90/DATOS!$G$155</f>
        <v>0</v>
      </c>
      <c r="G21" s="1236">
        <f>DATOS!$H90/DATOS!$H$155</f>
        <v>0</v>
      </c>
      <c r="H21" s="683">
        <f>DATOS!$I90/DATOS!$I$155</f>
        <v>0</v>
      </c>
      <c r="I21" s="683">
        <f>DATOS!$J90/DATOS!$J$155</f>
        <v>0</v>
      </c>
      <c r="J21" s="683">
        <f>DATOS!$K90/DATOS!$K$155</f>
        <v>0</v>
      </c>
      <c r="K21" s="683">
        <f>DATOS!$L90/DATOS!$L$155</f>
        <v>0</v>
      </c>
      <c r="L21" s="683">
        <f>DATOS!$M90/DATOS!$M$155</f>
        <v>0</v>
      </c>
      <c r="M21" s="683">
        <f>DATOS!$N90/DATOS!$N$155</f>
        <v>0</v>
      </c>
      <c r="N21" s="683" t="e">
        <f>DATOS!$O90/DATOS!$O$155</f>
        <v>#DIV/0!</v>
      </c>
      <c r="O21" s="683" t="e">
        <f>DATOS!$P90/DATOS!$P$155</f>
        <v>#DIV/0!</v>
      </c>
      <c r="P21" s="683" t="e">
        <f>DATOS!$Q90/DATOS!$Q$155</f>
        <v>#DIV/0!</v>
      </c>
      <c r="Q21" s="683" t="e">
        <f>DATOS!$R90/DATOS!$R$155</f>
        <v>#DIV/0!</v>
      </c>
      <c r="R21" s="683" t="e">
        <f>DATOS!$S90/DATOS!$S$155</f>
        <v>#DIV/0!</v>
      </c>
      <c r="S21" s="683" t="e">
        <f>DATOS!$T90/DATOS!$T$155</f>
        <v>#DIV/0!</v>
      </c>
      <c r="T21" s="683" t="e">
        <f>DATOS!$U90/DATOS!$U$155</f>
        <v>#DIV/0!</v>
      </c>
      <c r="U21" s="683" t="e">
        <f>DATOS!$V90/DATOS!$V$155</f>
        <v>#DIV/0!</v>
      </c>
      <c r="V21" s="683" t="e">
        <f>DATOS!$W90/DATOS!$W$155</f>
        <v>#DIV/0!</v>
      </c>
      <c r="W21" s="683" t="e">
        <f>DATOS!$X90/DATOS!$X$155</f>
        <v>#DIV/0!</v>
      </c>
      <c r="X21" s="683" t="e">
        <f>DATOS!$Y90/DATOS!$Y$155</f>
        <v>#DIV/0!</v>
      </c>
      <c r="Y21" s="683" t="e">
        <f>DATOS!$Z90/DATOS!$Z$155</f>
        <v>#DIV/0!</v>
      </c>
      <c r="Z21" s="1124" t="e">
        <f t="shared" si="0"/>
        <v>#DIV/0!</v>
      </c>
      <c r="AA21" s="1124" t="e">
        <f t="shared" si="1"/>
        <v>#DIV/0!</v>
      </c>
    </row>
    <row r="22" spans="1:27" x14ac:dyDescent="0.2">
      <c r="A22" s="170" t="s">
        <v>633</v>
      </c>
      <c r="B22" s="1236">
        <f>DATOS!$C91/DATOS!$C$155</f>
        <v>0</v>
      </c>
      <c r="C22" s="1236">
        <f>DATOS!$D91/DATOS!$D$155</f>
        <v>0</v>
      </c>
      <c r="D22" s="1236">
        <f>DATOS!$E91/DATOS!$E$155</f>
        <v>0</v>
      </c>
      <c r="E22" s="1236">
        <f>DATOS!$F91/DATOS!$F$155</f>
        <v>0</v>
      </c>
      <c r="F22" s="1236">
        <f>DATOS!$G91/DATOS!$G$155</f>
        <v>0</v>
      </c>
      <c r="G22" s="1236">
        <f>DATOS!$H91/DATOS!$H$155</f>
        <v>0</v>
      </c>
      <c r="H22" s="683">
        <f>DATOS!$I91/DATOS!$I$155</f>
        <v>0</v>
      </c>
      <c r="I22" s="683">
        <f>DATOS!$J91/DATOS!$J$155</f>
        <v>0</v>
      </c>
      <c r="J22" s="683">
        <f>DATOS!$K91/DATOS!$K$155</f>
        <v>0</v>
      </c>
      <c r="K22" s="683">
        <f>DATOS!$L91/DATOS!$L$155</f>
        <v>0</v>
      </c>
      <c r="L22" s="683">
        <f>DATOS!$M91/DATOS!$M$155</f>
        <v>0</v>
      </c>
      <c r="M22" s="683">
        <f>DATOS!$N91/DATOS!$N$155</f>
        <v>0</v>
      </c>
      <c r="N22" s="683" t="e">
        <f>DATOS!$O91/DATOS!$O$155</f>
        <v>#DIV/0!</v>
      </c>
      <c r="O22" s="683" t="e">
        <f>DATOS!$P91/DATOS!$P$155</f>
        <v>#DIV/0!</v>
      </c>
      <c r="P22" s="683" t="e">
        <f>DATOS!$Q91/DATOS!$Q$155</f>
        <v>#DIV/0!</v>
      </c>
      <c r="Q22" s="683" t="e">
        <f>DATOS!$R91/DATOS!$R$155</f>
        <v>#DIV/0!</v>
      </c>
      <c r="R22" s="683" t="e">
        <f>DATOS!$S91/DATOS!$S$155</f>
        <v>#DIV/0!</v>
      </c>
      <c r="S22" s="683" t="e">
        <f>DATOS!$T91/DATOS!$T$155</f>
        <v>#DIV/0!</v>
      </c>
      <c r="T22" s="683" t="e">
        <f>DATOS!$U91/DATOS!$U$155</f>
        <v>#DIV/0!</v>
      </c>
      <c r="U22" s="683" t="e">
        <f>DATOS!$V91/DATOS!$V$155</f>
        <v>#DIV/0!</v>
      </c>
      <c r="V22" s="683" t="e">
        <f>DATOS!$W91/DATOS!$W$155</f>
        <v>#DIV/0!</v>
      </c>
      <c r="W22" s="683" t="e">
        <f>DATOS!$X91/DATOS!$X$155</f>
        <v>#DIV/0!</v>
      </c>
      <c r="X22" s="683" t="e">
        <f>DATOS!$Y91/DATOS!$Y$155</f>
        <v>#DIV/0!</v>
      </c>
      <c r="Y22" s="683" t="e">
        <f>DATOS!$Z91/DATOS!$Z$155</f>
        <v>#DIV/0!</v>
      </c>
      <c r="Z22" s="1124" t="e">
        <f t="shared" si="0"/>
        <v>#DIV/0!</v>
      </c>
      <c r="AA22" s="1124" t="e">
        <f t="shared" si="1"/>
        <v>#DIV/0!</v>
      </c>
    </row>
    <row r="23" spans="1:27" ht="14.25" customHeight="1" x14ac:dyDescent="0.2">
      <c r="A23" s="170" t="s">
        <v>634</v>
      </c>
      <c r="B23" s="1236">
        <f>DATOS!$C92/DATOS!$C$155</f>
        <v>0</v>
      </c>
      <c r="C23" s="1236">
        <f>DATOS!$D92/DATOS!$D$155</f>
        <v>0</v>
      </c>
      <c r="D23" s="1236">
        <f>DATOS!$E92/DATOS!$E$155</f>
        <v>0</v>
      </c>
      <c r="E23" s="1236">
        <f>DATOS!$F92/DATOS!$F$155</f>
        <v>0</v>
      </c>
      <c r="F23" s="1236">
        <f>DATOS!$G92/DATOS!$G$155</f>
        <v>0</v>
      </c>
      <c r="G23" s="1236">
        <f>DATOS!$H92/DATOS!$H$155</f>
        <v>0</v>
      </c>
      <c r="H23" s="683">
        <f>DATOS!$I92/DATOS!$I$155</f>
        <v>0</v>
      </c>
      <c r="I23" s="683">
        <f>DATOS!$J92/DATOS!$J$155</f>
        <v>0</v>
      </c>
      <c r="J23" s="683">
        <f>DATOS!$K92/DATOS!$K$155</f>
        <v>0</v>
      </c>
      <c r="K23" s="683">
        <f>DATOS!$L92/DATOS!$L$155</f>
        <v>0</v>
      </c>
      <c r="L23" s="683">
        <f>DATOS!$M92/DATOS!$M$155</f>
        <v>0</v>
      </c>
      <c r="M23" s="683">
        <f>DATOS!$N92/DATOS!$N$155</f>
        <v>0</v>
      </c>
      <c r="N23" s="683" t="e">
        <f>DATOS!$O92/DATOS!$O$155</f>
        <v>#DIV/0!</v>
      </c>
      <c r="O23" s="683" t="e">
        <f>DATOS!$P92/DATOS!$P$155</f>
        <v>#DIV/0!</v>
      </c>
      <c r="P23" s="683" t="e">
        <f>DATOS!$Q92/DATOS!$Q$155</f>
        <v>#DIV/0!</v>
      </c>
      <c r="Q23" s="683" t="e">
        <f>DATOS!$R92/DATOS!$R$155</f>
        <v>#DIV/0!</v>
      </c>
      <c r="R23" s="683" t="e">
        <f>DATOS!$S92/DATOS!$S$155</f>
        <v>#DIV/0!</v>
      </c>
      <c r="S23" s="683" t="e">
        <f>DATOS!$T92/DATOS!$T$155</f>
        <v>#DIV/0!</v>
      </c>
      <c r="T23" s="683" t="e">
        <f>DATOS!$U92/DATOS!$U$155</f>
        <v>#DIV/0!</v>
      </c>
      <c r="U23" s="683" t="e">
        <f>DATOS!$V92/DATOS!$V$155</f>
        <v>#DIV/0!</v>
      </c>
      <c r="V23" s="683" t="e">
        <f>DATOS!$W92/DATOS!$W$155</f>
        <v>#DIV/0!</v>
      </c>
      <c r="W23" s="683" t="e">
        <f>DATOS!$X92/DATOS!$X$155</f>
        <v>#DIV/0!</v>
      </c>
      <c r="X23" s="683" t="e">
        <f>DATOS!$Y92/DATOS!$Y$155</f>
        <v>#DIV/0!</v>
      </c>
      <c r="Y23" s="683" t="e">
        <f>DATOS!$Z92/DATOS!$Z$155</f>
        <v>#DIV/0!</v>
      </c>
      <c r="Z23" s="1124" t="e">
        <f t="shared" si="0"/>
        <v>#DIV/0!</v>
      </c>
      <c r="AA23" s="1124" t="e">
        <f t="shared" si="1"/>
        <v>#DIV/0!</v>
      </c>
    </row>
    <row r="24" spans="1:27" x14ac:dyDescent="0.2">
      <c r="A24" s="170" t="s">
        <v>280</v>
      </c>
      <c r="B24" s="1236">
        <f>DATOS!$C93/DATOS!$C$155</f>
        <v>0</v>
      </c>
      <c r="C24" s="1236">
        <f>DATOS!$D93/DATOS!$D$155</f>
        <v>0</v>
      </c>
      <c r="D24" s="1236">
        <f>DATOS!$E93/DATOS!$E$155</f>
        <v>0</v>
      </c>
      <c r="E24" s="1236">
        <f>DATOS!$F93/DATOS!$F$155</f>
        <v>0</v>
      </c>
      <c r="F24" s="1236">
        <f>DATOS!$G93/DATOS!$G$155</f>
        <v>0</v>
      </c>
      <c r="G24" s="1236">
        <f>DATOS!$H93/DATOS!$H$155</f>
        <v>0</v>
      </c>
      <c r="H24" s="683">
        <f>DATOS!$I93/DATOS!$I$155</f>
        <v>0</v>
      </c>
      <c r="I24" s="683">
        <f>DATOS!$J93/DATOS!$J$155</f>
        <v>0</v>
      </c>
      <c r="J24" s="683">
        <f>DATOS!$K93/DATOS!$K$155</f>
        <v>0</v>
      </c>
      <c r="K24" s="683">
        <f>DATOS!$L93/DATOS!$L$155</f>
        <v>0</v>
      </c>
      <c r="L24" s="683">
        <f>DATOS!$M93/DATOS!$M$155</f>
        <v>0</v>
      </c>
      <c r="M24" s="683">
        <f>DATOS!$N93/DATOS!$N$155</f>
        <v>0</v>
      </c>
      <c r="N24" s="683" t="e">
        <f>DATOS!$O93/DATOS!$O$155</f>
        <v>#DIV/0!</v>
      </c>
      <c r="O24" s="683" t="e">
        <f>DATOS!$P93/DATOS!$P$155</f>
        <v>#DIV/0!</v>
      </c>
      <c r="P24" s="683" t="e">
        <f>DATOS!$Q93/DATOS!$Q$155</f>
        <v>#DIV/0!</v>
      </c>
      <c r="Q24" s="683" t="e">
        <f>DATOS!$R93/DATOS!$R$155</f>
        <v>#DIV/0!</v>
      </c>
      <c r="R24" s="683" t="e">
        <f>DATOS!$S93/DATOS!$S$155</f>
        <v>#DIV/0!</v>
      </c>
      <c r="S24" s="683" t="e">
        <f>DATOS!$T93/DATOS!$T$155</f>
        <v>#DIV/0!</v>
      </c>
      <c r="T24" s="683" t="e">
        <f>DATOS!$U93/DATOS!$U$155</f>
        <v>#DIV/0!</v>
      </c>
      <c r="U24" s="683" t="e">
        <f>DATOS!$V93/DATOS!$V$155</f>
        <v>#DIV/0!</v>
      </c>
      <c r="V24" s="683" t="e">
        <f>DATOS!$W93/DATOS!$W$155</f>
        <v>#DIV/0!</v>
      </c>
      <c r="W24" s="683" t="e">
        <f>DATOS!$X93/DATOS!$X$155</f>
        <v>#DIV/0!</v>
      </c>
      <c r="X24" s="683" t="e">
        <f>DATOS!$Y93/DATOS!$Y$155</f>
        <v>#DIV/0!</v>
      </c>
      <c r="Y24" s="683" t="e">
        <f>DATOS!$Z93/DATOS!$Z$155</f>
        <v>#DIV/0!</v>
      </c>
      <c r="Z24" s="1124" t="e">
        <f t="shared" si="0"/>
        <v>#DIV/0!</v>
      </c>
      <c r="AA24" s="1124" t="e">
        <f t="shared" si="1"/>
        <v>#DIV/0!</v>
      </c>
    </row>
    <row r="25" spans="1:27" x14ac:dyDescent="0.2">
      <c r="A25" s="170" t="s">
        <v>635</v>
      </c>
      <c r="B25" s="683">
        <f>DATOS!$C94/DATOS!$C$155</f>
        <v>3.1302300833249641E-2</v>
      </c>
      <c r="C25" s="1236">
        <f>DATOS!$D94/DATOS!$D$155</f>
        <v>0</v>
      </c>
      <c r="D25" s="683">
        <f>DATOS!$E94/DATOS!$E$155</f>
        <v>4.045910341071559E-2</v>
      </c>
      <c r="E25" s="1236">
        <f>DATOS!$F94/DATOS!$F$155</f>
        <v>0</v>
      </c>
      <c r="F25" s="683">
        <f>DATOS!$G94/DATOS!$G$155</f>
        <v>5.4699850069988343E-2</v>
      </c>
      <c r="G25" s="1236">
        <f>DATOS!$H94/DATOS!$H$155</f>
        <v>0</v>
      </c>
      <c r="H25" s="683">
        <f>DATOS!$I94/DATOS!$I$155</f>
        <v>3.463323004205613E-2</v>
      </c>
      <c r="I25" s="683">
        <f>DATOS!$J94/DATOS!$J$155</f>
        <v>0</v>
      </c>
      <c r="J25" s="683">
        <f>DATOS!$K94/DATOS!$K$155</f>
        <v>1.2892476676687073E-2</v>
      </c>
      <c r="K25" s="683">
        <f>DATOS!$L94/DATOS!$L$155</f>
        <v>0</v>
      </c>
      <c r="L25" s="683">
        <f>DATOS!$M94/DATOS!$M$155</f>
        <v>3.7575483840023023E-2</v>
      </c>
      <c r="M25" s="683">
        <f>DATOS!$N94/DATOS!$N$155</f>
        <v>0</v>
      </c>
      <c r="N25" s="683" t="e">
        <f>DATOS!$O94/DATOS!$O$155</f>
        <v>#DIV/0!</v>
      </c>
      <c r="O25" s="683" t="e">
        <f>DATOS!$P94/DATOS!$P$155</f>
        <v>#DIV/0!</v>
      </c>
      <c r="P25" s="683" t="e">
        <f>DATOS!$Q94/DATOS!$Q$155</f>
        <v>#DIV/0!</v>
      </c>
      <c r="Q25" s="683" t="e">
        <f>DATOS!$R94/DATOS!$R$155</f>
        <v>#DIV/0!</v>
      </c>
      <c r="R25" s="683" t="e">
        <f>DATOS!$S94/DATOS!$S$155</f>
        <v>#DIV/0!</v>
      </c>
      <c r="S25" s="683" t="e">
        <f>DATOS!$T94/DATOS!$T$155</f>
        <v>#DIV/0!</v>
      </c>
      <c r="T25" s="683" t="e">
        <f>DATOS!$U94/DATOS!$U$155</f>
        <v>#DIV/0!</v>
      </c>
      <c r="U25" s="683" t="e">
        <f>DATOS!$V94/DATOS!$V$155</f>
        <v>#DIV/0!</v>
      </c>
      <c r="V25" s="683" t="e">
        <f>DATOS!$W94/DATOS!$W$155</f>
        <v>#DIV/0!</v>
      </c>
      <c r="W25" s="683" t="e">
        <f>DATOS!$X94/DATOS!$X$155</f>
        <v>#DIV/0!</v>
      </c>
      <c r="X25" s="683" t="e">
        <f>DATOS!$Y94/DATOS!$Y$155</f>
        <v>#DIV/0!</v>
      </c>
      <c r="Y25" s="683" t="e">
        <f>DATOS!$Z94/DATOS!$Z$155</f>
        <v>#DIV/0!</v>
      </c>
      <c r="Z25" s="1124" t="e">
        <f t="shared" si="0"/>
        <v>#DIV/0!</v>
      </c>
      <c r="AA25" s="1124" t="e">
        <f t="shared" si="1"/>
        <v>#DIV/0!</v>
      </c>
    </row>
    <row r="26" spans="1:27" x14ac:dyDescent="0.2">
      <c r="A26" s="1121" t="s">
        <v>722</v>
      </c>
      <c r="B26" s="683">
        <f>DATOS!$C95/DATOS!$C$155</f>
        <v>7.2940288358289531E-4</v>
      </c>
      <c r="C26" s="683">
        <f>DATOS!$D95/DATOS!$D$155</f>
        <v>1</v>
      </c>
      <c r="D26" s="1236">
        <f>DATOS!$E95/DATOS!$E$155</f>
        <v>0</v>
      </c>
      <c r="E26" s="683">
        <f>DATOS!$F95/DATOS!$F$155</f>
        <v>1</v>
      </c>
      <c r="F26" s="1236">
        <f>DATOS!$G95/DATOS!$G$155</f>
        <v>0</v>
      </c>
      <c r="G26" s="683">
        <f>DATOS!$H95/DATOS!$H$155</f>
        <v>1</v>
      </c>
      <c r="H26" s="683">
        <f>DATOS!$I95/DATOS!$I$155</f>
        <v>-2.7397875576445515E-6</v>
      </c>
      <c r="I26" s="683">
        <f>DATOS!$J95/DATOS!$J$155</f>
        <v>1</v>
      </c>
      <c r="J26" s="683">
        <f>DATOS!$K95/DATOS!$K$155</f>
        <v>0</v>
      </c>
      <c r="K26" s="683">
        <f>DATOS!$L95/DATOS!$L$155</f>
        <v>1</v>
      </c>
      <c r="L26" s="683">
        <f>DATOS!$M95/DATOS!$M$155</f>
        <v>0</v>
      </c>
      <c r="M26" s="683">
        <f>DATOS!$N95/DATOS!$N$155</f>
        <v>1</v>
      </c>
      <c r="N26" s="683" t="e">
        <f>DATOS!$O95/DATOS!$O$155</f>
        <v>#DIV/0!</v>
      </c>
      <c r="O26" s="683" t="e">
        <f>DATOS!$P95/DATOS!$P$155</f>
        <v>#DIV/0!</v>
      </c>
      <c r="P26" s="683" t="e">
        <f>DATOS!$Q95/DATOS!$Q$155</f>
        <v>#DIV/0!</v>
      </c>
      <c r="Q26" s="683" t="e">
        <f>DATOS!$R95/DATOS!$R$155</f>
        <v>#DIV/0!</v>
      </c>
      <c r="R26" s="683" t="e">
        <f>DATOS!$S95/DATOS!$S$155</f>
        <v>#DIV/0!</v>
      </c>
      <c r="S26" s="683" t="e">
        <f>DATOS!$T95/DATOS!$T$155</f>
        <v>#DIV/0!</v>
      </c>
      <c r="T26" s="683" t="e">
        <f>DATOS!$U95/DATOS!$U$155</f>
        <v>#DIV/0!</v>
      </c>
      <c r="U26" s="683" t="e">
        <f>DATOS!$V95/DATOS!$V$155</f>
        <v>#DIV/0!</v>
      </c>
      <c r="V26" s="683" t="e">
        <f>DATOS!$W95/DATOS!$W$155</f>
        <v>#DIV/0!</v>
      </c>
      <c r="W26" s="683" t="e">
        <f>DATOS!$X95/DATOS!$X$155</f>
        <v>#DIV/0!</v>
      </c>
      <c r="X26" s="683" t="e">
        <f>DATOS!$Y95/DATOS!$Y$155</f>
        <v>#DIV/0!</v>
      </c>
      <c r="Y26" s="683" t="e">
        <f>DATOS!$Z95/DATOS!$Z$155</f>
        <v>#DIV/0!</v>
      </c>
      <c r="Z26" s="1124" t="e">
        <f t="shared" si="0"/>
        <v>#DIV/0!</v>
      </c>
      <c r="AA26" s="1124" t="e">
        <f t="shared" si="1"/>
        <v>#DIV/0!</v>
      </c>
    </row>
    <row r="27" spans="1:27" x14ac:dyDescent="0.2">
      <c r="A27" s="170" t="s">
        <v>175</v>
      </c>
      <c r="B27" s="683">
        <f>DATOS!$C96/DATOS!$C$155</f>
        <v>0</v>
      </c>
      <c r="C27" s="1236">
        <f>DATOS!$D96/DATOS!$D$155</f>
        <v>0</v>
      </c>
      <c r="D27" s="683">
        <f>DATOS!$E96/DATOS!$E$155</f>
        <v>0</v>
      </c>
      <c r="E27" s="1236">
        <f>DATOS!$F96/DATOS!$F$155</f>
        <v>0</v>
      </c>
      <c r="F27" s="683">
        <f>DATOS!$G96/DATOS!$G$155</f>
        <v>0</v>
      </c>
      <c r="G27" s="1236">
        <f>DATOS!$H96/DATOS!$H$155</f>
        <v>0</v>
      </c>
      <c r="H27" s="683">
        <f>DATOS!$I96/DATOS!$I$155</f>
        <v>0</v>
      </c>
      <c r="I27" s="683">
        <f>DATOS!$J96/DATOS!$J$155</f>
        <v>0</v>
      </c>
      <c r="J27" s="683">
        <f>DATOS!$K96/DATOS!$K$155</f>
        <v>0</v>
      </c>
      <c r="K27" s="683">
        <f>DATOS!$L96/DATOS!$L$155</f>
        <v>0</v>
      </c>
      <c r="L27" s="683">
        <f>DATOS!$M96/DATOS!$M$155</f>
        <v>0</v>
      </c>
      <c r="M27" s="683">
        <f>DATOS!$N96/DATOS!$N$155</f>
        <v>0</v>
      </c>
      <c r="N27" s="683" t="e">
        <f>DATOS!$O96/DATOS!$O$155</f>
        <v>#DIV/0!</v>
      </c>
      <c r="O27" s="683" t="e">
        <f>DATOS!$P96/DATOS!$P$155</f>
        <v>#DIV/0!</v>
      </c>
      <c r="P27" s="683" t="e">
        <f>DATOS!$Q96/DATOS!$Q$155</f>
        <v>#DIV/0!</v>
      </c>
      <c r="Q27" s="683" t="e">
        <f>DATOS!$R96/DATOS!$R$155</f>
        <v>#DIV/0!</v>
      </c>
      <c r="R27" s="683" t="e">
        <f>DATOS!$S96/DATOS!$S$155</f>
        <v>#DIV/0!</v>
      </c>
      <c r="S27" s="683" t="e">
        <f>DATOS!$T96/DATOS!$T$155</f>
        <v>#DIV/0!</v>
      </c>
      <c r="T27" s="683" t="e">
        <f>DATOS!$U96/DATOS!$U$155</f>
        <v>#DIV/0!</v>
      </c>
      <c r="U27" s="683" t="e">
        <f>DATOS!$V96/DATOS!$V$155</f>
        <v>#DIV/0!</v>
      </c>
      <c r="V27" s="683" t="e">
        <f>DATOS!$W96/DATOS!$W$155</f>
        <v>#DIV/0!</v>
      </c>
      <c r="W27" s="683" t="e">
        <f>DATOS!$X96/DATOS!$X$155</f>
        <v>#DIV/0!</v>
      </c>
      <c r="X27" s="683" t="e">
        <f>DATOS!$Y96/DATOS!$Y$155</f>
        <v>#DIV/0!</v>
      </c>
      <c r="Y27" s="683" t="e">
        <f>DATOS!$Z96/DATOS!$Z$155</f>
        <v>#DIV/0!</v>
      </c>
      <c r="Z27" s="1124" t="e">
        <f t="shared" si="0"/>
        <v>#DIV/0!</v>
      </c>
      <c r="AA27" s="1124" t="e">
        <f t="shared" si="1"/>
        <v>#DIV/0!</v>
      </c>
    </row>
    <row r="28" spans="1:27" x14ac:dyDescent="0.2">
      <c r="A28" s="170" t="s">
        <v>174</v>
      </c>
      <c r="B28" s="1236">
        <f>DATOS!$C97/DATOS!$C$155</f>
        <v>0</v>
      </c>
      <c r="C28" s="1236">
        <f>DATOS!$D97/DATOS!$D$155</f>
        <v>0</v>
      </c>
      <c r="D28" s="1236">
        <f>DATOS!$E97/DATOS!$E$155</f>
        <v>0</v>
      </c>
      <c r="E28" s="1236">
        <f>DATOS!$F97/DATOS!$F$155</f>
        <v>0</v>
      </c>
      <c r="F28" s="1236">
        <f>DATOS!$G97/DATOS!$G$155</f>
        <v>0</v>
      </c>
      <c r="G28" s="1236">
        <f>DATOS!$H97/DATOS!$H$155</f>
        <v>0</v>
      </c>
      <c r="H28" s="683">
        <f>DATOS!$I97/DATOS!$I$155</f>
        <v>0</v>
      </c>
      <c r="I28" s="683">
        <f>DATOS!$J97/DATOS!$J$155</f>
        <v>0</v>
      </c>
      <c r="J28" s="683">
        <f>DATOS!$K97/DATOS!$K$155</f>
        <v>0</v>
      </c>
      <c r="K28" s="683">
        <f>DATOS!$L97/DATOS!$L$155</f>
        <v>0</v>
      </c>
      <c r="L28" s="683">
        <f>DATOS!$M97/DATOS!$M$155</f>
        <v>0</v>
      </c>
      <c r="M28" s="683">
        <f>DATOS!$N97/DATOS!$N$155</f>
        <v>0</v>
      </c>
      <c r="N28" s="683" t="e">
        <f>DATOS!$O97/DATOS!$O$155</f>
        <v>#DIV/0!</v>
      </c>
      <c r="O28" s="683" t="e">
        <f>DATOS!$P97/DATOS!$P$155</f>
        <v>#DIV/0!</v>
      </c>
      <c r="P28" s="683" t="e">
        <f>DATOS!$Q97/DATOS!$Q$155</f>
        <v>#DIV/0!</v>
      </c>
      <c r="Q28" s="683" t="e">
        <f>DATOS!$R97/DATOS!$R$155</f>
        <v>#DIV/0!</v>
      </c>
      <c r="R28" s="683" t="e">
        <f>DATOS!$S97/DATOS!$S$155</f>
        <v>#DIV/0!</v>
      </c>
      <c r="S28" s="683" t="e">
        <f>DATOS!$T97/DATOS!$T$155</f>
        <v>#DIV/0!</v>
      </c>
      <c r="T28" s="683" t="e">
        <f>DATOS!$U97/DATOS!$U$155</f>
        <v>#DIV/0!</v>
      </c>
      <c r="U28" s="683" t="e">
        <f>DATOS!$V97/DATOS!$V$155</f>
        <v>#DIV/0!</v>
      </c>
      <c r="V28" s="683" t="e">
        <f>DATOS!$W97/DATOS!$W$155</f>
        <v>#DIV/0!</v>
      </c>
      <c r="W28" s="683" t="e">
        <f>DATOS!$X97/DATOS!$X$155</f>
        <v>#DIV/0!</v>
      </c>
      <c r="X28" s="683" t="e">
        <f>DATOS!$Y97/DATOS!$Y$155</f>
        <v>#DIV/0!</v>
      </c>
      <c r="Y28" s="683" t="e">
        <f>DATOS!$Z97/DATOS!$Z$155</f>
        <v>#DIV/0!</v>
      </c>
      <c r="Z28" s="1124" t="e">
        <f t="shared" si="0"/>
        <v>#DIV/0!</v>
      </c>
      <c r="AA28" s="1124" t="e">
        <f t="shared" si="1"/>
        <v>#DIV/0!</v>
      </c>
    </row>
    <row r="29" spans="1:27" x14ac:dyDescent="0.2">
      <c r="A29" s="170" t="s">
        <v>172</v>
      </c>
      <c r="B29" s="1236">
        <f>DATOS!$C98/DATOS!$C$155</f>
        <v>0</v>
      </c>
      <c r="C29" s="1236">
        <f>DATOS!$D98/DATOS!$D$155</f>
        <v>0</v>
      </c>
      <c r="D29" s="1236">
        <f>DATOS!$E98/DATOS!$E$155</f>
        <v>0</v>
      </c>
      <c r="E29" s="1236">
        <f>DATOS!$F98/DATOS!$F$155</f>
        <v>0</v>
      </c>
      <c r="F29" s="1236">
        <f>DATOS!$G98/DATOS!$G$155</f>
        <v>0</v>
      </c>
      <c r="G29" s="1236">
        <f>DATOS!$H98/DATOS!$H$155</f>
        <v>0</v>
      </c>
      <c r="H29" s="683">
        <f>DATOS!$I98/DATOS!$I$155</f>
        <v>0</v>
      </c>
      <c r="I29" s="683">
        <f>DATOS!$J98/DATOS!$J$155</f>
        <v>0</v>
      </c>
      <c r="J29" s="683">
        <f>DATOS!$K98/DATOS!$K$155</f>
        <v>0</v>
      </c>
      <c r="K29" s="683">
        <f>DATOS!$L98/DATOS!$L$155</f>
        <v>0</v>
      </c>
      <c r="L29" s="683">
        <f>DATOS!$M98/DATOS!$M$155</f>
        <v>0</v>
      </c>
      <c r="M29" s="683">
        <f>DATOS!$N98/DATOS!$N$155</f>
        <v>0</v>
      </c>
      <c r="N29" s="683" t="e">
        <f>DATOS!$O98/DATOS!$O$155</f>
        <v>#DIV/0!</v>
      </c>
      <c r="O29" s="683" t="e">
        <f>DATOS!$P98/DATOS!$P$155</f>
        <v>#DIV/0!</v>
      </c>
      <c r="P29" s="683" t="e">
        <f>DATOS!$Q98/DATOS!$Q$155</f>
        <v>#DIV/0!</v>
      </c>
      <c r="Q29" s="683" t="e">
        <f>DATOS!$R98/DATOS!$R$155</f>
        <v>#DIV/0!</v>
      </c>
      <c r="R29" s="683" t="e">
        <f>DATOS!$S98/DATOS!$S$155</f>
        <v>#DIV/0!</v>
      </c>
      <c r="S29" s="683" t="e">
        <f>DATOS!$T98/DATOS!$T$155</f>
        <v>#DIV/0!</v>
      </c>
      <c r="T29" s="683" t="e">
        <f>DATOS!$U98/DATOS!$U$155</f>
        <v>#DIV/0!</v>
      </c>
      <c r="U29" s="683" t="e">
        <f>DATOS!$V98/DATOS!$V$155</f>
        <v>#DIV/0!</v>
      </c>
      <c r="V29" s="683" t="e">
        <f>DATOS!$W98/DATOS!$W$155</f>
        <v>#DIV/0!</v>
      </c>
      <c r="W29" s="683" t="e">
        <f>DATOS!$X98/DATOS!$X$155</f>
        <v>#DIV/0!</v>
      </c>
      <c r="X29" s="683" t="e">
        <f>DATOS!$Y98/DATOS!$Y$155</f>
        <v>#DIV/0!</v>
      </c>
      <c r="Y29" s="683" t="e">
        <f>DATOS!$Z98/DATOS!$Z$155</f>
        <v>#DIV/0!</v>
      </c>
      <c r="Z29" s="1124" t="e">
        <f t="shared" si="0"/>
        <v>#DIV/0!</v>
      </c>
      <c r="AA29" s="1124" t="e">
        <f t="shared" si="1"/>
        <v>#DIV/0!</v>
      </c>
    </row>
    <row r="30" spans="1:27" x14ac:dyDescent="0.2">
      <c r="A30" s="170" t="s">
        <v>171</v>
      </c>
      <c r="B30" s="683">
        <f>DATOS!$C99/DATOS!$C$155</f>
        <v>1.0078238012407894E-2</v>
      </c>
      <c r="C30" s="1236">
        <f>DATOS!$D99/DATOS!$D$155</f>
        <v>0</v>
      </c>
      <c r="D30" s="1236">
        <f>DATOS!$E99/DATOS!$E$155</f>
        <v>7.4311584981604948E-4</v>
      </c>
      <c r="E30" s="1236">
        <f>DATOS!$F99/DATOS!$F$155</f>
        <v>0</v>
      </c>
      <c r="F30" s="683">
        <f>DATOS!$G99/DATOS!$G$155</f>
        <v>9.923821134508971E-4</v>
      </c>
      <c r="G30" s="1236">
        <f>DATOS!$H99/DATOS!$H$155</f>
        <v>0</v>
      </c>
      <c r="H30" s="683">
        <f>DATOS!$I99/DATOS!$I$155</f>
        <v>0</v>
      </c>
      <c r="I30" s="683">
        <f>DATOS!$J99/DATOS!$J$155</f>
        <v>0</v>
      </c>
      <c r="J30" s="683">
        <f>DATOS!$K99/DATOS!$K$155</f>
        <v>5.9034150649454789E-4</v>
      </c>
      <c r="K30" s="683">
        <f>DATOS!$L99/DATOS!$L$155</f>
        <v>0</v>
      </c>
      <c r="L30" s="683">
        <f>DATOS!$M99/DATOS!$M$155</f>
        <v>0</v>
      </c>
      <c r="M30" s="683">
        <f>DATOS!$N99/DATOS!$N$155</f>
        <v>0</v>
      </c>
      <c r="N30" s="683" t="e">
        <f>DATOS!$O99/DATOS!$O$155</f>
        <v>#DIV/0!</v>
      </c>
      <c r="O30" s="683" t="e">
        <f>DATOS!$P99/DATOS!$P$155</f>
        <v>#DIV/0!</v>
      </c>
      <c r="P30" s="683" t="e">
        <f>DATOS!$Q99/DATOS!$Q$155</f>
        <v>#DIV/0!</v>
      </c>
      <c r="Q30" s="683" t="e">
        <f>DATOS!$R99/DATOS!$R$155</f>
        <v>#DIV/0!</v>
      </c>
      <c r="R30" s="683" t="e">
        <f>DATOS!$S99/DATOS!$S$155</f>
        <v>#DIV/0!</v>
      </c>
      <c r="S30" s="683" t="e">
        <f>DATOS!$T99/DATOS!$T$155</f>
        <v>#DIV/0!</v>
      </c>
      <c r="T30" s="683" t="e">
        <f>DATOS!$U99/DATOS!$U$155</f>
        <v>#DIV/0!</v>
      </c>
      <c r="U30" s="683" t="e">
        <f>DATOS!$V99/DATOS!$V$155</f>
        <v>#DIV/0!</v>
      </c>
      <c r="V30" s="683" t="e">
        <f>DATOS!$W99/DATOS!$W$155</f>
        <v>#DIV/0!</v>
      </c>
      <c r="W30" s="683" t="e">
        <f>DATOS!$X99/DATOS!$X$155</f>
        <v>#DIV/0!</v>
      </c>
      <c r="X30" s="683" t="e">
        <f>DATOS!$Y99/DATOS!$Y$155</f>
        <v>#DIV/0!</v>
      </c>
      <c r="Y30" s="683" t="e">
        <f>DATOS!$Z99/DATOS!$Z$155</f>
        <v>#DIV/0!</v>
      </c>
      <c r="Z30" s="1124" t="e">
        <f t="shared" si="0"/>
        <v>#DIV/0!</v>
      </c>
      <c r="AA30" s="1124" t="e">
        <f t="shared" si="1"/>
        <v>#DIV/0!</v>
      </c>
    </row>
    <row r="31" spans="1:27" x14ac:dyDescent="0.2">
      <c r="A31" s="170" t="s">
        <v>424</v>
      </c>
      <c r="B31" s="1236">
        <f>DATOS!$C100/DATOS!$C$155</f>
        <v>3.9947120524825279E-4</v>
      </c>
      <c r="C31" s="1236">
        <f>DATOS!$D100/DATOS!$D$155</f>
        <v>0</v>
      </c>
      <c r="D31" s="1236">
        <f>DATOS!$E100/DATOS!$E$155</f>
        <v>0</v>
      </c>
      <c r="E31" s="1236">
        <f>DATOS!$F100/DATOS!$F$155</f>
        <v>0</v>
      </c>
      <c r="F31" s="1236">
        <f>DATOS!$G100/DATOS!$G$155</f>
        <v>0</v>
      </c>
      <c r="G31" s="1236">
        <f>DATOS!$H100/DATOS!$H$155</f>
        <v>0</v>
      </c>
      <c r="H31" s="683">
        <f>DATOS!$I100/DATOS!$I$155</f>
        <v>0</v>
      </c>
      <c r="I31" s="683">
        <f>DATOS!$J100/DATOS!$J$155</f>
        <v>0</v>
      </c>
      <c r="J31" s="683">
        <f>DATOS!$K100/DATOS!$K$155</f>
        <v>0</v>
      </c>
      <c r="K31" s="683">
        <f>DATOS!$L100/DATOS!$L$155</f>
        <v>0</v>
      </c>
      <c r="L31" s="683">
        <f>DATOS!$M100/DATOS!$M$155</f>
        <v>0</v>
      </c>
      <c r="M31" s="683">
        <f>DATOS!$N100/DATOS!$N$155</f>
        <v>0</v>
      </c>
      <c r="N31" s="683" t="e">
        <f>DATOS!$O100/DATOS!$O$155</f>
        <v>#DIV/0!</v>
      </c>
      <c r="O31" s="683" t="e">
        <f>DATOS!$P100/DATOS!$P$155</f>
        <v>#DIV/0!</v>
      </c>
      <c r="P31" s="683" t="e">
        <f>DATOS!$Q100/DATOS!$Q$155</f>
        <v>#DIV/0!</v>
      </c>
      <c r="Q31" s="683" t="e">
        <f>DATOS!$R100/DATOS!$R$155</f>
        <v>#DIV/0!</v>
      </c>
      <c r="R31" s="683" t="e">
        <f>DATOS!$S100/DATOS!$S$155</f>
        <v>#DIV/0!</v>
      </c>
      <c r="S31" s="683" t="e">
        <f>DATOS!$T100/DATOS!$T$155</f>
        <v>#DIV/0!</v>
      </c>
      <c r="T31" s="683" t="e">
        <f>DATOS!$U100/DATOS!$U$155</f>
        <v>#DIV/0!</v>
      </c>
      <c r="U31" s="683" t="e">
        <f>DATOS!$V100/DATOS!$V$155</f>
        <v>#DIV/0!</v>
      </c>
      <c r="V31" s="683" t="e">
        <f>DATOS!$W100/DATOS!$W$155</f>
        <v>#DIV/0!</v>
      </c>
      <c r="W31" s="683" t="e">
        <f>DATOS!$X100/DATOS!$X$155</f>
        <v>#DIV/0!</v>
      </c>
      <c r="X31" s="683" t="e">
        <f>DATOS!$Y100/DATOS!$Y$155</f>
        <v>#DIV/0!</v>
      </c>
      <c r="Y31" s="683" t="e">
        <f>DATOS!$Z100/DATOS!$Z$155</f>
        <v>#DIV/0!</v>
      </c>
      <c r="Z31" s="1124" t="e">
        <f t="shared" si="0"/>
        <v>#DIV/0!</v>
      </c>
      <c r="AA31" s="1124" t="e">
        <f t="shared" si="1"/>
        <v>#DIV/0!</v>
      </c>
    </row>
    <row r="32" spans="1:27" x14ac:dyDescent="0.2">
      <c r="A32" s="170" t="s">
        <v>170</v>
      </c>
      <c r="B32" s="1236">
        <f>DATOS!$C101/DATOS!$C$155</f>
        <v>0</v>
      </c>
      <c r="C32" s="1236">
        <f>DATOS!$D101/DATOS!$D$155</f>
        <v>0</v>
      </c>
      <c r="D32" s="1236">
        <f>DATOS!$E101/DATOS!$E$155</f>
        <v>0</v>
      </c>
      <c r="E32" s="1236">
        <f>DATOS!$F101/DATOS!$F$155</f>
        <v>0</v>
      </c>
      <c r="F32" s="1236">
        <f>DATOS!$G101/DATOS!$G$155</f>
        <v>0</v>
      </c>
      <c r="G32" s="1236">
        <f>DATOS!$H101/DATOS!$H$155</f>
        <v>0</v>
      </c>
      <c r="H32" s="683">
        <f>DATOS!$I101/DATOS!$I$155</f>
        <v>0</v>
      </c>
      <c r="I32" s="683">
        <f>DATOS!$J101/DATOS!$J$155</f>
        <v>0</v>
      </c>
      <c r="J32" s="683">
        <f>DATOS!$K101/DATOS!$K$155</f>
        <v>0</v>
      </c>
      <c r="K32" s="683">
        <f>DATOS!$L101/DATOS!$L$155</f>
        <v>0</v>
      </c>
      <c r="L32" s="683">
        <f>DATOS!$M101/DATOS!$M$155</f>
        <v>0</v>
      </c>
      <c r="M32" s="683">
        <f>DATOS!$N101/DATOS!$N$155</f>
        <v>0</v>
      </c>
      <c r="N32" s="683" t="e">
        <f>DATOS!$O101/DATOS!$O$155</f>
        <v>#DIV/0!</v>
      </c>
      <c r="O32" s="683" t="e">
        <f>DATOS!$P101/DATOS!$P$155</f>
        <v>#DIV/0!</v>
      </c>
      <c r="P32" s="683" t="e">
        <f>DATOS!$Q101/DATOS!$Q$155</f>
        <v>#DIV/0!</v>
      </c>
      <c r="Q32" s="683" t="e">
        <f>DATOS!$R101/DATOS!$R$155</f>
        <v>#DIV/0!</v>
      </c>
      <c r="R32" s="683" t="e">
        <f>DATOS!$S101/DATOS!$S$155</f>
        <v>#DIV/0!</v>
      </c>
      <c r="S32" s="683" t="e">
        <f>DATOS!$T101/DATOS!$T$155</f>
        <v>#DIV/0!</v>
      </c>
      <c r="T32" s="683" t="e">
        <f>DATOS!$U101/DATOS!$U$155</f>
        <v>#DIV/0!</v>
      </c>
      <c r="U32" s="683" t="e">
        <f>DATOS!$V101/DATOS!$V$155</f>
        <v>#DIV/0!</v>
      </c>
      <c r="V32" s="683" t="e">
        <f>DATOS!$W101/DATOS!$W$155</f>
        <v>#DIV/0!</v>
      </c>
      <c r="W32" s="683" t="e">
        <f>DATOS!$X101/DATOS!$X$155</f>
        <v>#DIV/0!</v>
      </c>
      <c r="X32" s="683" t="e">
        <f>DATOS!$Y101/DATOS!$Y$155</f>
        <v>#DIV/0!</v>
      </c>
      <c r="Y32" s="683" t="e">
        <f>DATOS!$Z101/DATOS!$Z$155</f>
        <v>#DIV/0!</v>
      </c>
      <c r="Z32" s="1124" t="e">
        <f t="shared" si="0"/>
        <v>#DIV/0!</v>
      </c>
      <c r="AA32" s="1124" t="e">
        <f t="shared" si="1"/>
        <v>#DIV/0!</v>
      </c>
    </row>
    <row r="33" spans="1:27" x14ac:dyDescent="0.2">
      <c r="A33" s="170" t="s">
        <v>631</v>
      </c>
      <c r="B33" s="1236">
        <f>DATOS!$C102/DATOS!$C$155</f>
        <v>0</v>
      </c>
      <c r="C33" s="1236">
        <f>DATOS!$D102/DATOS!$D$155</f>
        <v>0</v>
      </c>
      <c r="D33" s="1236">
        <f>DATOS!$E102/DATOS!$E$155</f>
        <v>0</v>
      </c>
      <c r="E33" s="1236">
        <f>DATOS!$F102/DATOS!$F$155</f>
        <v>0</v>
      </c>
      <c r="F33" s="1236">
        <f>DATOS!$G102/DATOS!$G$155</f>
        <v>0</v>
      </c>
      <c r="G33" s="1236">
        <f>DATOS!$H102/DATOS!$H$155</f>
        <v>0</v>
      </c>
      <c r="H33" s="683">
        <f>DATOS!$I102/DATOS!$I$155</f>
        <v>0</v>
      </c>
      <c r="I33" s="683">
        <f>DATOS!$J102/DATOS!$J$155</f>
        <v>0</v>
      </c>
      <c r="J33" s="683">
        <f>DATOS!$K102/DATOS!$K$155</f>
        <v>0</v>
      </c>
      <c r="K33" s="683">
        <f>DATOS!$L102/DATOS!$L$155</f>
        <v>0</v>
      </c>
      <c r="L33" s="683">
        <f>DATOS!$M102/DATOS!$M$155</f>
        <v>0</v>
      </c>
      <c r="M33" s="683">
        <f>DATOS!$N102/DATOS!$N$155</f>
        <v>0</v>
      </c>
      <c r="N33" s="683" t="e">
        <f>DATOS!$O102/DATOS!$O$155</f>
        <v>#DIV/0!</v>
      </c>
      <c r="O33" s="683" t="e">
        <f>DATOS!$P102/DATOS!$P$155</f>
        <v>#DIV/0!</v>
      </c>
      <c r="P33" s="683" t="e">
        <f>DATOS!$Q102/DATOS!$Q$155</f>
        <v>#DIV/0!</v>
      </c>
      <c r="Q33" s="683" t="e">
        <f>DATOS!$R102/DATOS!$R$155</f>
        <v>#DIV/0!</v>
      </c>
      <c r="R33" s="683" t="e">
        <f>DATOS!$S102/DATOS!$S$155</f>
        <v>#DIV/0!</v>
      </c>
      <c r="S33" s="683" t="e">
        <f>DATOS!$T102/DATOS!$T$155</f>
        <v>#DIV/0!</v>
      </c>
      <c r="T33" s="683" t="e">
        <f>DATOS!$U102/DATOS!$U$155</f>
        <v>#DIV/0!</v>
      </c>
      <c r="U33" s="683" t="e">
        <f>DATOS!$V102/DATOS!$V$155</f>
        <v>#DIV/0!</v>
      </c>
      <c r="V33" s="683" t="e">
        <f>DATOS!$W102/DATOS!$W$155</f>
        <v>#DIV/0!</v>
      </c>
      <c r="W33" s="683" t="e">
        <f>DATOS!$X102/DATOS!$X$155</f>
        <v>#DIV/0!</v>
      </c>
      <c r="X33" s="683" t="e">
        <f>DATOS!$Y102/DATOS!$Y$155</f>
        <v>#DIV/0!</v>
      </c>
      <c r="Y33" s="683" t="e">
        <f>DATOS!$Z102/DATOS!$Z$155</f>
        <v>#DIV/0!</v>
      </c>
      <c r="Z33" s="1124" t="e">
        <f t="shared" si="0"/>
        <v>#DIV/0!</v>
      </c>
      <c r="AA33" s="1124" t="e">
        <f t="shared" si="1"/>
        <v>#DIV/0!</v>
      </c>
    </row>
    <row r="34" spans="1:27" x14ac:dyDescent="0.2">
      <c r="A34" s="170" t="s">
        <v>622</v>
      </c>
      <c r="B34" s="1236">
        <f>DATOS!$C103/DATOS!$C$155</f>
        <v>0</v>
      </c>
      <c r="C34" s="1236">
        <f>DATOS!$D103/DATOS!$D$155</f>
        <v>0</v>
      </c>
      <c r="D34" s="1236">
        <f>DATOS!$E103/DATOS!$E$155</f>
        <v>0</v>
      </c>
      <c r="E34" s="1236">
        <f>DATOS!$F103/DATOS!$F$155</f>
        <v>0</v>
      </c>
      <c r="F34" s="1236">
        <f>DATOS!$G103/DATOS!$G$155</f>
        <v>5.9656177839851395E-4</v>
      </c>
      <c r="G34" s="1236">
        <f>DATOS!$H103/DATOS!$H$155</f>
        <v>0</v>
      </c>
      <c r="H34" s="683">
        <f>DATOS!$I103/DATOS!$I$155</f>
        <v>1.5000298289546771E-2</v>
      </c>
      <c r="I34" s="683">
        <f>DATOS!$J103/DATOS!$J$155</f>
        <v>0</v>
      </c>
      <c r="J34" s="683">
        <f>DATOS!$K103/DATOS!$K$155</f>
        <v>2.4505616308468621E-3</v>
      </c>
      <c r="K34" s="683">
        <f>DATOS!$L103/DATOS!$L$155</f>
        <v>0</v>
      </c>
      <c r="L34" s="683">
        <f>DATOS!$M103/DATOS!$M$155</f>
        <v>0</v>
      </c>
      <c r="M34" s="683">
        <f>DATOS!$N103/DATOS!$N$155</f>
        <v>0</v>
      </c>
      <c r="N34" s="683" t="e">
        <f>DATOS!$O103/DATOS!$O$155</f>
        <v>#DIV/0!</v>
      </c>
      <c r="O34" s="683" t="e">
        <f>DATOS!$P103/DATOS!$P$155</f>
        <v>#DIV/0!</v>
      </c>
      <c r="P34" s="683" t="e">
        <f>DATOS!$Q103/DATOS!$Q$155</f>
        <v>#DIV/0!</v>
      </c>
      <c r="Q34" s="683" t="e">
        <f>DATOS!$R103/DATOS!$R$155</f>
        <v>#DIV/0!</v>
      </c>
      <c r="R34" s="683" t="e">
        <f>DATOS!$S103/DATOS!$S$155</f>
        <v>#DIV/0!</v>
      </c>
      <c r="S34" s="683" t="e">
        <f>DATOS!$T103/DATOS!$T$155</f>
        <v>#DIV/0!</v>
      </c>
      <c r="T34" s="683" t="e">
        <f>DATOS!$U103/DATOS!$U$155</f>
        <v>#DIV/0!</v>
      </c>
      <c r="U34" s="683" t="e">
        <f>DATOS!$V103/DATOS!$V$155</f>
        <v>#DIV/0!</v>
      </c>
      <c r="V34" s="683" t="e">
        <f>DATOS!$W103/DATOS!$W$155</f>
        <v>#DIV/0!</v>
      </c>
      <c r="W34" s="683" t="e">
        <f>DATOS!$X103/DATOS!$X$155</f>
        <v>#DIV/0!</v>
      </c>
      <c r="X34" s="683" t="e">
        <f>DATOS!$Y103/DATOS!$Y$155</f>
        <v>#DIV/0!</v>
      </c>
      <c r="Y34" s="683" t="e">
        <f>DATOS!$Z103/DATOS!$Z$155</f>
        <v>#DIV/0!</v>
      </c>
      <c r="Z34" s="1124" t="e">
        <f t="shared" si="0"/>
        <v>#DIV/0!</v>
      </c>
      <c r="AA34" s="1124" t="e">
        <f t="shared" si="1"/>
        <v>#DIV/0!</v>
      </c>
    </row>
    <row r="35" spans="1:27" x14ac:dyDescent="0.2">
      <c r="A35" s="170" t="s">
        <v>166</v>
      </c>
      <c r="B35" s="683">
        <f>DATOS!$C104/DATOS!$C$155</f>
        <v>4.5234857794295572E-3</v>
      </c>
      <c r="C35" s="683">
        <f>DATOS!$D104/DATOS!$D$155</f>
        <v>0</v>
      </c>
      <c r="D35" s="683">
        <f>DATOS!$E104/DATOS!$E$155</f>
        <v>7.2589045523644303E-3</v>
      </c>
      <c r="E35" s="683">
        <f>DATOS!$F104/DATOS!$F$155</f>
        <v>0</v>
      </c>
      <c r="F35" s="683">
        <f>DATOS!$G104/DATOS!$G$155</f>
        <v>6.9545704647527296E-3</v>
      </c>
      <c r="G35" s="1236">
        <f>DATOS!$H104/DATOS!$H$155</f>
        <v>0</v>
      </c>
      <c r="H35" s="683">
        <f>DATOS!$I104/DATOS!$I$155</f>
        <v>1.2996626048094156E-2</v>
      </c>
      <c r="I35" s="683">
        <f>DATOS!$J104/DATOS!$J$155</f>
        <v>0</v>
      </c>
      <c r="J35" s="683">
        <f>DATOS!$K104/DATOS!$K$155</f>
        <v>3.172906603270837E-3</v>
      </c>
      <c r="K35" s="683">
        <f>DATOS!$L104/DATOS!$L$155</f>
        <v>0</v>
      </c>
      <c r="L35" s="683">
        <f>DATOS!$M104/DATOS!$M$155</f>
        <v>6.7309921418464659E-3</v>
      </c>
      <c r="M35" s="683">
        <f>DATOS!$N104/DATOS!$N$155</f>
        <v>0</v>
      </c>
      <c r="N35" s="683" t="e">
        <f>DATOS!$O104/DATOS!$O$155</f>
        <v>#DIV/0!</v>
      </c>
      <c r="O35" s="683" t="e">
        <f>DATOS!$P104/DATOS!$P$155</f>
        <v>#DIV/0!</v>
      </c>
      <c r="P35" s="683" t="e">
        <f>DATOS!$Q104/DATOS!$Q$155</f>
        <v>#DIV/0!</v>
      </c>
      <c r="Q35" s="683" t="e">
        <f>DATOS!$R104/DATOS!$R$155</f>
        <v>#DIV/0!</v>
      </c>
      <c r="R35" s="683" t="e">
        <f>DATOS!$S104/DATOS!$S$155</f>
        <v>#DIV/0!</v>
      </c>
      <c r="S35" s="683" t="e">
        <f>DATOS!$T104/DATOS!$T$155</f>
        <v>#DIV/0!</v>
      </c>
      <c r="T35" s="683" t="e">
        <f>DATOS!$U104/DATOS!$U$155</f>
        <v>#DIV/0!</v>
      </c>
      <c r="U35" s="683" t="e">
        <f>DATOS!$V104/DATOS!$V$155</f>
        <v>#DIV/0!</v>
      </c>
      <c r="V35" s="683" t="e">
        <f>DATOS!$W104/DATOS!$W$155</f>
        <v>#DIV/0!</v>
      </c>
      <c r="W35" s="683" t="e">
        <f>DATOS!$X104/DATOS!$X$155</f>
        <v>#DIV/0!</v>
      </c>
      <c r="X35" s="683" t="e">
        <f>DATOS!$Y104/DATOS!$Y$155</f>
        <v>#DIV/0!</v>
      </c>
      <c r="Y35" s="683" t="e">
        <f>DATOS!$Z104/DATOS!$Z$155</f>
        <v>#DIV/0!</v>
      </c>
      <c r="Z35" s="1124" t="e">
        <f t="shared" si="0"/>
        <v>#DIV/0!</v>
      </c>
      <c r="AA35" s="1124" t="e">
        <f t="shared" si="1"/>
        <v>#DIV/0!</v>
      </c>
    </row>
    <row r="36" spans="1:27" x14ac:dyDescent="0.2">
      <c r="A36" s="170" t="s">
        <v>168</v>
      </c>
      <c r="B36" s="1236">
        <f>DATOS!$C105/DATOS!$C$155</f>
        <v>0</v>
      </c>
      <c r="C36" s="1236">
        <f>DATOS!$D105/DATOS!$D$155</f>
        <v>0</v>
      </c>
      <c r="D36" s="1236">
        <f>DATOS!$E105/DATOS!$E$155</f>
        <v>0</v>
      </c>
      <c r="E36" s="1236">
        <f>DATOS!$F105/DATOS!$F$155</f>
        <v>0</v>
      </c>
      <c r="F36" s="1236">
        <f>DATOS!$G105/DATOS!$G$155</f>
        <v>0</v>
      </c>
      <c r="G36" s="1236">
        <f>DATOS!$H105/DATOS!$H$155</f>
        <v>0</v>
      </c>
      <c r="H36" s="683">
        <f>DATOS!$I105/DATOS!$I$155</f>
        <v>0</v>
      </c>
      <c r="I36" s="683">
        <f>DATOS!$J105/DATOS!$J$155</f>
        <v>0</v>
      </c>
      <c r="J36" s="683">
        <f>DATOS!$K105/DATOS!$K$155</f>
        <v>0</v>
      </c>
      <c r="K36" s="683">
        <f>DATOS!$L105/DATOS!$L$155</f>
        <v>0</v>
      </c>
      <c r="L36" s="683">
        <f>DATOS!$M105/DATOS!$M$155</f>
        <v>0</v>
      </c>
      <c r="M36" s="683">
        <f>DATOS!$N105/DATOS!$N$155</f>
        <v>0</v>
      </c>
      <c r="N36" s="683" t="e">
        <f>DATOS!$O105/DATOS!$O$155</f>
        <v>#DIV/0!</v>
      </c>
      <c r="O36" s="683" t="e">
        <f>DATOS!$P105/DATOS!$P$155</f>
        <v>#DIV/0!</v>
      </c>
      <c r="P36" s="683" t="e">
        <f>DATOS!$Q105/DATOS!$Q$155</f>
        <v>#DIV/0!</v>
      </c>
      <c r="Q36" s="683" t="e">
        <f>DATOS!$R105/DATOS!$R$155</f>
        <v>#DIV/0!</v>
      </c>
      <c r="R36" s="683" t="e">
        <f>DATOS!$S105/DATOS!$S$155</f>
        <v>#DIV/0!</v>
      </c>
      <c r="S36" s="683" t="e">
        <f>DATOS!$T105/DATOS!$T$155</f>
        <v>#DIV/0!</v>
      </c>
      <c r="T36" s="683" t="e">
        <f>DATOS!$U105/DATOS!$U$155</f>
        <v>#DIV/0!</v>
      </c>
      <c r="U36" s="683" t="e">
        <f>DATOS!$V105/DATOS!$V$155</f>
        <v>#DIV/0!</v>
      </c>
      <c r="V36" s="683" t="e">
        <f>DATOS!$W105/DATOS!$W$155</f>
        <v>#DIV/0!</v>
      </c>
      <c r="W36" s="683" t="e">
        <f>DATOS!$X105/DATOS!$X$155</f>
        <v>#DIV/0!</v>
      </c>
      <c r="X36" s="683" t="e">
        <f>DATOS!$Y105/DATOS!$Y$155</f>
        <v>#DIV/0!</v>
      </c>
      <c r="Y36" s="683" t="e">
        <f>DATOS!$Z105/DATOS!$Z$155</f>
        <v>#DIV/0!</v>
      </c>
      <c r="Z36" s="1124" t="e">
        <f t="shared" si="0"/>
        <v>#DIV/0!</v>
      </c>
      <c r="AA36" s="1124" t="e">
        <f t="shared" si="1"/>
        <v>#DIV/0!</v>
      </c>
    </row>
    <row r="37" spans="1:27" x14ac:dyDescent="0.2">
      <c r="A37" s="1121" t="s">
        <v>723</v>
      </c>
      <c r="B37" s="683">
        <f>DATOS!$C106/DATOS!$C$155</f>
        <v>0</v>
      </c>
      <c r="C37" s="1236">
        <f>DATOS!$D106/DATOS!$D$155</f>
        <v>0</v>
      </c>
      <c r="D37" s="1236">
        <f>DATOS!$E106/DATOS!$E$155</f>
        <v>0</v>
      </c>
      <c r="E37" s="1236">
        <f>DATOS!$F106/DATOS!$F$155</f>
        <v>0</v>
      </c>
      <c r="F37" s="683">
        <f>DATOS!$G106/DATOS!$G$155</f>
        <v>0</v>
      </c>
      <c r="G37" s="1236">
        <f>DATOS!$H106/DATOS!$H$155</f>
        <v>0</v>
      </c>
      <c r="H37" s="683">
        <f>DATOS!$I106/DATOS!$I$155</f>
        <v>0</v>
      </c>
      <c r="I37" s="683">
        <f>DATOS!$J106/DATOS!$J$155</f>
        <v>0</v>
      </c>
      <c r="J37" s="683">
        <f>DATOS!$K106/DATOS!$K$155</f>
        <v>0</v>
      </c>
      <c r="K37" s="683">
        <f>DATOS!$L106/DATOS!$L$155</f>
        <v>0</v>
      </c>
      <c r="L37" s="683">
        <f>DATOS!$M106/DATOS!$M$155</f>
        <v>0</v>
      </c>
      <c r="M37" s="683">
        <f>DATOS!$N106/DATOS!$N$155</f>
        <v>0</v>
      </c>
      <c r="N37" s="683" t="e">
        <f>DATOS!$O106/DATOS!$O$155</f>
        <v>#DIV/0!</v>
      </c>
      <c r="O37" s="683" t="e">
        <f>DATOS!$P106/DATOS!$P$155</f>
        <v>#DIV/0!</v>
      </c>
      <c r="P37" s="683" t="e">
        <f>DATOS!$Q106/DATOS!$Q$155</f>
        <v>#DIV/0!</v>
      </c>
      <c r="Q37" s="683" t="e">
        <f>DATOS!$R106/DATOS!$R$155</f>
        <v>#DIV/0!</v>
      </c>
      <c r="R37" s="683" t="e">
        <f>DATOS!$S106/DATOS!$S$155</f>
        <v>#DIV/0!</v>
      </c>
      <c r="S37" s="683" t="e">
        <f>DATOS!$T106/DATOS!$T$155</f>
        <v>#DIV/0!</v>
      </c>
      <c r="T37" s="683" t="e">
        <f>DATOS!$U106/DATOS!$U$155</f>
        <v>#DIV/0!</v>
      </c>
      <c r="U37" s="683" t="e">
        <f>DATOS!$V106/DATOS!$V$155</f>
        <v>#DIV/0!</v>
      </c>
      <c r="V37" s="683" t="e">
        <f>DATOS!$W106/DATOS!$W$155</f>
        <v>#DIV/0!</v>
      </c>
      <c r="W37" s="683" t="e">
        <f>DATOS!$X106/DATOS!$X$155</f>
        <v>#DIV/0!</v>
      </c>
      <c r="X37" s="683" t="e">
        <f>DATOS!$Y106/DATOS!$Y$155</f>
        <v>#DIV/0!</v>
      </c>
      <c r="Y37" s="683" t="e">
        <f>DATOS!$Z106/DATOS!$Z$155</f>
        <v>#DIV/0!</v>
      </c>
      <c r="Z37" s="1124" t="e">
        <f t="shared" si="0"/>
        <v>#DIV/0!</v>
      </c>
      <c r="AA37" s="1124" t="e">
        <f t="shared" si="1"/>
        <v>#DIV/0!</v>
      </c>
    </row>
    <row r="38" spans="1:27" x14ac:dyDescent="0.2">
      <c r="A38" s="170" t="s">
        <v>167</v>
      </c>
      <c r="B38" s="1236">
        <f>DATOS!$C107/DATOS!$C$155</f>
        <v>4.3216476967778084E-4</v>
      </c>
      <c r="C38" s="1236">
        <f>DATOS!$D107/DATOS!$D$155</f>
        <v>0</v>
      </c>
      <c r="D38" s="1236">
        <f>DATOS!$E107/DATOS!$E$155</f>
        <v>8.4960843671173057E-5</v>
      </c>
      <c r="E38" s="1236">
        <f>DATOS!$F107/DATOS!$F$155</f>
        <v>0</v>
      </c>
      <c r="F38" s="683">
        <f>DATOS!$G107/DATOS!$G$155</f>
        <v>1.7545934658779824E-5</v>
      </c>
      <c r="G38" s="1236">
        <f>DATOS!$H107/DATOS!$H$155</f>
        <v>0</v>
      </c>
      <c r="H38" s="683">
        <f>DATOS!$I107/DATOS!$I$155</f>
        <v>1.2153080188796832E-3</v>
      </c>
      <c r="I38" s="683">
        <f>DATOS!$J107/DATOS!$J$155</f>
        <v>0</v>
      </c>
      <c r="J38" s="683">
        <f>DATOS!$K107/DATOS!$K$155</f>
        <v>0</v>
      </c>
      <c r="K38" s="683">
        <f>DATOS!$L107/DATOS!$L$155</f>
        <v>0</v>
      </c>
      <c r="L38" s="683">
        <f>DATOS!$M107/DATOS!$M$155</f>
        <v>0</v>
      </c>
      <c r="M38" s="683">
        <f>DATOS!$N107/DATOS!$N$155</f>
        <v>0</v>
      </c>
      <c r="N38" s="683" t="e">
        <f>DATOS!$O107/DATOS!$O$155</f>
        <v>#DIV/0!</v>
      </c>
      <c r="O38" s="683" t="e">
        <f>DATOS!$P107/DATOS!$P$155</f>
        <v>#DIV/0!</v>
      </c>
      <c r="P38" s="683" t="e">
        <f>DATOS!$Q107/DATOS!$Q$155</f>
        <v>#DIV/0!</v>
      </c>
      <c r="Q38" s="683" t="e">
        <f>DATOS!$R107/DATOS!$R$155</f>
        <v>#DIV/0!</v>
      </c>
      <c r="R38" s="683" t="e">
        <f>DATOS!$S107/DATOS!$S$155</f>
        <v>#DIV/0!</v>
      </c>
      <c r="S38" s="683" t="e">
        <f>DATOS!$T107/DATOS!$T$155</f>
        <v>#DIV/0!</v>
      </c>
      <c r="T38" s="683" t="e">
        <f>DATOS!$U107/DATOS!$U$155</f>
        <v>#DIV/0!</v>
      </c>
      <c r="U38" s="683" t="e">
        <f>DATOS!$V107/DATOS!$V$155</f>
        <v>#DIV/0!</v>
      </c>
      <c r="V38" s="683" t="e">
        <f>DATOS!$W107/DATOS!$W$155</f>
        <v>#DIV/0!</v>
      </c>
      <c r="W38" s="683" t="e">
        <f>DATOS!$X107/DATOS!$X$155</f>
        <v>#DIV/0!</v>
      </c>
      <c r="X38" s="683" t="e">
        <f>DATOS!$Y107/DATOS!$Y$155</f>
        <v>#DIV/0!</v>
      </c>
      <c r="Y38" s="683" t="e">
        <f>DATOS!$Z107/DATOS!$Z$155</f>
        <v>#DIV/0!</v>
      </c>
      <c r="Z38" s="1124" t="e">
        <f t="shared" si="0"/>
        <v>#DIV/0!</v>
      </c>
      <c r="AA38" s="1124" t="e">
        <f t="shared" si="1"/>
        <v>#DIV/0!</v>
      </c>
    </row>
    <row r="39" spans="1:27" x14ac:dyDescent="0.2">
      <c r="A39" s="1121" t="s">
        <v>724</v>
      </c>
      <c r="B39" s="1236">
        <f>DATOS!$C108/DATOS!$C$155</f>
        <v>0</v>
      </c>
      <c r="C39" s="1236">
        <f>DATOS!$D108/DATOS!$D$155</f>
        <v>0</v>
      </c>
      <c r="D39" s="1236">
        <f>DATOS!$E108/DATOS!$E$155</f>
        <v>0</v>
      </c>
      <c r="E39" s="1236">
        <f>DATOS!$F108/DATOS!$F$155</f>
        <v>0</v>
      </c>
      <c r="F39" s="1236">
        <f>DATOS!$G108/DATOS!$G$155</f>
        <v>0</v>
      </c>
      <c r="G39" s="1236">
        <f>DATOS!$H108/DATOS!$H$155</f>
        <v>0</v>
      </c>
      <c r="H39" s="683">
        <f>DATOS!$I108/DATOS!$I$155</f>
        <v>0</v>
      </c>
      <c r="I39" s="683">
        <f>DATOS!$J108/DATOS!$J$155</f>
        <v>0</v>
      </c>
      <c r="J39" s="683">
        <f>DATOS!$K108/DATOS!$K$155</f>
        <v>0</v>
      </c>
      <c r="K39" s="683">
        <f>DATOS!$L108/DATOS!$L$155</f>
        <v>0</v>
      </c>
      <c r="L39" s="683">
        <f>DATOS!$M108/DATOS!$M$155</f>
        <v>0</v>
      </c>
      <c r="M39" s="683">
        <f>DATOS!$N108/DATOS!$N$155</f>
        <v>0</v>
      </c>
      <c r="N39" s="683" t="e">
        <f>DATOS!$O108/DATOS!$O$155</f>
        <v>#DIV/0!</v>
      </c>
      <c r="O39" s="683" t="e">
        <f>DATOS!$P108/DATOS!$P$155</f>
        <v>#DIV/0!</v>
      </c>
      <c r="P39" s="683" t="e">
        <f>DATOS!$Q108/DATOS!$Q$155</f>
        <v>#DIV/0!</v>
      </c>
      <c r="Q39" s="683" t="e">
        <f>DATOS!$R108/DATOS!$R$155</f>
        <v>#DIV/0!</v>
      </c>
      <c r="R39" s="683" t="e">
        <f>DATOS!$S108/DATOS!$S$155</f>
        <v>#DIV/0!</v>
      </c>
      <c r="S39" s="683" t="e">
        <f>DATOS!$T108/DATOS!$T$155</f>
        <v>#DIV/0!</v>
      </c>
      <c r="T39" s="683" t="e">
        <f>DATOS!$U108/DATOS!$U$155</f>
        <v>#DIV/0!</v>
      </c>
      <c r="U39" s="683" t="e">
        <f>DATOS!$V108/DATOS!$V$155</f>
        <v>#DIV/0!</v>
      </c>
      <c r="V39" s="683" t="e">
        <f>DATOS!$W108/DATOS!$W$155</f>
        <v>#DIV/0!</v>
      </c>
      <c r="W39" s="683" t="e">
        <f>DATOS!$X108/DATOS!$X$155</f>
        <v>#DIV/0!</v>
      </c>
      <c r="X39" s="683" t="e">
        <f>DATOS!$Y108/DATOS!$Y$155</f>
        <v>#DIV/0!</v>
      </c>
      <c r="Y39" s="683" t="e">
        <f>DATOS!$Z108/DATOS!$Z$155</f>
        <v>#DIV/0!</v>
      </c>
      <c r="Z39" s="1124" t="e">
        <f t="shared" si="0"/>
        <v>#DIV/0!</v>
      </c>
      <c r="AA39" s="1124" t="e">
        <f t="shared" si="1"/>
        <v>#DIV/0!</v>
      </c>
    </row>
    <row r="40" spans="1:27" x14ac:dyDescent="0.2">
      <c r="A40" s="170" t="s">
        <v>277</v>
      </c>
      <c r="B40" s="1236">
        <f>DATOS!$C110/DATOS!$C$155</f>
        <v>0</v>
      </c>
      <c r="C40" s="1236">
        <f>DATOS!$D110/DATOS!$D$155</f>
        <v>0</v>
      </c>
      <c r="D40" s="1236">
        <f>DATOS!$E110/DATOS!$E$155</f>
        <v>0</v>
      </c>
      <c r="E40" s="1236">
        <f>DATOS!$F110/DATOS!$F$155</f>
        <v>0</v>
      </c>
      <c r="F40" s="1236">
        <f>DATOS!$G110/DATOS!$G$155</f>
        <v>0</v>
      </c>
      <c r="G40" s="1236">
        <f>DATOS!$H110/DATOS!$H$155</f>
        <v>0</v>
      </c>
      <c r="H40" s="683">
        <f>DATOS!$I110/DATOS!$I$155</f>
        <v>0</v>
      </c>
      <c r="I40" s="683">
        <f>DATOS!$J110/DATOS!$J$155</f>
        <v>0</v>
      </c>
      <c r="J40" s="683">
        <f>DATOS!$K110/DATOS!$K$155</f>
        <v>0</v>
      </c>
      <c r="K40" s="683">
        <f>DATOS!$L110/DATOS!$L$155</f>
        <v>0</v>
      </c>
      <c r="L40" s="683">
        <f>DATOS!$M110/DATOS!$M$155</f>
        <v>0</v>
      </c>
      <c r="M40" s="683">
        <f>DATOS!$N110/DATOS!$N$155</f>
        <v>0</v>
      </c>
      <c r="N40" s="683" t="e">
        <f>DATOS!$O110/DATOS!$O$155</f>
        <v>#DIV/0!</v>
      </c>
      <c r="O40" s="683" t="e">
        <f>DATOS!$P110/DATOS!$P$155</f>
        <v>#DIV/0!</v>
      </c>
      <c r="P40" s="683" t="e">
        <f>DATOS!$Q110/DATOS!$Q$155</f>
        <v>#DIV/0!</v>
      </c>
      <c r="Q40" s="683" t="e">
        <f>DATOS!$R110/DATOS!$R$155</f>
        <v>#DIV/0!</v>
      </c>
      <c r="R40" s="683" t="e">
        <f>DATOS!$S110/DATOS!$S$155</f>
        <v>#DIV/0!</v>
      </c>
      <c r="S40" s="683" t="e">
        <f>DATOS!$T110/DATOS!$T$155</f>
        <v>#DIV/0!</v>
      </c>
      <c r="T40" s="683" t="e">
        <f>DATOS!$U110/DATOS!$U$155</f>
        <v>#DIV/0!</v>
      </c>
      <c r="U40" s="683" t="e">
        <f>DATOS!$V110/DATOS!$V$155</f>
        <v>#DIV/0!</v>
      </c>
      <c r="V40" s="683" t="e">
        <f>DATOS!$W110/DATOS!$W$155</f>
        <v>#DIV/0!</v>
      </c>
      <c r="W40" s="683" t="e">
        <f>DATOS!$X110/DATOS!$X$155</f>
        <v>#DIV/0!</v>
      </c>
      <c r="X40" s="683" t="e">
        <f>DATOS!$Y110/DATOS!$Y$155</f>
        <v>#DIV/0!</v>
      </c>
      <c r="Y40" s="683" t="e">
        <f>DATOS!$Z110/DATOS!$Z$155</f>
        <v>#DIV/0!</v>
      </c>
      <c r="Z40" s="1124" t="e">
        <f t="shared" si="0"/>
        <v>#DIV/0!</v>
      </c>
      <c r="AA40" s="1124" t="e">
        <f t="shared" si="1"/>
        <v>#DIV/0!</v>
      </c>
    </row>
    <row r="41" spans="1:27" x14ac:dyDescent="0.2">
      <c r="A41" s="170" t="s">
        <v>378</v>
      </c>
      <c r="B41" s="1236">
        <f>DATOS!$C111/DATOS!$C$155</f>
        <v>0</v>
      </c>
      <c r="C41" s="1236">
        <f>DATOS!$D111/DATOS!$D$155</f>
        <v>0</v>
      </c>
      <c r="D41" s="1236">
        <f>DATOS!$E111/DATOS!$E$155</f>
        <v>0</v>
      </c>
      <c r="E41" s="1236">
        <f>DATOS!$F111/DATOS!$F$155</f>
        <v>0</v>
      </c>
      <c r="F41" s="1236">
        <f>DATOS!$G111/DATOS!$G$155</f>
        <v>0</v>
      </c>
      <c r="G41" s="1236">
        <f>DATOS!$H111/DATOS!$H$155</f>
        <v>0</v>
      </c>
      <c r="H41" s="683">
        <f>DATOS!$I111/DATOS!$I$155</f>
        <v>0</v>
      </c>
      <c r="I41" s="683">
        <f>DATOS!$J111/DATOS!$J$155</f>
        <v>0</v>
      </c>
      <c r="J41" s="683">
        <f>DATOS!$K111/DATOS!$K$155</f>
        <v>0</v>
      </c>
      <c r="K41" s="683">
        <f>DATOS!$L111/DATOS!$L$155</f>
        <v>0</v>
      </c>
      <c r="L41" s="683">
        <f>DATOS!$M111/DATOS!$M$155</f>
        <v>0</v>
      </c>
      <c r="M41" s="683">
        <f>DATOS!$N111/DATOS!$N$155</f>
        <v>0</v>
      </c>
      <c r="N41" s="683" t="e">
        <f>DATOS!$O111/DATOS!$O$155</f>
        <v>#DIV/0!</v>
      </c>
      <c r="O41" s="683" t="e">
        <f>DATOS!$P111/DATOS!$P$155</f>
        <v>#DIV/0!</v>
      </c>
      <c r="P41" s="683" t="e">
        <f>DATOS!$Q111/DATOS!$Q$155</f>
        <v>#DIV/0!</v>
      </c>
      <c r="Q41" s="683" t="e">
        <f>DATOS!$R111/DATOS!$R$155</f>
        <v>#DIV/0!</v>
      </c>
      <c r="R41" s="683" t="e">
        <f>DATOS!$S111/DATOS!$S$155</f>
        <v>#DIV/0!</v>
      </c>
      <c r="S41" s="683" t="e">
        <f>DATOS!$T111/DATOS!$T$155</f>
        <v>#DIV/0!</v>
      </c>
      <c r="T41" s="683" t="e">
        <f>DATOS!$U111/DATOS!$U$155</f>
        <v>#DIV/0!</v>
      </c>
      <c r="U41" s="683" t="e">
        <f>DATOS!$V111/DATOS!$V$155</f>
        <v>#DIV/0!</v>
      </c>
      <c r="V41" s="683" t="e">
        <f>DATOS!$W111/DATOS!$W$155</f>
        <v>#DIV/0!</v>
      </c>
      <c r="W41" s="683" t="e">
        <f>DATOS!$X111/DATOS!$X$155</f>
        <v>#DIV/0!</v>
      </c>
      <c r="X41" s="683" t="e">
        <f>DATOS!$Y111/DATOS!$Y$155</f>
        <v>#DIV/0!</v>
      </c>
      <c r="Y41" s="683" t="e">
        <f>DATOS!$Z111/DATOS!$Z$155</f>
        <v>#DIV/0!</v>
      </c>
      <c r="Z41" s="1124" t="e">
        <f t="shared" si="0"/>
        <v>#DIV/0!</v>
      </c>
      <c r="AA41" s="1124" t="e">
        <f t="shared" si="1"/>
        <v>#DIV/0!</v>
      </c>
    </row>
    <row r="42" spans="1:27" x14ac:dyDescent="0.2">
      <c r="A42" s="169" t="s">
        <v>1017</v>
      </c>
      <c r="B42" s="1236">
        <f>DATOS!$C112/DATOS!$C$155</f>
        <v>2.012283634437383E-2</v>
      </c>
      <c r="C42" s="1236">
        <f>DATOS!$D112/DATOS!$D$155</f>
        <v>0</v>
      </c>
      <c r="D42" s="1236">
        <f>DATOS!$E112/DATOS!$E$155</f>
        <v>0</v>
      </c>
      <c r="E42" s="1236">
        <f>DATOS!$F112/DATOS!$F$155</f>
        <v>0</v>
      </c>
      <c r="F42" s="1236">
        <f>DATOS!$G112/DATOS!$G$155</f>
        <v>0</v>
      </c>
      <c r="G42" s="1236">
        <f>DATOS!$H112/DATOS!$H$155</f>
        <v>0</v>
      </c>
      <c r="H42" s="683">
        <f>DATOS!$I112/DATOS!$I$155</f>
        <v>1.8856298451310004E-2</v>
      </c>
      <c r="I42" s="683">
        <f>DATOS!$J112/DATOS!$J$155</f>
        <v>0</v>
      </c>
      <c r="J42" s="683">
        <f>DATOS!$K112/DATOS!$K$155</f>
        <v>0</v>
      </c>
      <c r="K42" s="683">
        <f>DATOS!$L112/DATOS!$L$155</f>
        <v>0</v>
      </c>
      <c r="L42" s="683">
        <f>DATOS!$M112/DATOS!$M$155</f>
        <v>1.0328315733094577E-2</v>
      </c>
      <c r="M42" s="683">
        <f>DATOS!$N112/DATOS!$N$155</f>
        <v>0</v>
      </c>
      <c r="N42" s="683" t="e">
        <f>DATOS!$O112/DATOS!$O$155</f>
        <v>#DIV/0!</v>
      </c>
      <c r="O42" s="683" t="e">
        <f>DATOS!$P112/DATOS!$P$155</f>
        <v>#DIV/0!</v>
      </c>
      <c r="P42" s="683" t="e">
        <f>DATOS!$Q112/DATOS!$Q$155</f>
        <v>#DIV/0!</v>
      </c>
      <c r="Q42" s="683" t="e">
        <f>DATOS!$R112/DATOS!$R$155</f>
        <v>#DIV/0!</v>
      </c>
      <c r="R42" s="683" t="e">
        <f>DATOS!$S112/DATOS!$S$155</f>
        <v>#DIV/0!</v>
      </c>
      <c r="S42" s="683" t="e">
        <f>DATOS!$T112/DATOS!$T$155</f>
        <v>#DIV/0!</v>
      </c>
      <c r="T42" s="683" t="e">
        <f>DATOS!$U112/DATOS!$U$155</f>
        <v>#DIV/0!</v>
      </c>
      <c r="U42" s="683" t="e">
        <f>DATOS!$V112/DATOS!$V$155</f>
        <v>#DIV/0!</v>
      </c>
      <c r="V42" s="683" t="e">
        <f>DATOS!$W112/DATOS!$W$155</f>
        <v>#DIV/0!</v>
      </c>
      <c r="W42" s="683" t="e">
        <f>DATOS!$X112/DATOS!$X$155</f>
        <v>#DIV/0!</v>
      </c>
      <c r="X42" s="683" t="e">
        <f>DATOS!$Y112/DATOS!$Y$155</f>
        <v>#DIV/0!</v>
      </c>
      <c r="Y42" s="683" t="e">
        <f>DATOS!$Z112/DATOS!$Z$155</f>
        <v>#DIV/0!</v>
      </c>
      <c r="Z42" s="1124" t="e">
        <f t="shared" si="0"/>
        <v>#DIV/0!</v>
      </c>
      <c r="AA42" s="1124" t="e">
        <f t="shared" si="1"/>
        <v>#DIV/0!</v>
      </c>
    </row>
    <row r="43" spans="1:27" x14ac:dyDescent="0.2">
      <c r="A43" s="169" t="s">
        <v>422</v>
      </c>
      <c r="B43" s="1236">
        <f>DATOS!$C113/DATOS!$C$155</f>
        <v>0</v>
      </c>
      <c r="C43" s="1236">
        <f>DATOS!$D113/DATOS!$D$155</f>
        <v>0</v>
      </c>
      <c r="D43" s="1236">
        <f>DATOS!$E113/DATOS!$E$155</f>
        <v>0</v>
      </c>
      <c r="E43" s="1236">
        <f>DATOS!$F113/DATOS!$F$155</f>
        <v>0</v>
      </c>
      <c r="F43" s="1236">
        <f>DATOS!$G113/DATOS!$G$155</f>
        <v>0</v>
      </c>
      <c r="G43" s="1236">
        <f>DATOS!$H113/DATOS!$H$155</f>
        <v>0</v>
      </c>
      <c r="H43" s="683">
        <f>DATOS!$I113/DATOS!$I$155</f>
        <v>0</v>
      </c>
      <c r="I43" s="683">
        <f>DATOS!$J113/DATOS!$J$155</f>
        <v>0</v>
      </c>
      <c r="J43" s="683">
        <f>DATOS!$K113/DATOS!$K$155</f>
        <v>0</v>
      </c>
      <c r="K43" s="683">
        <f>DATOS!$L113/DATOS!$L$155</f>
        <v>0</v>
      </c>
      <c r="L43" s="683">
        <f>DATOS!$M113/DATOS!$M$155</f>
        <v>0</v>
      </c>
      <c r="M43" s="683">
        <f>DATOS!$N113/DATOS!$N$155</f>
        <v>0</v>
      </c>
      <c r="N43" s="683" t="e">
        <f>DATOS!$O113/DATOS!$O$155</f>
        <v>#DIV/0!</v>
      </c>
      <c r="O43" s="683" t="e">
        <f>DATOS!$P113/DATOS!$P$155</f>
        <v>#DIV/0!</v>
      </c>
      <c r="P43" s="683" t="e">
        <f>DATOS!$Q113/DATOS!$Q$155</f>
        <v>#DIV/0!</v>
      </c>
      <c r="Q43" s="683" t="e">
        <f>DATOS!$R113/DATOS!$R$155</f>
        <v>#DIV/0!</v>
      </c>
      <c r="R43" s="683" t="e">
        <f>DATOS!$S113/DATOS!$S$155</f>
        <v>#DIV/0!</v>
      </c>
      <c r="S43" s="683" t="e">
        <f>DATOS!$T113/DATOS!$T$155</f>
        <v>#DIV/0!</v>
      </c>
      <c r="T43" s="683" t="e">
        <f>DATOS!$U113/DATOS!$U$155</f>
        <v>#DIV/0!</v>
      </c>
      <c r="U43" s="683" t="e">
        <f>DATOS!$V113/DATOS!$V$155</f>
        <v>#DIV/0!</v>
      </c>
      <c r="V43" s="683" t="e">
        <f>DATOS!$W113/DATOS!$W$155</f>
        <v>#DIV/0!</v>
      </c>
      <c r="W43" s="683" t="e">
        <f>DATOS!$X113/DATOS!$X$155</f>
        <v>#DIV/0!</v>
      </c>
      <c r="X43" s="683" t="e">
        <f>DATOS!$Y113/DATOS!$Y$155</f>
        <v>#DIV/0!</v>
      </c>
      <c r="Y43" s="683" t="e">
        <f>DATOS!$Z113/DATOS!$Z$155</f>
        <v>#DIV/0!</v>
      </c>
      <c r="Z43" s="1124" t="e">
        <f t="shared" si="0"/>
        <v>#DIV/0!</v>
      </c>
      <c r="AA43" s="1124" t="e">
        <f t="shared" si="1"/>
        <v>#DIV/0!</v>
      </c>
    </row>
    <row r="44" spans="1:27" x14ac:dyDescent="0.2">
      <c r="A44" s="169" t="s">
        <v>423</v>
      </c>
      <c r="B44" s="1236">
        <f>DATOS!$C114/DATOS!$C$155</f>
        <v>0</v>
      </c>
      <c r="C44" s="1236">
        <f>DATOS!$D114/DATOS!$D$155</f>
        <v>0</v>
      </c>
      <c r="D44" s="1236">
        <f>DATOS!$E114/DATOS!$E$155</f>
        <v>0</v>
      </c>
      <c r="E44" s="1236">
        <f>DATOS!$F114/DATOS!$F$155</f>
        <v>0</v>
      </c>
      <c r="F44" s="1236">
        <f>DATOS!$G114/DATOS!$G$155</f>
        <v>0</v>
      </c>
      <c r="G44" s="1236">
        <f>DATOS!$H114/DATOS!$H$155</f>
        <v>0</v>
      </c>
      <c r="H44" s="683">
        <f>DATOS!$I114/DATOS!$I$155</f>
        <v>0</v>
      </c>
      <c r="I44" s="683">
        <f>DATOS!$J114/DATOS!$J$155</f>
        <v>0</v>
      </c>
      <c r="J44" s="683">
        <f>DATOS!$K114/DATOS!$K$155</f>
        <v>0</v>
      </c>
      <c r="K44" s="683">
        <f>DATOS!$L114/DATOS!$L$155</f>
        <v>0</v>
      </c>
      <c r="L44" s="683">
        <f>DATOS!$M114/DATOS!$M$155</f>
        <v>0</v>
      </c>
      <c r="M44" s="683">
        <f>DATOS!$N114/DATOS!$N$155</f>
        <v>0</v>
      </c>
      <c r="N44" s="683" t="e">
        <f>DATOS!$O114/DATOS!$O$155</f>
        <v>#DIV/0!</v>
      </c>
      <c r="O44" s="683" t="e">
        <f>DATOS!$P114/DATOS!$P$155</f>
        <v>#DIV/0!</v>
      </c>
      <c r="P44" s="683" t="e">
        <f>DATOS!$Q114/DATOS!$Q$155</f>
        <v>#DIV/0!</v>
      </c>
      <c r="Q44" s="683" t="e">
        <f>DATOS!$R114/DATOS!$R$155</f>
        <v>#DIV/0!</v>
      </c>
      <c r="R44" s="683" t="e">
        <f>DATOS!$S114/DATOS!$S$155</f>
        <v>#DIV/0!</v>
      </c>
      <c r="S44" s="683" t="e">
        <f>DATOS!$T114/DATOS!$T$155</f>
        <v>#DIV/0!</v>
      </c>
      <c r="T44" s="683" t="e">
        <f>DATOS!$U114/DATOS!$U$155</f>
        <v>#DIV/0!</v>
      </c>
      <c r="U44" s="683" t="e">
        <f>DATOS!$V114/DATOS!$V$155</f>
        <v>#DIV/0!</v>
      </c>
      <c r="V44" s="683" t="e">
        <f>DATOS!$W114/DATOS!$W$155</f>
        <v>#DIV/0!</v>
      </c>
      <c r="W44" s="683" t="e">
        <f>DATOS!$X114/DATOS!$X$155</f>
        <v>#DIV/0!</v>
      </c>
      <c r="X44" s="683" t="e">
        <f>DATOS!$Y114/DATOS!$Y$155</f>
        <v>#DIV/0!</v>
      </c>
      <c r="Y44" s="683" t="e">
        <f>DATOS!$Z114/DATOS!$Z$155</f>
        <v>#DIV/0!</v>
      </c>
      <c r="Z44" s="1124" t="e">
        <f t="shared" si="0"/>
        <v>#DIV/0!</v>
      </c>
      <c r="AA44" s="1124" t="e">
        <f t="shared" si="1"/>
        <v>#DIV/0!</v>
      </c>
    </row>
    <row r="45" spans="1:27" x14ac:dyDescent="0.2">
      <c r="A45" s="169" t="s">
        <v>624</v>
      </c>
      <c r="B45" s="683">
        <f>DATOS!$C115/DATOS!$C$155</f>
        <v>9.2983650957619221E-2</v>
      </c>
      <c r="C45" s="1236">
        <f>DATOS!$D115/DATOS!$D$155</f>
        <v>0</v>
      </c>
      <c r="D45" s="683">
        <f>DATOS!$E115/DATOS!$E$155</f>
        <v>0.12630437280551662</v>
      </c>
      <c r="E45" s="1236">
        <f>DATOS!$F115/DATOS!$F$155</f>
        <v>0</v>
      </c>
      <c r="F45" s="683">
        <f>DATOS!$G115/DATOS!$G$155</f>
        <v>8.2401850234760612E-2</v>
      </c>
      <c r="G45" s="1236">
        <f>DATOS!$H115/DATOS!$H$155</f>
        <v>0</v>
      </c>
      <c r="H45" s="683">
        <f>DATOS!$I115/DATOS!$I$155</f>
        <v>5.1525332345877889E-2</v>
      </c>
      <c r="I45" s="683">
        <f>DATOS!$J115/DATOS!$J$155</f>
        <v>0</v>
      </c>
      <c r="J45" s="683">
        <f>DATOS!$K115/DATOS!$K$155</f>
        <v>6.4301929270410091E-2</v>
      </c>
      <c r="K45" s="683">
        <f>DATOS!$L115/DATOS!$L$155</f>
        <v>0</v>
      </c>
      <c r="L45" s="683">
        <f>DATOS!$M115/DATOS!$M$155</f>
        <v>4.9149712613815323E-2</v>
      </c>
      <c r="M45" s="683">
        <f>DATOS!$N115/DATOS!$N$155</f>
        <v>0</v>
      </c>
      <c r="N45" s="683" t="e">
        <f>DATOS!$O115/DATOS!$O$155</f>
        <v>#DIV/0!</v>
      </c>
      <c r="O45" s="683" t="e">
        <f>DATOS!$P115/DATOS!$P$155</f>
        <v>#DIV/0!</v>
      </c>
      <c r="P45" s="683" t="e">
        <f>DATOS!$Q115/DATOS!$Q$155</f>
        <v>#DIV/0!</v>
      </c>
      <c r="Q45" s="683" t="e">
        <f>DATOS!$R115/DATOS!$R$155</f>
        <v>#DIV/0!</v>
      </c>
      <c r="R45" s="683" t="e">
        <f>DATOS!$S115/DATOS!$S$155</f>
        <v>#DIV/0!</v>
      </c>
      <c r="S45" s="683" t="e">
        <f>DATOS!$T115/DATOS!$T$155</f>
        <v>#DIV/0!</v>
      </c>
      <c r="T45" s="683" t="e">
        <f>DATOS!$U115/DATOS!$U$155</f>
        <v>#DIV/0!</v>
      </c>
      <c r="U45" s="683" t="e">
        <f>DATOS!$V115/DATOS!$V$155</f>
        <v>#DIV/0!</v>
      </c>
      <c r="V45" s="683" t="e">
        <f>DATOS!$W115/DATOS!$W$155</f>
        <v>#DIV/0!</v>
      </c>
      <c r="W45" s="683" t="e">
        <f>DATOS!$X115/DATOS!$X$155</f>
        <v>#DIV/0!</v>
      </c>
      <c r="X45" s="683" t="e">
        <f>DATOS!$Y115/DATOS!$Y$155</f>
        <v>#DIV/0!</v>
      </c>
      <c r="Y45" s="683" t="e">
        <f>DATOS!$Z115/DATOS!$Z$155</f>
        <v>#DIV/0!</v>
      </c>
      <c r="Z45" s="1124" t="e">
        <f t="shared" si="0"/>
        <v>#DIV/0!</v>
      </c>
      <c r="AA45" s="1124" t="e">
        <f t="shared" si="1"/>
        <v>#DIV/0!</v>
      </c>
    </row>
    <row r="46" spans="1:27" x14ac:dyDescent="0.2">
      <c r="A46" s="169" t="s">
        <v>625</v>
      </c>
      <c r="B46" s="1236">
        <f>DATOS!$C116/DATOS!$C$155</f>
        <v>0</v>
      </c>
      <c r="C46" s="1236">
        <f>DATOS!$D116/DATOS!$D$155</f>
        <v>0</v>
      </c>
      <c r="D46" s="1236">
        <f>DATOS!$E116/DATOS!$E$155</f>
        <v>0</v>
      </c>
      <c r="E46" s="1236">
        <f>DATOS!$F116/DATOS!$F$155</f>
        <v>0</v>
      </c>
      <c r="F46" s="1236">
        <f>DATOS!$G116/DATOS!$G$155</f>
        <v>0</v>
      </c>
      <c r="G46" s="1236">
        <f>DATOS!$H116/DATOS!$H$155</f>
        <v>0</v>
      </c>
      <c r="H46" s="683">
        <f>DATOS!$I116/DATOS!$I$155</f>
        <v>0</v>
      </c>
      <c r="I46" s="683">
        <f>DATOS!$J116/DATOS!$J$155</f>
        <v>0</v>
      </c>
      <c r="J46" s="683">
        <f>DATOS!$K116/DATOS!$K$155</f>
        <v>0</v>
      </c>
      <c r="K46" s="683">
        <f>DATOS!$L116/DATOS!$L$155</f>
        <v>0</v>
      </c>
      <c r="L46" s="683">
        <f>DATOS!$M116/DATOS!$M$155</f>
        <v>0</v>
      </c>
      <c r="M46" s="683">
        <f>DATOS!$N116/DATOS!$N$155</f>
        <v>0</v>
      </c>
      <c r="N46" s="683" t="e">
        <f>DATOS!$O116/DATOS!$O$155</f>
        <v>#DIV/0!</v>
      </c>
      <c r="O46" s="683" t="e">
        <f>DATOS!$P116/DATOS!$P$155</f>
        <v>#DIV/0!</v>
      </c>
      <c r="P46" s="683" t="e">
        <f>DATOS!$Q116/DATOS!$Q$155</f>
        <v>#DIV/0!</v>
      </c>
      <c r="Q46" s="683" t="e">
        <f>DATOS!$R116/DATOS!$R$155</f>
        <v>#DIV/0!</v>
      </c>
      <c r="R46" s="683" t="e">
        <f>DATOS!$S116/DATOS!$S$155</f>
        <v>#DIV/0!</v>
      </c>
      <c r="S46" s="683" t="e">
        <f>DATOS!$T116/DATOS!$T$155</f>
        <v>#DIV/0!</v>
      </c>
      <c r="T46" s="683" t="e">
        <f>DATOS!$U116/DATOS!$U$155</f>
        <v>#DIV/0!</v>
      </c>
      <c r="U46" s="683" t="e">
        <f>DATOS!$V116/DATOS!$V$155</f>
        <v>#DIV/0!</v>
      </c>
      <c r="V46" s="683" t="e">
        <f>DATOS!$W116/DATOS!$W$155</f>
        <v>#DIV/0!</v>
      </c>
      <c r="W46" s="683" t="e">
        <f>DATOS!$X116/DATOS!$X$155</f>
        <v>#DIV/0!</v>
      </c>
      <c r="X46" s="683" t="e">
        <f>DATOS!$Y116/DATOS!$Y$155</f>
        <v>#DIV/0!</v>
      </c>
      <c r="Y46" s="683" t="e">
        <f>DATOS!$Z116/DATOS!$Z$155</f>
        <v>#DIV/0!</v>
      </c>
      <c r="Z46" s="1124" t="e">
        <f t="shared" si="0"/>
        <v>#DIV/0!</v>
      </c>
      <c r="AA46" s="1124" t="e">
        <f t="shared" si="1"/>
        <v>#DIV/0!</v>
      </c>
    </row>
    <row r="47" spans="1:27" x14ac:dyDescent="0.2">
      <c r="A47" s="169" t="s">
        <v>626</v>
      </c>
      <c r="B47" s="1236">
        <f>DATOS!$C117/DATOS!$C$155</f>
        <v>0</v>
      </c>
      <c r="C47" s="1236">
        <f>DATOS!$D117/DATOS!$D$155</f>
        <v>0</v>
      </c>
      <c r="D47" s="1236">
        <f>DATOS!$E117/DATOS!$E$155</f>
        <v>0</v>
      </c>
      <c r="E47" s="1236">
        <f>DATOS!$F117/DATOS!$F$155</f>
        <v>0</v>
      </c>
      <c r="F47" s="1236">
        <f>DATOS!$G117/DATOS!$G$155</f>
        <v>0</v>
      </c>
      <c r="G47" s="1236">
        <f>DATOS!$H117/DATOS!$H$155</f>
        <v>0</v>
      </c>
      <c r="H47" s="683">
        <f>DATOS!$I117/DATOS!$I$155</f>
        <v>0</v>
      </c>
      <c r="I47" s="683">
        <f>DATOS!$J117/DATOS!$J$155</f>
        <v>0</v>
      </c>
      <c r="J47" s="683">
        <f>DATOS!$K117/DATOS!$K$155</f>
        <v>0</v>
      </c>
      <c r="K47" s="683">
        <f>DATOS!$L117/DATOS!$L$155</f>
        <v>0</v>
      </c>
      <c r="L47" s="683">
        <f>DATOS!$M117/DATOS!$M$155</f>
        <v>0</v>
      </c>
      <c r="M47" s="683">
        <f>DATOS!$N117/DATOS!$N$155</f>
        <v>0</v>
      </c>
      <c r="N47" s="683" t="e">
        <f>DATOS!$O117/DATOS!$O$155</f>
        <v>#DIV/0!</v>
      </c>
      <c r="O47" s="683" t="e">
        <f>DATOS!$P117/DATOS!$P$155</f>
        <v>#DIV/0!</v>
      </c>
      <c r="P47" s="683" t="e">
        <f>DATOS!$Q117/DATOS!$Q$155</f>
        <v>#DIV/0!</v>
      </c>
      <c r="Q47" s="683" t="e">
        <f>DATOS!$R117/DATOS!$R$155</f>
        <v>#DIV/0!</v>
      </c>
      <c r="R47" s="683" t="e">
        <f>DATOS!$S117/DATOS!$S$155</f>
        <v>#DIV/0!</v>
      </c>
      <c r="S47" s="683" t="e">
        <f>DATOS!$T117/DATOS!$T$155</f>
        <v>#DIV/0!</v>
      </c>
      <c r="T47" s="683" t="e">
        <f>DATOS!$U117/DATOS!$U$155</f>
        <v>#DIV/0!</v>
      </c>
      <c r="U47" s="683" t="e">
        <f>DATOS!$V117/DATOS!$V$155</f>
        <v>#DIV/0!</v>
      </c>
      <c r="V47" s="683" t="e">
        <f>DATOS!$W117/DATOS!$W$155</f>
        <v>#DIV/0!</v>
      </c>
      <c r="W47" s="683" t="e">
        <f>DATOS!$X117/DATOS!$X$155</f>
        <v>#DIV/0!</v>
      </c>
      <c r="X47" s="683" t="e">
        <f>DATOS!$Y117/DATOS!$Y$155</f>
        <v>#DIV/0!</v>
      </c>
      <c r="Y47" s="683" t="e">
        <f>DATOS!$Z117/DATOS!$Z$155</f>
        <v>#DIV/0!</v>
      </c>
      <c r="Z47" s="1124" t="e">
        <f t="shared" si="0"/>
        <v>#DIV/0!</v>
      </c>
      <c r="AA47" s="1124" t="e">
        <f t="shared" si="1"/>
        <v>#DIV/0!</v>
      </c>
    </row>
    <row r="48" spans="1:27" ht="13.5" thickBot="1" x14ac:dyDescent="0.25">
      <c r="A48" s="168" t="s">
        <v>627</v>
      </c>
      <c r="B48" s="1236">
        <f>DATOS!$C118/DATOS!$C$155</f>
        <v>0</v>
      </c>
      <c r="C48" s="1236">
        <f>DATOS!$D118/DATOS!$D$155</f>
        <v>0</v>
      </c>
      <c r="D48" s="1236">
        <f>DATOS!$E118/DATOS!$E$155</f>
        <v>0</v>
      </c>
      <c r="E48" s="1236">
        <f>DATOS!$F118/DATOS!$F$155</f>
        <v>0</v>
      </c>
      <c r="F48" s="1236">
        <f>DATOS!$G118/DATOS!$G$155</f>
        <v>0</v>
      </c>
      <c r="G48" s="1236">
        <f>DATOS!$H118/DATOS!$H$155</f>
        <v>0</v>
      </c>
      <c r="H48" s="683">
        <f>DATOS!$I118/DATOS!$I$155</f>
        <v>0</v>
      </c>
      <c r="I48" s="683">
        <f>DATOS!$J118/DATOS!$J$155</f>
        <v>0</v>
      </c>
      <c r="J48" s="683">
        <f>DATOS!$K118/DATOS!$K$155</f>
        <v>0</v>
      </c>
      <c r="K48" s="683">
        <f>DATOS!$L118/DATOS!$L$155</f>
        <v>0</v>
      </c>
      <c r="L48" s="683">
        <f>DATOS!$M118/DATOS!$M$155</f>
        <v>0</v>
      </c>
      <c r="M48" s="683">
        <f>DATOS!$N118/DATOS!$N$155</f>
        <v>0</v>
      </c>
      <c r="N48" s="683" t="e">
        <f>DATOS!$O118/DATOS!$O$155</f>
        <v>#DIV/0!</v>
      </c>
      <c r="O48" s="683" t="e">
        <f>DATOS!$P118/DATOS!$P$155</f>
        <v>#DIV/0!</v>
      </c>
      <c r="P48" s="683" t="e">
        <f>DATOS!$Q118/DATOS!$Q$155</f>
        <v>#DIV/0!</v>
      </c>
      <c r="Q48" s="683" t="e">
        <f>DATOS!$R118/DATOS!$R$155</f>
        <v>#DIV/0!</v>
      </c>
      <c r="R48" s="683" t="e">
        <f>DATOS!$S118/DATOS!$S$155</f>
        <v>#DIV/0!</v>
      </c>
      <c r="S48" s="683" t="e">
        <f>DATOS!$T118/DATOS!$T$155</f>
        <v>#DIV/0!</v>
      </c>
      <c r="T48" s="683" t="e">
        <f>DATOS!$U118/DATOS!$U$155</f>
        <v>#DIV/0!</v>
      </c>
      <c r="U48" s="683" t="e">
        <f>DATOS!$V118/DATOS!$V$155</f>
        <v>#DIV/0!</v>
      </c>
      <c r="V48" s="683" t="e">
        <f>DATOS!$W118/DATOS!$W$155</f>
        <v>#DIV/0!</v>
      </c>
      <c r="W48" s="683" t="e">
        <f>DATOS!$X118/DATOS!$X$155</f>
        <v>#DIV/0!</v>
      </c>
      <c r="X48" s="683" t="e">
        <f>DATOS!$Y118/DATOS!$Y$155</f>
        <v>#DIV/0!</v>
      </c>
      <c r="Y48" s="683" t="e">
        <f>DATOS!$Z118/DATOS!$Z$155</f>
        <v>#DIV/0!</v>
      </c>
      <c r="Z48" s="1124" t="e">
        <f t="shared" si="0"/>
        <v>#DIV/0!</v>
      </c>
      <c r="AA48" s="1124" t="e">
        <f t="shared" si="1"/>
        <v>#DIV/0!</v>
      </c>
    </row>
    <row r="49" spans="1:27" ht="13.5" thickBot="1" x14ac:dyDescent="0.25">
      <c r="A49" s="545" t="s">
        <v>628</v>
      </c>
      <c r="B49" s="1236">
        <f>DATOS!$C119/DATOS!$C$155</f>
        <v>0</v>
      </c>
      <c r="C49" s="1236">
        <f>DATOS!$D119/DATOS!$D$155</f>
        <v>0</v>
      </c>
      <c r="D49" s="1236">
        <f>DATOS!$E119/DATOS!$E$155</f>
        <v>0</v>
      </c>
      <c r="E49" s="1236">
        <f>DATOS!$F119/DATOS!$F$155</f>
        <v>0</v>
      </c>
      <c r="F49" s="1236">
        <f>DATOS!$G119/DATOS!$G$155</f>
        <v>0</v>
      </c>
      <c r="G49" s="1236">
        <f>DATOS!$H119/DATOS!$H$155</f>
        <v>0</v>
      </c>
      <c r="H49" s="683">
        <f>DATOS!$I119/DATOS!$I$155</f>
        <v>0</v>
      </c>
      <c r="I49" s="683">
        <f>DATOS!$J119/DATOS!$J$155</f>
        <v>0</v>
      </c>
      <c r="J49" s="683">
        <f>DATOS!$K119/DATOS!$K$155</f>
        <v>0</v>
      </c>
      <c r="K49" s="683">
        <f>DATOS!$L119/DATOS!$L$155</f>
        <v>0</v>
      </c>
      <c r="L49" s="683">
        <f>DATOS!$M119/DATOS!$M$155</f>
        <v>0</v>
      </c>
      <c r="M49" s="683">
        <f>DATOS!$N119/DATOS!$N$155</f>
        <v>0</v>
      </c>
      <c r="N49" s="683" t="e">
        <f>DATOS!$O119/DATOS!$O$155</f>
        <v>#DIV/0!</v>
      </c>
      <c r="O49" s="683" t="e">
        <f>DATOS!$P119/DATOS!$P$155</f>
        <v>#DIV/0!</v>
      </c>
      <c r="P49" s="683" t="e">
        <f>DATOS!$Q119/DATOS!$Q$155</f>
        <v>#DIV/0!</v>
      </c>
      <c r="Q49" s="683" t="e">
        <f>DATOS!$R119/DATOS!$R$155</f>
        <v>#DIV/0!</v>
      </c>
      <c r="R49" s="683" t="e">
        <f>DATOS!$S119/DATOS!$S$155</f>
        <v>#DIV/0!</v>
      </c>
      <c r="S49" s="683" t="e">
        <f>DATOS!$T119/DATOS!$T$155</f>
        <v>#DIV/0!</v>
      </c>
      <c r="T49" s="683" t="e">
        <f>DATOS!$U119/DATOS!$U$155</f>
        <v>#DIV/0!</v>
      </c>
      <c r="U49" s="683" t="e">
        <f>DATOS!$V119/DATOS!$V$155</f>
        <v>#DIV/0!</v>
      </c>
      <c r="V49" s="683" t="e">
        <f>DATOS!$W119/DATOS!$W$155</f>
        <v>#DIV/0!</v>
      </c>
      <c r="W49" s="683" t="e">
        <f>DATOS!$X119/DATOS!$X$155</f>
        <v>#DIV/0!</v>
      </c>
      <c r="X49" s="683" t="e">
        <f>DATOS!$Y119/DATOS!$Y$155</f>
        <v>#DIV/0!</v>
      </c>
      <c r="Y49" s="683" t="e">
        <f>DATOS!$Z119/DATOS!$Z$155</f>
        <v>#DIV/0!</v>
      </c>
      <c r="Z49" s="1124" t="e">
        <f t="shared" si="0"/>
        <v>#DIV/0!</v>
      </c>
      <c r="AA49" s="1124" t="e">
        <f t="shared" si="1"/>
        <v>#DIV/0!</v>
      </c>
    </row>
    <row r="50" spans="1:27" ht="13.5" thickBot="1" x14ac:dyDescent="0.25">
      <c r="A50" s="545" t="s">
        <v>629</v>
      </c>
      <c r="B50" s="1236">
        <f>DATOS!$C120/DATOS!$C$155</f>
        <v>0</v>
      </c>
      <c r="C50" s="1236">
        <f>DATOS!$D120/DATOS!$D$155</f>
        <v>0</v>
      </c>
      <c r="D50" s="1236">
        <f>DATOS!$E120/DATOS!$E$155</f>
        <v>0</v>
      </c>
      <c r="E50" s="1236">
        <f>DATOS!$F120/DATOS!$F$155</f>
        <v>0</v>
      </c>
      <c r="F50" s="1236">
        <f>DATOS!$G120/DATOS!$G$155</f>
        <v>0</v>
      </c>
      <c r="G50" s="1236">
        <f>DATOS!$H120/DATOS!$H$155</f>
        <v>0</v>
      </c>
      <c r="H50" s="683">
        <f>DATOS!$I120/DATOS!$I$155</f>
        <v>0</v>
      </c>
      <c r="I50" s="683">
        <f>DATOS!$J120/DATOS!$J$155</f>
        <v>0</v>
      </c>
      <c r="J50" s="683">
        <f>DATOS!$K120/DATOS!$K$155</f>
        <v>0</v>
      </c>
      <c r="K50" s="683">
        <f>DATOS!$L120/DATOS!$L$155</f>
        <v>0</v>
      </c>
      <c r="L50" s="683">
        <f>DATOS!$M120/DATOS!$M$155</f>
        <v>0</v>
      </c>
      <c r="M50" s="683">
        <f>DATOS!$N120/DATOS!$N$155</f>
        <v>0</v>
      </c>
      <c r="N50" s="683" t="e">
        <f>DATOS!$O120/DATOS!$O$155</f>
        <v>#DIV/0!</v>
      </c>
      <c r="O50" s="683" t="e">
        <f>DATOS!$P120/DATOS!$P$155</f>
        <v>#DIV/0!</v>
      </c>
      <c r="P50" s="683" t="e">
        <f>DATOS!$Q120/DATOS!$Q$155</f>
        <v>#DIV/0!</v>
      </c>
      <c r="Q50" s="683" t="e">
        <f>DATOS!$R120/DATOS!$R$155</f>
        <v>#DIV/0!</v>
      </c>
      <c r="R50" s="683" t="e">
        <f>DATOS!$S120/DATOS!$S$155</f>
        <v>#DIV/0!</v>
      </c>
      <c r="S50" s="683" t="e">
        <f>DATOS!$T120/DATOS!$T$155</f>
        <v>#DIV/0!</v>
      </c>
      <c r="T50" s="683" t="e">
        <f>DATOS!$U120/DATOS!$U$155</f>
        <v>#DIV/0!</v>
      </c>
      <c r="U50" s="683" t="e">
        <f>DATOS!$V120/DATOS!$V$155</f>
        <v>#DIV/0!</v>
      </c>
      <c r="V50" s="683" t="e">
        <f>DATOS!$W120/DATOS!$W$155</f>
        <v>#DIV/0!</v>
      </c>
      <c r="W50" s="683" t="e">
        <f>DATOS!$X120/DATOS!$X$155</f>
        <v>#DIV/0!</v>
      </c>
      <c r="X50" s="683" t="e">
        <f>DATOS!$Y120/DATOS!$Y$155</f>
        <v>#DIV/0!</v>
      </c>
      <c r="Y50" s="683" t="e">
        <f>DATOS!$Z120/DATOS!$Z$155</f>
        <v>#DIV/0!</v>
      </c>
      <c r="Z50" s="1124" t="e">
        <f t="shared" si="0"/>
        <v>#DIV/0!</v>
      </c>
      <c r="AA50" s="1124" t="e">
        <f t="shared" si="1"/>
        <v>#DIV/0!</v>
      </c>
    </row>
    <row r="51" spans="1:27" ht="13.5" thickBot="1" x14ac:dyDescent="0.25">
      <c r="A51" s="545" t="s">
        <v>630</v>
      </c>
      <c r="B51" s="1236">
        <f>DATOS!$C121/DATOS!$C$155</f>
        <v>0</v>
      </c>
      <c r="C51" s="1236">
        <f>DATOS!$D121/DATOS!$D$155</f>
        <v>0</v>
      </c>
      <c r="D51" s="1236">
        <f>DATOS!$E121/DATOS!$E$155</f>
        <v>0</v>
      </c>
      <c r="E51" s="1236">
        <f>DATOS!$F121/DATOS!$F$155</f>
        <v>0</v>
      </c>
      <c r="F51" s="1236">
        <f>DATOS!$G121/DATOS!$G$155</f>
        <v>0</v>
      </c>
      <c r="G51" s="1236">
        <f>DATOS!$H121/DATOS!$H$155</f>
        <v>0</v>
      </c>
      <c r="H51" s="683">
        <f>DATOS!$I121/DATOS!$I$155</f>
        <v>0</v>
      </c>
      <c r="I51" s="683">
        <f>DATOS!$J121/DATOS!$J$155</f>
        <v>0</v>
      </c>
      <c r="J51" s="683">
        <f>DATOS!$K121/DATOS!$K$155</f>
        <v>0</v>
      </c>
      <c r="K51" s="683">
        <f>DATOS!$L121/DATOS!$L$155</f>
        <v>0</v>
      </c>
      <c r="L51" s="683">
        <f>DATOS!$M121/DATOS!$M$155</f>
        <v>0</v>
      </c>
      <c r="M51" s="683">
        <f>DATOS!$N121/DATOS!$N$155</f>
        <v>0</v>
      </c>
      <c r="N51" s="683" t="e">
        <f>DATOS!$O121/DATOS!$O$155</f>
        <v>#DIV/0!</v>
      </c>
      <c r="O51" s="683" t="e">
        <f>DATOS!$P121/DATOS!$P$155</f>
        <v>#DIV/0!</v>
      </c>
      <c r="P51" s="683" t="e">
        <f>DATOS!$Q121/DATOS!$Q$155</f>
        <v>#DIV/0!</v>
      </c>
      <c r="Q51" s="683" t="e">
        <f>DATOS!$R121/DATOS!$R$155</f>
        <v>#DIV/0!</v>
      </c>
      <c r="R51" s="683" t="e">
        <f>DATOS!$S121/DATOS!$S$155</f>
        <v>#DIV/0!</v>
      </c>
      <c r="S51" s="683" t="e">
        <f>DATOS!$T121/DATOS!$T$155</f>
        <v>#DIV/0!</v>
      </c>
      <c r="T51" s="683" t="e">
        <f>DATOS!$U121/DATOS!$U$155</f>
        <v>#DIV/0!</v>
      </c>
      <c r="U51" s="683" t="e">
        <f>DATOS!$V121/DATOS!$V$155</f>
        <v>#DIV/0!</v>
      </c>
      <c r="V51" s="683" t="e">
        <f>DATOS!$W121/DATOS!$W$155</f>
        <v>#DIV/0!</v>
      </c>
      <c r="W51" s="683" t="e">
        <f>DATOS!$X121/DATOS!$X$155</f>
        <v>#DIV/0!</v>
      </c>
      <c r="X51" s="683" t="e">
        <f>DATOS!$Y121/DATOS!$Y$155</f>
        <v>#DIV/0!</v>
      </c>
      <c r="Y51" s="683" t="e">
        <f>DATOS!$Z121/DATOS!$Z$155</f>
        <v>#DIV/0!</v>
      </c>
      <c r="Z51" s="1124" t="e">
        <f t="shared" si="0"/>
        <v>#DIV/0!</v>
      </c>
      <c r="AA51" s="1124" t="e">
        <f t="shared" si="1"/>
        <v>#DIV/0!</v>
      </c>
    </row>
    <row r="52" spans="1:27" ht="13.5" thickBot="1" x14ac:dyDescent="0.25">
      <c r="A52" s="545" t="s">
        <v>725</v>
      </c>
      <c r="B52" s="1236">
        <f>DATOS!$C122/DATOS!$C$155</f>
        <v>9.1643425064011335E-3</v>
      </c>
      <c r="C52" s="1236">
        <f>DATOS!$D122/DATOS!$D$155</f>
        <v>0</v>
      </c>
      <c r="D52" s="1236">
        <f>DATOS!$E122/DATOS!$E$155</f>
        <v>0</v>
      </c>
      <c r="E52" s="1236">
        <f>DATOS!$F122/DATOS!$F$155</f>
        <v>0</v>
      </c>
      <c r="F52" s="1236">
        <f>DATOS!$G122/DATOS!$G$155</f>
        <v>2.5170839581746393E-3</v>
      </c>
      <c r="G52" s="1236">
        <f>DATOS!$H122/DATOS!$H$155</f>
        <v>0</v>
      </c>
      <c r="H52" s="683">
        <f>DATOS!$I122/DATOS!$I$155</f>
        <v>1.7833701686837036E-3</v>
      </c>
      <c r="I52" s="683">
        <f>DATOS!$J122/DATOS!$J$155</f>
        <v>0</v>
      </c>
      <c r="J52" s="683">
        <f>DATOS!$K122/DATOS!$K$155</f>
        <v>1.1699433647476209E-3</v>
      </c>
      <c r="K52" s="683">
        <f>DATOS!$L122/DATOS!$L$155</f>
        <v>0</v>
      </c>
      <c r="L52" s="683">
        <f>DATOS!$M122/DATOS!$M$155</f>
        <v>1.5788253539366712E-4</v>
      </c>
      <c r="M52" s="683">
        <f>DATOS!$N122/DATOS!$N$155</f>
        <v>0</v>
      </c>
      <c r="N52" s="683" t="e">
        <f>DATOS!$O122/DATOS!$O$155</f>
        <v>#DIV/0!</v>
      </c>
      <c r="O52" s="683" t="e">
        <f>DATOS!$P122/DATOS!$P$155</f>
        <v>#DIV/0!</v>
      </c>
      <c r="P52" s="683" t="e">
        <f>DATOS!$Q122/DATOS!$Q$155</f>
        <v>#DIV/0!</v>
      </c>
      <c r="Q52" s="683" t="e">
        <f>DATOS!$R122/DATOS!$R$155</f>
        <v>#DIV/0!</v>
      </c>
      <c r="R52" s="683" t="e">
        <f>DATOS!$S122/DATOS!$S$155</f>
        <v>#DIV/0!</v>
      </c>
      <c r="S52" s="683" t="e">
        <f>DATOS!$T122/DATOS!$T$155</f>
        <v>#DIV/0!</v>
      </c>
      <c r="T52" s="683" t="e">
        <f>DATOS!$U122/DATOS!$U$155</f>
        <v>#DIV/0!</v>
      </c>
      <c r="U52" s="683" t="e">
        <f>DATOS!$V122/DATOS!$V$155</f>
        <v>#DIV/0!</v>
      </c>
      <c r="V52" s="683" t="e">
        <f>DATOS!$W122/DATOS!$W$155</f>
        <v>#DIV/0!</v>
      </c>
      <c r="W52" s="683" t="e">
        <f>DATOS!$X122/DATOS!$X$155</f>
        <v>#DIV/0!</v>
      </c>
      <c r="X52" s="683" t="e">
        <f>DATOS!$Y122/DATOS!$Y$155</f>
        <v>#DIV/0!</v>
      </c>
      <c r="Y52" s="683" t="e">
        <f>DATOS!$Z122/DATOS!$Z$155</f>
        <v>#DIV/0!</v>
      </c>
      <c r="Z52" s="1124" t="e">
        <f t="shared" si="0"/>
        <v>#DIV/0!</v>
      </c>
      <c r="AA52" s="1124" t="e">
        <f t="shared" si="1"/>
        <v>#DIV/0!</v>
      </c>
    </row>
    <row r="53" spans="1:27" ht="13.5" thickBot="1" x14ac:dyDescent="0.25">
      <c r="A53" s="545" t="s">
        <v>654</v>
      </c>
      <c r="B53" s="1236">
        <f>DATOS!$C123/DATOS!$C$155</f>
        <v>4.6125783706000558E-3</v>
      </c>
      <c r="C53" s="1236">
        <f>DATOS!$D123/DATOS!$D$155</f>
        <v>0</v>
      </c>
      <c r="D53" s="1236">
        <f>DATOS!$E123/DATOS!$E$155</f>
        <v>0</v>
      </c>
      <c r="E53" s="1236">
        <f>DATOS!$F123/DATOS!$F$155</f>
        <v>0</v>
      </c>
      <c r="F53" s="1236">
        <f>DATOS!$G123/DATOS!$G$155</f>
        <v>5.7433028164335541E-3</v>
      </c>
      <c r="G53" s="1236">
        <f>DATOS!$H123/DATOS!$H$155</f>
        <v>0</v>
      </c>
      <c r="H53" s="683">
        <f>DATOS!$I123/DATOS!$I$155</f>
        <v>1.1786103010301063E-3</v>
      </c>
      <c r="I53" s="683">
        <f>DATOS!$J123/DATOS!$J$155</f>
        <v>0</v>
      </c>
      <c r="J53" s="683">
        <f>DATOS!$K123/DATOS!$K$155</f>
        <v>6.5229231950852951E-4</v>
      </c>
      <c r="K53" s="683">
        <f>DATOS!$L123/DATOS!$L$155</f>
        <v>0</v>
      </c>
      <c r="L53" s="683">
        <f>DATOS!$M123/DATOS!$M$155</f>
        <v>3.0865036412908793E-4</v>
      </c>
      <c r="M53" s="683">
        <f>DATOS!$N123/DATOS!$N$155</f>
        <v>0</v>
      </c>
      <c r="N53" s="683" t="e">
        <f>DATOS!$O123/DATOS!$O$155</f>
        <v>#DIV/0!</v>
      </c>
      <c r="O53" s="683" t="e">
        <f>DATOS!$P123/DATOS!$P$155</f>
        <v>#DIV/0!</v>
      </c>
      <c r="P53" s="683" t="e">
        <f>DATOS!$Q123/DATOS!$Q$155</f>
        <v>#DIV/0!</v>
      </c>
      <c r="Q53" s="683" t="e">
        <f>DATOS!$R123/DATOS!$R$155</f>
        <v>#DIV/0!</v>
      </c>
      <c r="R53" s="683" t="e">
        <f>DATOS!$S123/DATOS!$S$155</f>
        <v>#DIV/0!</v>
      </c>
      <c r="S53" s="683" t="e">
        <f>DATOS!$T123/DATOS!$T$155</f>
        <v>#DIV/0!</v>
      </c>
      <c r="T53" s="683" t="e">
        <f>DATOS!$U123/DATOS!$U$155</f>
        <v>#DIV/0!</v>
      </c>
      <c r="U53" s="683" t="e">
        <f>DATOS!$V123/DATOS!$V$155</f>
        <v>#DIV/0!</v>
      </c>
      <c r="V53" s="683" t="e">
        <f>DATOS!$W123/DATOS!$W$155</f>
        <v>#DIV/0!</v>
      </c>
      <c r="W53" s="683" t="e">
        <f>DATOS!$X123/DATOS!$X$155</f>
        <v>#DIV/0!</v>
      </c>
      <c r="X53" s="683" t="e">
        <f>DATOS!$Y123/DATOS!$Y$155</f>
        <v>#DIV/0!</v>
      </c>
      <c r="Y53" s="683" t="e">
        <f>DATOS!$Z123/DATOS!$Z$155</f>
        <v>#DIV/0!</v>
      </c>
      <c r="Z53" s="1124" t="e">
        <f t="shared" si="0"/>
        <v>#DIV/0!</v>
      </c>
      <c r="AA53" s="1124" t="e">
        <f t="shared" si="1"/>
        <v>#DIV/0!</v>
      </c>
    </row>
    <row r="54" spans="1:27" ht="13.5" thickBot="1" x14ac:dyDescent="0.25">
      <c r="A54" s="545" t="s">
        <v>726</v>
      </c>
      <c r="B54" s="1236">
        <f>DATOS!$C124/DATOS!$C$155</f>
        <v>0</v>
      </c>
      <c r="C54" s="1236">
        <f>DATOS!$D124/DATOS!$D$155</f>
        <v>0</v>
      </c>
      <c r="D54" s="1236">
        <f>DATOS!$E124/DATOS!$E$155</f>
        <v>0</v>
      </c>
      <c r="E54" s="1236">
        <f>DATOS!$F124/DATOS!$F$155</f>
        <v>0</v>
      </c>
      <c r="F54" s="1236">
        <f>DATOS!$G124/DATOS!$G$155</f>
        <v>0</v>
      </c>
      <c r="G54" s="1236">
        <f>DATOS!$H124/DATOS!$H$155</f>
        <v>0</v>
      </c>
      <c r="H54" s="683">
        <f>DATOS!$I124/DATOS!$I$155</f>
        <v>5.0714625348715148E-3</v>
      </c>
      <c r="I54" s="683">
        <f>DATOS!$J124/DATOS!$J$155</f>
        <v>0</v>
      </c>
      <c r="J54" s="683">
        <f>DATOS!$K124/DATOS!$K$155</f>
        <v>0</v>
      </c>
      <c r="K54" s="683">
        <f>DATOS!$L124/DATOS!$L$155</f>
        <v>0</v>
      </c>
      <c r="L54" s="683">
        <f>DATOS!$M124/DATOS!$M$155</f>
        <v>0</v>
      </c>
      <c r="M54" s="683">
        <f>DATOS!$N124/DATOS!$N$155</f>
        <v>0</v>
      </c>
      <c r="N54" s="683" t="e">
        <f>DATOS!$O124/DATOS!$O$155</f>
        <v>#DIV/0!</v>
      </c>
      <c r="O54" s="683" t="e">
        <f>DATOS!$P124/DATOS!$P$155</f>
        <v>#DIV/0!</v>
      </c>
      <c r="P54" s="683" t="e">
        <f>DATOS!$Q124/DATOS!$Q$155</f>
        <v>#DIV/0!</v>
      </c>
      <c r="Q54" s="683" t="e">
        <f>DATOS!$R124/DATOS!$R$155</f>
        <v>#DIV/0!</v>
      </c>
      <c r="R54" s="683" t="e">
        <f>DATOS!$S124/DATOS!$S$155</f>
        <v>#DIV/0!</v>
      </c>
      <c r="S54" s="683" t="e">
        <f>DATOS!$T124/DATOS!$T$155</f>
        <v>#DIV/0!</v>
      </c>
      <c r="T54" s="683" t="e">
        <f>DATOS!$U124/DATOS!$U$155</f>
        <v>#DIV/0!</v>
      </c>
      <c r="U54" s="683" t="e">
        <f>DATOS!$V124/DATOS!$V$155</f>
        <v>#DIV/0!</v>
      </c>
      <c r="V54" s="683" t="e">
        <f>DATOS!$W124/DATOS!$W$155</f>
        <v>#DIV/0!</v>
      </c>
      <c r="W54" s="683" t="e">
        <f>DATOS!$X124/DATOS!$X$155</f>
        <v>#DIV/0!</v>
      </c>
      <c r="X54" s="683" t="e">
        <f>DATOS!$Y124/DATOS!$Y$155</f>
        <v>#DIV/0!</v>
      </c>
      <c r="Y54" s="683" t="e">
        <f>DATOS!$Z124/DATOS!$Z$155</f>
        <v>#DIV/0!</v>
      </c>
      <c r="Z54" s="1124" t="e">
        <f t="shared" si="0"/>
        <v>#DIV/0!</v>
      </c>
      <c r="AA54" s="1124" t="e">
        <f t="shared" si="1"/>
        <v>#DIV/0!</v>
      </c>
    </row>
    <row r="55" spans="1:27" ht="13.5" thickBot="1" x14ac:dyDescent="0.25">
      <c r="A55" s="545" t="s">
        <v>655</v>
      </c>
      <c r="B55" s="1236">
        <f>DATOS!$C125/DATOS!$C$155</f>
        <v>0</v>
      </c>
      <c r="C55" s="1236">
        <f>DATOS!$D125/DATOS!$D$155</f>
        <v>0</v>
      </c>
      <c r="D55" s="1236">
        <f>DATOS!$E125/DATOS!$E$155</f>
        <v>4.2811935715793663E-3</v>
      </c>
      <c r="E55" s="1236">
        <f>DATOS!$F125/DATOS!$F$155</f>
        <v>0</v>
      </c>
      <c r="F55" s="1236">
        <f>DATOS!$G125/DATOS!$G$155</f>
        <v>7.2262533120942456E-3</v>
      </c>
      <c r="G55" s="1236">
        <f>DATOS!$H125/DATOS!$H$155</f>
        <v>0</v>
      </c>
      <c r="H55" s="683">
        <f>DATOS!$I125/DATOS!$I$155</f>
        <v>1.0452443886642565E-2</v>
      </c>
      <c r="I55" s="683">
        <f>DATOS!$J125/DATOS!$J$155</f>
        <v>0</v>
      </c>
      <c r="J55" s="683">
        <f>DATOS!$K125/DATOS!$K$155</f>
        <v>9.4985217345232801E-3</v>
      </c>
      <c r="K55" s="683">
        <f>DATOS!$L125/DATOS!$L$155</f>
        <v>0</v>
      </c>
      <c r="L55" s="683">
        <f>DATOS!$M125/DATOS!$M$155</f>
        <v>1.3083385960845132E-2</v>
      </c>
      <c r="M55" s="683">
        <f>DATOS!$N125/DATOS!$N$155</f>
        <v>0</v>
      </c>
      <c r="N55" s="683" t="e">
        <f>DATOS!$O125/DATOS!$O$155</f>
        <v>#DIV/0!</v>
      </c>
      <c r="O55" s="683" t="e">
        <f>DATOS!$P125/DATOS!$P$155</f>
        <v>#DIV/0!</v>
      </c>
      <c r="P55" s="683" t="e">
        <f>DATOS!$Q125/DATOS!$Q$155</f>
        <v>#DIV/0!</v>
      </c>
      <c r="Q55" s="683" t="e">
        <f>DATOS!$R125/DATOS!$R$155</f>
        <v>#DIV/0!</v>
      </c>
      <c r="R55" s="683" t="e">
        <f>DATOS!$S125/DATOS!$S$155</f>
        <v>#DIV/0!</v>
      </c>
      <c r="S55" s="683" t="e">
        <f>DATOS!$T125/DATOS!$T$155</f>
        <v>#DIV/0!</v>
      </c>
      <c r="T55" s="683" t="e">
        <f>DATOS!$U125/DATOS!$U$155</f>
        <v>#DIV/0!</v>
      </c>
      <c r="U55" s="683" t="e">
        <f>DATOS!$V125/DATOS!$V$155</f>
        <v>#DIV/0!</v>
      </c>
      <c r="V55" s="683" t="e">
        <f>DATOS!$W125/DATOS!$W$155</f>
        <v>#DIV/0!</v>
      </c>
      <c r="W55" s="683" t="e">
        <f>DATOS!$X125/DATOS!$X$155</f>
        <v>#DIV/0!</v>
      </c>
      <c r="X55" s="683" t="e">
        <f>DATOS!$Y125/DATOS!$Y$155</f>
        <v>#DIV/0!</v>
      </c>
      <c r="Y55" s="683" t="e">
        <f>DATOS!$Z125/DATOS!$Z$155</f>
        <v>#DIV/0!</v>
      </c>
      <c r="Z55" s="1124" t="e">
        <f t="shared" si="0"/>
        <v>#DIV/0!</v>
      </c>
      <c r="AA55" s="1124" t="e">
        <f t="shared" si="1"/>
        <v>#DIV/0!</v>
      </c>
    </row>
    <row r="56" spans="1:27" ht="13.5" thickBot="1" x14ac:dyDescent="0.25">
      <c r="A56" s="545" t="s">
        <v>727</v>
      </c>
      <c r="B56" s="683">
        <f>DATOS!$C127/DATOS!$C$155</f>
        <v>0</v>
      </c>
      <c r="C56" s="1236">
        <f>DATOS!$D127/DATOS!$D$155</f>
        <v>0</v>
      </c>
      <c r="D56" s="683">
        <f>DATOS!$E127/DATOS!$E$155</f>
        <v>2.4988483432697958E-5</v>
      </c>
      <c r="E56" s="1236">
        <f>DATOS!$F127/DATOS!$F$155</f>
        <v>0</v>
      </c>
      <c r="F56" s="1236">
        <f>DATOS!$G127/DATOS!$G$155</f>
        <v>0</v>
      </c>
      <c r="G56" s="1236">
        <f>DATOS!$H127/DATOS!$H$155</f>
        <v>0</v>
      </c>
      <c r="H56" s="683">
        <f>DATOS!$I127/DATOS!$I$155</f>
        <v>0</v>
      </c>
      <c r="I56" s="683">
        <f>DATOS!$J127/DATOS!$J$155</f>
        <v>0</v>
      </c>
      <c r="J56" s="683">
        <f>DATOS!$K127/DATOS!$K$155</f>
        <v>8.0792301156920132E-4</v>
      </c>
      <c r="K56" s="683">
        <f>DATOS!$L127/DATOS!$L$155</f>
        <v>0</v>
      </c>
      <c r="L56" s="683">
        <f>DATOS!$M127/DATOS!$M$155</f>
        <v>8.0196333927557892E-4</v>
      </c>
      <c r="M56" s="683">
        <f>DATOS!$N127/DATOS!$N$155</f>
        <v>0</v>
      </c>
      <c r="N56" s="683" t="e">
        <f>DATOS!$O127/DATOS!$O$155</f>
        <v>#DIV/0!</v>
      </c>
      <c r="O56" s="683" t="e">
        <f>DATOS!$P127/DATOS!$P$155</f>
        <v>#DIV/0!</v>
      </c>
      <c r="P56" s="683" t="e">
        <f>DATOS!$Q127/DATOS!$Q$155</f>
        <v>#DIV/0!</v>
      </c>
      <c r="Q56" s="683" t="e">
        <f>DATOS!$R127/DATOS!$R$155</f>
        <v>#DIV/0!</v>
      </c>
      <c r="R56" s="683" t="e">
        <f>DATOS!$S127/DATOS!$S$155</f>
        <v>#DIV/0!</v>
      </c>
      <c r="S56" s="683" t="e">
        <f>DATOS!$T127/DATOS!$T$155</f>
        <v>#DIV/0!</v>
      </c>
      <c r="T56" s="683" t="e">
        <f>DATOS!$U127/DATOS!$U$155</f>
        <v>#DIV/0!</v>
      </c>
      <c r="U56" s="683" t="e">
        <f>DATOS!$V127/DATOS!$V$155</f>
        <v>#DIV/0!</v>
      </c>
      <c r="V56" s="683" t="e">
        <f>DATOS!$W127/DATOS!$W$155</f>
        <v>#DIV/0!</v>
      </c>
      <c r="W56" s="683" t="e">
        <f>DATOS!$X127/DATOS!$X$155</f>
        <v>#DIV/0!</v>
      </c>
      <c r="X56" s="683" t="e">
        <f>DATOS!$Y127/DATOS!$Y$155</f>
        <v>#DIV/0!</v>
      </c>
      <c r="Y56" s="683" t="e">
        <f>DATOS!$Z127/DATOS!$Z$155</f>
        <v>#DIV/0!</v>
      </c>
      <c r="Z56" s="1124" t="e">
        <f t="shared" si="0"/>
        <v>#DIV/0!</v>
      </c>
      <c r="AA56" s="1124" t="e">
        <f t="shared" si="1"/>
        <v>#DIV/0!</v>
      </c>
    </row>
    <row r="57" spans="1:27" ht="13.5" thickBot="1" x14ac:dyDescent="0.25">
      <c r="A57" s="545" t="s">
        <v>728</v>
      </c>
      <c r="B57" s="1236">
        <f>DATOS!$C128/DATOS!$C$155</f>
        <v>0</v>
      </c>
      <c r="C57" s="1236">
        <f>DATOS!$D128/DATOS!$D$155</f>
        <v>0</v>
      </c>
      <c r="D57" s="1236">
        <f>DATOS!$E128/DATOS!$E$155</f>
        <v>0</v>
      </c>
      <c r="E57" s="1236">
        <f>DATOS!$F128/DATOS!$F$155</f>
        <v>0</v>
      </c>
      <c r="F57" s="1236">
        <f>DATOS!$G128/DATOS!$G$155</f>
        <v>0</v>
      </c>
      <c r="G57" s="1236">
        <f>DATOS!$H128/DATOS!$H$155</f>
        <v>0</v>
      </c>
      <c r="H57" s="683">
        <f>DATOS!$I128/DATOS!$I$155</f>
        <v>0</v>
      </c>
      <c r="I57" s="683">
        <f>DATOS!$J128/DATOS!$J$155</f>
        <v>0</v>
      </c>
      <c r="J57" s="683">
        <f>DATOS!$K128/DATOS!$K$155</f>
        <v>0</v>
      </c>
      <c r="K57" s="683">
        <f>DATOS!$L128/DATOS!$L$155</f>
        <v>0</v>
      </c>
      <c r="L57" s="683">
        <f>DATOS!$M128/DATOS!$M$155</f>
        <v>0</v>
      </c>
      <c r="M57" s="683">
        <f>DATOS!$N128/DATOS!$N$155</f>
        <v>0</v>
      </c>
      <c r="N57" s="683" t="e">
        <f>DATOS!$O128/DATOS!$O$155</f>
        <v>#DIV/0!</v>
      </c>
      <c r="O57" s="683" t="e">
        <f>DATOS!$P128/DATOS!$P$155</f>
        <v>#DIV/0!</v>
      </c>
      <c r="P57" s="683" t="e">
        <f>DATOS!$Q128/DATOS!$Q$155</f>
        <v>#DIV/0!</v>
      </c>
      <c r="Q57" s="683" t="e">
        <f>DATOS!$R128/DATOS!$R$155</f>
        <v>#DIV/0!</v>
      </c>
      <c r="R57" s="683" t="e">
        <f>DATOS!$S128/DATOS!$S$155</f>
        <v>#DIV/0!</v>
      </c>
      <c r="S57" s="683" t="e">
        <f>DATOS!$T128/DATOS!$T$155</f>
        <v>#DIV/0!</v>
      </c>
      <c r="T57" s="683" t="e">
        <f>DATOS!$U128/DATOS!$U$155</f>
        <v>#DIV/0!</v>
      </c>
      <c r="U57" s="683" t="e">
        <f>DATOS!$V128/DATOS!$V$155</f>
        <v>#DIV/0!</v>
      </c>
      <c r="V57" s="683" t="e">
        <f>DATOS!$W128/DATOS!$W$155</f>
        <v>#DIV/0!</v>
      </c>
      <c r="W57" s="683" t="e">
        <f>DATOS!$X128/DATOS!$X$155</f>
        <v>#DIV/0!</v>
      </c>
      <c r="X57" s="683" t="e">
        <f>DATOS!$Y128/DATOS!$Y$155</f>
        <v>#DIV/0!</v>
      </c>
      <c r="Y57" s="683" t="e">
        <f>DATOS!$Z128/DATOS!$Z$155</f>
        <v>#DIV/0!</v>
      </c>
      <c r="Z57" s="1124" t="e">
        <f t="shared" si="0"/>
        <v>#DIV/0!</v>
      </c>
      <c r="AA57" s="1124" t="e">
        <f t="shared" si="1"/>
        <v>#DIV/0!</v>
      </c>
    </row>
    <row r="58" spans="1:27" ht="13.5" thickBot="1" x14ac:dyDescent="0.25">
      <c r="A58" s="545" t="s">
        <v>729</v>
      </c>
      <c r="B58" s="683">
        <f>DATOS!$C129/DATOS!$C$155</f>
        <v>2.8909100379807768E-4</v>
      </c>
      <c r="C58" s="1236">
        <f>DATOS!$D129/DATOS!$D$155</f>
        <v>0</v>
      </c>
      <c r="D58" s="683">
        <f>DATOS!$E129/DATOS!$E$155</f>
        <v>1.4659910280516138E-4</v>
      </c>
      <c r="E58" s="1236">
        <f>DATOS!$F129/DATOS!$F$155</f>
        <v>0</v>
      </c>
      <c r="F58" s="683">
        <f>DATOS!$G129/DATOS!$G$155</f>
        <v>6.9585581771751791E-5</v>
      </c>
      <c r="G58" s="1236">
        <f>DATOS!$H129/DATOS!$H$155</f>
        <v>0</v>
      </c>
      <c r="H58" s="683">
        <f>DATOS!$I129/DATOS!$I$155</f>
        <v>4.4951810223945609E-4</v>
      </c>
      <c r="I58" s="683">
        <f>DATOS!$J129/DATOS!$J$155</f>
        <v>0</v>
      </c>
      <c r="J58" s="683">
        <f>DATOS!$K129/DATOS!$K$155</f>
        <v>2.8601379000980589E-4</v>
      </c>
      <c r="K58" s="683">
        <f>DATOS!$L129/DATOS!$L$155</f>
        <v>0</v>
      </c>
      <c r="L58" s="683">
        <f>DATOS!$M129/DATOS!$M$155</f>
        <v>6.0634887643593166E-5</v>
      </c>
      <c r="M58" s="683">
        <f>DATOS!$N129/DATOS!$N$155</f>
        <v>0</v>
      </c>
      <c r="N58" s="683" t="e">
        <f>DATOS!$O129/DATOS!$O$155</f>
        <v>#DIV/0!</v>
      </c>
      <c r="O58" s="683" t="e">
        <f>DATOS!$P129/DATOS!$P$155</f>
        <v>#DIV/0!</v>
      </c>
      <c r="P58" s="683" t="e">
        <f>DATOS!$Q129/DATOS!$Q$155</f>
        <v>#DIV/0!</v>
      </c>
      <c r="Q58" s="683" t="e">
        <f>DATOS!$R129/DATOS!$R$155</f>
        <v>#DIV/0!</v>
      </c>
      <c r="R58" s="683" t="e">
        <f>DATOS!$S129/DATOS!$S$155</f>
        <v>#DIV/0!</v>
      </c>
      <c r="S58" s="683" t="e">
        <f>DATOS!$T129/DATOS!$T$155</f>
        <v>#DIV/0!</v>
      </c>
      <c r="T58" s="683" t="e">
        <f>DATOS!$U129/DATOS!$U$155</f>
        <v>#DIV/0!</v>
      </c>
      <c r="U58" s="683" t="e">
        <f>DATOS!$V129/DATOS!$V$155</f>
        <v>#DIV/0!</v>
      </c>
      <c r="V58" s="683" t="e">
        <f>DATOS!$W129/DATOS!$W$155</f>
        <v>#DIV/0!</v>
      </c>
      <c r="W58" s="683" t="e">
        <f>DATOS!$X129/DATOS!$X$155</f>
        <v>#DIV/0!</v>
      </c>
      <c r="X58" s="683" t="e">
        <f>DATOS!$Y129/DATOS!$Y$155</f>
        <v>#DIV/0!</v>
      </c>
      <c r="Y58" s="683" t="e">
        <f>DATOS!$Z129/DATOS!$Z$155</f>
        <v>#DIV/0!</v>
      </c>
      <c r="Z58" s="1124" t="e">
        <f t="shared" si="0"/>
        <v>#DIV/0!</v>
      </c>
      <c r="AA58" s="1124" t="e">
        <f t="shared" si="1"/>
        <v>#DIV/0!</v>
      </c>
    </row>
    <row r="59" spans="1:27" ht="13.5" thickBot="1" x14ac:dyDescent="0.25">
      <c r="A59" s="545" t="s">
        <v>730</v>
      </c>
      <c r="B59" s="683">
        <f>DATOS!$C130/DATOS!$C$155</f>
        <v>0</v>
      </c>
      <c r="C59" s="1236">
        <f>DATOS!$D130/DATOS!$D$155</f>
        <v>0</v>
      </c>
      <c r="D59" s="683">
        <f>DATOS!$E130/DATOS!$E$155</f>
        <v>0</v>
      </c>
      <c r="E59" s="1236">
        <f>DATOS!$F130/DATOS!$F$155</f>
        <v>0</v>
      </c>
      <c r="F59" s="683">
        <f>DATOS!$G130/DATOS!$G$155</f>
        <v>0</v>
      </c>
      <c r="G59" s="1236">
        <f>DATOS!$H130/DATOS!$H$155</f>
        <v>0</v>
      </c>
      <c r="H59" s="683">
        <f>DATOS!$I130/DATOS!$I$155</f>
        <v>0</v>
      </c>
      <c r="I59" s="683">
        <f>DATOS!$J130/DATOS!$J$155</f>
        <v>0</v>
      </c>
      <c r="J59" s="683">
        <f>DATOS!$K130/DATOS!$K$155</f>
        <v>0</v>
      </c>
      <c r="K59" s="683">
        <f>DATOS!$L130/DATOS!$L$155</f>
        <v>0</v>
      </c>
      <c r="L59" s="683">
        <f>DATOS!$M130/DATOS!$M$155</f>
        <v>0</v>
      </c>
      <c r="M59" s="683">
        <f>DATOS!$N130/DATOS!$N$155</f>
        <v>0</v>
      </c>
      <c r="N59" s="683" t="e">
        <f>DATOS!$O130/DATOS!$O$155</f>
        <v>#DIV/0!</v>
      </c>
      <c r="O59" s="683" t="e">
        <f>DATOS!$P130/DATOS!$P$155</f>
        <v>#DIV/0!</v>
      </c>
      <c r="P59" s="683" t="e">
        <f>DATOS!$Q130/DATOS!$Q$155</f>
        <v>#DIV/0!</v>
      </c>
      <c r="Q59" s="683" t="e">
        <f>DATOS!$R130/DATOS!$R$155</f>
        <v>#DIV/0!</v>
      </c>
      <c r="R59" s="683" t="e">
        <f>DATOS!$S130/DATOS!$S$155</f>
        <v>#DIV/0!</v>
      </c>
      <c r="S59" s="683" t="e">
        <f>DATOS!$T130/DATOS!$T$155</f>
        <v>#DIV/0!</v>
      </c>
      <c r="T59" s="683" t="e">
        <f>DATOS!$U130/DATOS!$U$155</f>
        <v>#DIV/0!</v>
      </c>
      <c r="U59" s="683" t="e">
        <f>DATOS!$V130/DATOS!$V$155</f>
        <v>#DIV/0!</v>
      </c>
      <c r="V59" s="683" t="e">
        <f>DATOS!$W130/DATOS!$W$155</f>
        <v>#DIV/0!</v>
      </c>
      <c r="W59" s="683" t="e">
        <f>DATOS!$X130/DATOS!$X$155</f>
        <v>#DIV/0!</v>
      </c>
      <c r="X59" s="683" t="e">
        <f>DATOS!$Y130/DATOS!$Y$155</f>
        <v>#DIV/0!</v>
      </c>
      <c r="Y59" s="683" t="e">
        <f>DATOS!$Z130/DATOS!$Z$155</f>
        <v>#DIV/0!</v>
      </c>
      <c r="Z59" s="1124" t="e">
        <f t="shared" si="0"/>
        <v>#DIV/0!</v>
      </c>
      <c r="AA59" s="1124" t="e">
        <f t="shared" si="1"/>
        <v>#DIV/0!</v>
      </c>
    </row>
    <row r="60" spans="1:27" ht="13.5" thickBot="1" x14ac:dyDescent="0.25">
      <c r="A60" s="545" t="s">
        <v>731</v>
      </c>
      <c r="B60" s="1236">
        <f>DATOS!$C131/DATOS!$C$155</f>
        <v>0</v>
      </c>
      <c r="C60" s="1236">
        <f>DATOS!$D131/DATOS!$D$155</f>
        <v>0</v>
      </c>
      <c r="D60" s="1236">
        <f>DATOS!$E131/DATOS!$E$155</f>
        <v>0</v>
      </c>
      <c r="E60" s="1236">
        <f>DATOS!$F131/DATOS!$F$155</f>
        <v>0</v>
      </c>
      <c r="F60" s="1236">
        <f>DATOS!$G131/DATOS!$G$155</f>
        <v>0</v>
      </c>
      <c r="G60" s="1236">
        <f>DATOS!$H131/DATOS!$H$155</f>
        <v>0</v>
      </c>
      <c r="H60" s="683">
        <f>DATOS!$I131/DATOS!$I$155</f>
        <v>0</v>
      </c>
      <c r="I60" s="683">
        <f>DATOS!$J131/DATOS!$J$155</f>
        <v>0</v>
      </c>
      <c r="J60" s="683">
        <f>DATOS!$K131/DATOS!$K$155</f>
        <v>0</v>
      </c>
      <c r="K60" s="683">
        <f>DATOS!$L131/DATOS!$L$155</f>
        <v>0</v>
      </c>
      <c r="L60" s="683">
        <f>DATOS!$M131/DATOS!$M$155</f>
        <v>0</v>
      </c>
      <c r="M60" s="683">
        <f>DATOS!$N131/DATOS!$N$155</f>
        <v>0</v>
      </c>
      <c r="N60" s="683" t="e">
        <f>DATOS!$O131/DATOS!$O$155</f>
        <v>#DIV/0!</v>
      </c>
      <c r="O60" s="683" t="e">
        <f>DATOS!$P131/DATOS!$P$155</f>
        <v>#DIV/0!</v>
      </c>
      <c r="P60" s="683" t="e">
        <f>DATOS!$Q131/DATOS!$Q$155</f>
        <v>#DIV/0!</v>
      </c>
      <c r="Q60" s="683" t="e">
        <f>DATOS!$R131/DATOS!$R$155</f>
        <v>#DIV/0!</v>
      </c>
      <c r="R60" s="683" t="e">
        <f>DATOS!$S131/DATOS!$S$155</f>
        <v>#DIV/0!</v>
      </c>
      <c r="S60" s="683" t="e">
        <f>DATOS!$T131/DATOS!$T$155</f>
        <v>#DIV/0!</v>
      </c>
      <c r="T60" s="683" t="e">
        <f>DATOS!$U131/DATOS!$U$155</f>
        <v>#DIV/0!</v>
      </c>
      <c r="U60" s="683" t="e">
        <f>DATOS!$V131/DATOS!$V$155</f>
        <v>#DIV/0!</v>
      </c>
      <c r="V60" s="683" t="e">
        <f>DATOS!$W131/DATOS!$W$155</f>
        <v>#DIV/0!</v>
      </c>
      <c r="W60" s="683" t="e">
        <f>DATOS!$X131/DATOS!$X$155</f>
        <v>#DIV/0!</v>
      </c>
      <c r="X60" s="683" t="e">
        <f>DATOS!$Y131/DATOS!$Y$155</f>
        <v>#DIV/0!</v>
      </c>
      <c r="Y60" s="683" t="e">
        <f>DATOS!$Z131/DATOS!$Z$155</f>
        <v>#DIV/0!</v>
      </c>
      <c r="Z60" s="1124" t="e">
        <f t="shared" si="0"/>
        <v>#DIV/0!</v>
      </c>
      <c r="AA60" s="1124" t="e">
        <f t="shared" si="1"/>
        <v>#DIV/0!</v>
      </c>
    </row>
    <row r="61" spans="1:27" ht="13.5" thickBot="1" x14ac:dyDescent="0.25">
      <c r="A61" s="545" t="s">
        <v>732</v>
      </c>
      <c r="B61" s="1236">
        <f>DATOS!$C132/DATOS!$C$155</f>
        <v>0</v>
      </c>
      <c r="C61" s="1236">
        <f>DATOS!$D132/DATOS!$D$155</f>
        <v>0</v>
      </c>
      <c r="D61" s="1236">
        <f>DATOS!$E132/DATOS!$E$155</f>
        <v>0</v>
      </c>
      <c r="E61" s="1236">
        <f>DATOS!$F132/DATOS!$F$155</f>
        <v>0</v>
      </c>
      <c r="F61" s="1236">
        <f>DATOS!$G132/DATOS!$G$155</f>
        <v>0</v>
      </c>
      <c r="G61" s="1236">
        <f>DATOS!$H132/DATOS!$H$155</f>
        <v>0</v>
      </c>
      <c r="H61" s="683">
        <f>DATOS!$I132/DATOS!$I$155</f>
        <v>0</v>
      </c>
      <c r="I61" s="683">
        <f>DATOS!$J132/DATOS!$J$155</f>
        <v>0</v>
      </c>
      <c r="J61" s="683">
        <f>DATOS!$K132/DATOS!$K$155</f>
        <v>0</v>
      </c>
      <c r="K61" s="683">
        <f>DATOS!$L132/DATOS!$L$155</f>
        <v>0</v>
      </c>
      <c r="L61" s="683">
        <f>DATOS!$M132/DATOS!$M$155</f>
        <v>0</v>
      </c>
      <c r="M61" s="683">
        <f>DATOS!$N132/DATOS!$N$155</f>
        <v>0</v>
      </c>
      <c r="N61" s="683" t="e">
        <f>DATOS!$O132/DATOS!$O$155</f>
        <v>#DIV/0!</v>
      </c>
      <c r="O61" s="683" t="e">
        <f>DATOS!$P132/DATOS!$P$155</f>
        <v>#DIV/0!</v>
      </c>
      <c r="P61" s="683" t="e">
        <f>DATOS!$Q132/DATOS!$Q$155</f>
        <v>#DIV/0!</v>
      </c>
      <c r="Q61" s="683" t="e">
        <f>DATOS!$R132/DATOS!$R$155</f>
        <v>#DIV/0!</v>
      </c>
      <c r="R61" s="683" t="e">
        <f>DATOS!$S132/DATOS!$S$155</f>
        <v>#DIV/0!</v>
      </c>
      <c r="S61" s="683" t="e">
        <f>DATOS!$T132/DATOS!$T$155</f>
        <v>#DIV/0!</v>
      </c>
      <c r="T61" s="683" t="e">
        <f>DATOS!$U132/DATOS!$U$155</f>
        <v>#DIV/0!</v>
      </c>
      <c r="U61" s="683" t="e">
        <f>DATOS!$V132/DATOS!$V$155</f>
        <v>#DIV/0!</v>
      </c>
      <c r="V61" s="683" t="e">
        <f>DATOS!$W132/DATOS!$W$155</f>
        <v>#DIV/0!</v>
      </c>
      <c r="W61" s="683" t="e">
        <f>DATOS!$X132/DATOS!$X$155</f>
        <v>#DIV/0!</v>
      </c>
      <c r="X61" s="683" t="e">
        <f>DATOS!$Y132/DATOS!$Y$155</f>
        <v>#DIV/0!</v>
      </c>
      <c r="Y61" s="683" t="e">
        <f>DATOS!$Z132/DATOS!$Z$155</f>
        <v>#DIV/0!</v>
      </c>
      <c r="Z61" s="1124" t="e">
        <f t="shared" si="0"/>
        <v>#DIV/0!</v>
      </c>
      <c r="AA61" s="1124" t="e">
        <f t="shared" si="1"/>
        <v>#DIV/0!</v>
      </c>
    </row>
    <row r="62" spans="1:27" ht="13.5" thickBot="1" x14ac:dyDescent="0.25">
      <c r="A62" s="545" t="s">
        <v>733</v>
      </c>
      <c r="B62" s="683">
        <f>DATOS!$C133/DATOS!$C$155</f>
        <v>1.859449105029443E-2</v>
      </c>
      <c r="C62" s="1236">
        <f>DATOS!$D133/DATOS!$D$155</f>
        <v>0</v>
      </c>
      <c r="D62" s="683">
        <f>DATOS!$E133/DATOS!$E$155</f>
        <v>1.6787471407448427E-2</v>
      </c>
      <c r="E62" s="1236">
        <f>DATOS!$F133/DATOS!$F$155</f>
        <v>0</v>
      </c>
      <c r="F62" s="683">
        <f>DATOS!$G133/DATOS!$G$155</f>
        <v>1.1458851154406856E-2</v>
      </c>
      <c r="G62" s="1236">
        <f>DATOS!$H133/DATOS!$H$155</f>
        <v>0</v>
      </c>
      <c r="H62" s="683">
        <f>DATOS!$I133/DATOS!$I$155</f>
        <v>2.1352437859109938E-2</v>
      </c>
      <c r="I62" s="683">
        <f>DATOS!$J133/DATOS!$J$155</f>
        <v>0</v>
      </c>
      <c r="J62" s="683">
        <f>DATOS!$K133/DATOS!$K$155</f>
        <v>7.7585479874992007E-3</v>
      </c>
      <c r="K62" s="683">
        <f>DATOS!$L133/DATOS!$L$155</f>
        <v>0</v>
      </c>
      <c r="L62" s="683">
        <f>DATOS!$M133/DATOS!$M$155</f>
        <v>1.6240756876883599E-2</v>
      </c>
      <c r="M62" s="683">
        <f>DATOS!$N133/DATOS!$N$155</f>
        <v>0</v>
      </c>
      <c r="N62" s="683" t="e">
        <f>DATOS!$O133/DATOS!$O$155</f>
        <v>#DIV/0!</v>
      </c>
      <c r="O62" s="683" t="e">
        <f>DATOS!$P133/DATOS!$P$155</f>
        <v>#DIV/0!</v>
      </c>
      <c r="P62" s="683" t="e">
        <f>DATOS!$Q133/DATOS!$Q$155</f>
        <v>#DIV/0!</v>
      </c>
      <c r="Q62" s="683" t="e">
        <f>DATOS!$R133/DATOS!$R$155</f>
        <v>#DIV/0!</v>
      </c>
      <c r="R62" s="683" t="e">
        <f>DATOS!$S133/DATOS!$S$155</f>
        <v>#DIV/0!</v>
      </c>
      <c r="S62" s="683" t="e">
        <f>DATOS!$T133/DATOS!$T$155</f>
        <v>#DIV/0!</v>
      </c>
      <c r="T62" s="683" t="e">
        <f>DATOS!$U133/DATOS!$U$155</f>
        <v>#DIV/0!</v>
      </c>
      <c r="U62" s="683" t="e">
        <f>DATOS!$V133/DATOS!$V$155</f>
        <v>#DIV/0!</v>
      </c>
      <c r="V62" s="683" t="e">
        <f>DATOS!$W133/DATOS!$W$155</f>
        <v>#DIV/0!</v>
      </c>
      <c r="W62" s="683" t="e">
        <f>DATOS!$X133/DATOS!$X$155</f>
        <v>#DIV/0!</v>
      </c>
      <c r="X62" s="683" t="e">
        <f>DATOS!$Y133/DATOS!$Y$155</f>
        <v>#DIV/0!</v>
      </c>
      <c r="Y62" s="683" t="e">
        <f>DATOS!$Z133/DATOS!$Z$155</f>
        <v>#DIV/0!</v>
      </c>
      <c r="Z62" s="1124" t="e">
        <f t="shared" si="0"/>
        <v>#DIV/0!</v>
      </c>
      <c r="AA62" s="1124" t="e">
        <f t="shared" si="1"/>
        <v>#DIV/0!</v>
      </c>
    </row>
    <row r="63" spans="1:27" ht="13.5" thickBot="1" x14ac:dyDescent="0.25">
      <c r="A63" s="545" t="s">
        <v>734</v>
      </c>
      <c r="B63" s="1236">
        <f>DATOS!$C134/DATOS!$C$155</f>
        <v>0</v>
      </c>
      <c r="C63" s="1236">
        <f>DATOS!$D134/DATOS!$D$155</f>
        <v>0</v>
      </c>
      <c r="D63" s="1236">
        <f>DATOS!$E134/DATOS!$E$155</f>
        <v>0</v>
      </c>
      <c r="E63" s="1236">
        <f>DATOS!$F134/DATOS!$F$155</f>
        <v>0</v>
      </c>
      <c r="F63" s="1236">
        <f>DATOS!$G134/DATOS!$G$155</f>
        <v>0</v>
      </c>
      <c r="G63" s="1236">
        <f>DATOS!$H134/DATOS!$H$155</f>
        <v>0</v>
      </c>
      <c r="H63" s="683">
        <f>DATOS!$I134/DATOS!$I$155</f>
        <v>0</v>
      </c>
      <c r="I63" s="683">
        <f>DATOS!$J134/DATOS!$J$155</f>
        <v>0</v>
      </c>
      <c r="J63" s="683">
        <f>DATOS!$K134/DATOS!$K$155</f>
        <v>0</v>
      </c>
      <c r="K63" s="683">
        <f>DATOS!$L134/DATOS!$L$155</f>
        <v>0</v>
      </c>
      <c r="L63" s="683">
        <f>DATOS!$M134/DATOS!$M$155</f>
        <v>0</v>
      </c>
      <c r="M63" s="683">
        <f>DATOS!$N134/DATOS!$N$155</f>
        <v>0</v>
      </c>
      <c r="N63" s="683" t="e">
        <f>DATOS!$O134/DATOS!$O$155</f>
        <v>#DIV/0!</v>
      </c>
      <c r="O63" s="683" t="e">
        <f>DATOS!$P134/DATOS!$P$155</f>
        <v>#DIV/0!</v>
      </c>
      <c r="P63" s="683" t="e">
        <f>DATOS!$Q134/DATOS!$Q$155</f>
        <v>#DIV/0!</v>
      </c>
      <c r="Q63" s="683" t="e">
        <f>DATOS!$R134/DATOS!$R$155</f>
        <v>#DIV/0!</v>
      </c>
      <c r="R63" s="683" t="e">
        <f>DATOS!$S134/DATOS!$S$155</f>
        <v>#DIV/0!</v>
      </c>
      <c r="S63" s="683" t="e">
        <f>DATOS!$T134/DATOS!$T$155</f>
        <v>#DIV/0!</v>
      </c>
      <c r="T63" s="683" t="e">
        <f>DATOS!$U134/DATOS!$U$155</f>
        <v>#DIV/0!</v>
      </c>
      <c r="U63" s="683" t="e">
        <f>DATOS!$V134/DATOS!$V$155</f>
        <v>#DIV/0!</v>
      </c>
      <c r="V63" s="683" t="e">
        <f>DATOS!$W134/DATOS!$W$155</f>
        <v>#DIV/0!</v>
      </c>
      <c r="W63" s="683" t="e">
        <f>DATOS!$X134/DATOS!$X$155</f>
        <v>#DIV/0!</v>
      </c>
      <c r="X63" s="683" t="e">
        <f>DATOS!$Y134/DATOS!$Y$155</f>
        <v>#DIV/0!</v>
      </c>
      <c r="Y63" s="683" t="e">
        <f>DATOS!$Z134/DATOS!$Z$155</f>
        <v>#DIV/0!</v>
      </c>
      <c r="Z63" s="1124" t="e">
        <f t="shared" si="0"/>
        <v>#DIV/0!</v>
      </c>
      <c r="AA63" s="1124" t="e">
        <f t="shared" si="1"/>
        <v>#DIV/0!</v>
      </c>
    </row>
    <row r="64" spans="1:27" ht="13.5" thickBot="1" x14ac:dyDescent="0.25">
      <c r="A64" s="545" t="s">
        <v>778</v>
      </c>
      <c r="B64" s="1236">
        <f>DATOS!$C135/DATOS!$C$155</f>
        <v>0</v>
      </c>
      <c r="C64" s="1236">
        <f>DATOS!$D135/DATOS!$D$155</f>
        <v>0</v>
      </c>
      <c r="D64" s="1236">
        <f>DATOS!$E135/DATOS!$E$155</f>
        <v>0</v>
      </c>
      <c r="E64" s="1236">
        <f>DATOS!$F135/DATOS!$F$155</f>
        <v>0</v>
      </c>
      <c r="F64" s="1236">
        <f>DATOS!$G135/DATOS!$G$155</f>
        <v>0</v>
      </c>
      <c r="G64" s="1236">
        <f>DATOS!$H135/DATOS!$H$155</f>
        <v>0</v>
      </c>
      <c r="H64" s="683">
        <f>DATOS!$I135/DATOS!$I$155</f>
        <v>0</v>
      </c>
      <c r="I64" s="683">
        <f>DATOS!$J135/DATOS!$J$155</f>
        <v>0</v>
      </c>
      <c r="J64" s="683">
        <f>DATOS!$K135/DATOS!$K$155</f>
        <v>0</v>
      </c>
      <c r="K64" s="683">
        <f>DATOS!$L135/DATOS!$L$155</f>
        <v>0</v>
      </c>
      <c r="L64" s="683">
        <f>DATOS!$M135/DATOS!$M$155</f>
        <v>0</v>
      </c>
      <c r="M64" s="683">
        <f>DATOS!$N135/DATOS!$N$155</f>
        <v>0</v>
      </c>
      <c r="N64" s="683" t="e">
        <f>DATOS!$O135/DATOS!$O$155</f>
        <v>#DIV/0!</v>
      </c>
      <c r="O64" s="683" t="e">
        <f>DATOS!$P135/DATOS!$P$155</f>
        <v>#DIV/0!</v>
      </c>
      <c r="P64" s="683" t="e">
        <f>DATOS!$Q135/DATOS!$Q$155</f>
        <v>#DIV/0!</v>
      </c>
      <c r="Q64" s="683" t="e">
        <f>DATOS!$R135/DATOS!$R$155</f>
        <v>#DIV/0!</v>
      </c>
      <c r="R64" s="683" t="e">
        <f>DATOS!$S135/DATOS!$S$155</f>
        <v>#DIV/0!</v>
      </c>
      <c r="S64" s="683" t="e">
        <f>DATOS!$T135/DATOS!$T$155</f>
        <v>#DIV/0!</v>
      </c>
      <c r="T64" s="683" t="e">
        <f>DATOS!$U135/DATOS!$U$155</f>
        <v>#DIV/0!</v>
      </c>
      <c r="U64" s="683" t="e">
        <f>DATOS!$V135/DATOS!$V$155</f>
        <v>#DIV/0!</v>
      </c>
      <c r="V64" s="683" t="e">
        <f>DATOS!$W135/DATOS!$W$155</f>
        <v>#DIV/0!</v>
      </c>
      <c r="W64" s="683" t="e">
        <f>DATOS!$X135/DATOS!$X$155</f>
        <v>#DIV/0!</v>
      </c>
      <c r="X64" s="683" t="e">
        <f>DATOS!$Y135/DATOS!$Y$155</f>
        <v>#DIV/0!</v>
      </c>
      <c r="Y64" s="683" t="e">
        <f>DATOS!$Z135/DATOS!$Z$155</f>
        <v>#DIV/0!</v>
      </c>
      <c r="Z64" s="1124" t="e">
        <f t="shared" ref="Z64:Z67" si="2">AVERAGE(B64,D64,F64,H64,J64,L64,N64,P64,R64,T64,V64,X64)</f>
        <v>#DIV/0!</v>
      </c>
      <c r="AA64" s="1124" t="e">
        <f t="shared" ref="AA64:AA67" si="3">AVERAGE(C64,E64,G64,I64,K64,M64,O64,Q64,S64,U64,W64,Y64)</f>
        <v>#DIV/0!</v>
      </c>
    </row>
    <row r="65" spans="1:27" ht="13.5" thickBot="1" x14ac:dyDescent="0.25">
      <c r="A65" s="545" t="s">
        <v>779</v>
      </c>
      <c r="B65" s="683">
        <f>DATOS!$C136/DATOS!$C$155</f>
        <v>7.9158373039982721E-4</v>
      </c>
      <c r="C65" s="1236">
        <f>DATOS!$D136/DATOS!$D$155</f>
        <v>0</v>
      </c>
      <c r="D65" s="683">
        <f>DATOS!$E136/DATOS!$E$155</f>
        <v>2.8068730490501863E-3</v>
      </c>
      <c r="E65" s="1236">
        <f>DATOS!$F136/DATOS!$F$155</f>
        <v>0</v>
      </c>
      <c r="F65" s="683">
        <f>DATOS!$G136/DATOS!$G$155</f>
        <v>2.8009692055288514E-4</v>
      </c>
      <c r="G65" s="1236">
        <f>DATOS!$H136/DATOS!$H$155</f>
        <v>0</v>
      </c>
      <c r="H65" s="683">
        <f>DATOS!$I136/DATOS!$I$155</f>
        <v>8.4466492745467032E-4</v>
      </c>
      <c r="I65" s="683">
        <f>DATOS!$J136/DATOS!$J$155</f>
        <v>0</v>
      </c>
      <c r="J65" s="683">
        <f>DATOS!$K136/DATOS!$K$155</f>
        <v>1.8135309167341129E-3</v>
      </c>
      <c r="K65" s="683">
        <f>DATOS!$L136/DATOS!$L$155</f>
        <v>0</v>
      </c>
      <c r="L65" s="683">
        <f>DATOS!$M136/DATOS!$M$155</f>
        <v>3.4694187524481784E-4</v>
      </c>
      <c r="M65" s="683">
        <f>DATOS!$N136/DATOS!$N$155</f>
        <v>0</v>
      </c>
      <c r="N65" s="683" t="e">
        <f>DATOS!$O136/DATOS!$O$155</f>
        <v>#DIV/0!</v>
      </c>
      <c r="O65" s="683" t="e">
        <f>DATOS!$P136/DATOS!$P$155</f>
        <v>#DIV/0!</v>
      </c>
      <c r="P65" s="683" t="e">
        <f>DATOS!$Q136/DATOS!$Q$155</f>
        <v>#DIV/0!</v>
      </c>
      <c r="Q65" s="683" t="e">
        <f>DATOS!$R136/DATOS!$R$155</f>
        <v>#DIV/0!</v>
      </c>
      <c r="R65" s="683" t="e">
        <f>DATOS!$S136/DATOS!$S$155</f>
        <v>#DIV/0!</v>
      </c>
      <c r="S65" s="683" t="e">
        <f>DATOS!$T136/DATOS!$T$155</f>
        <v>#DIV/0!</v>
      </c>
      <c r="T65" s="683" t="e">
        <f>DATOS!$U136/DATOS!$U$155</f>
        <v>#DIV/0!</v>
      </c>
      <c r="U65" s="683" t="e">
        <f>DATOS!$V136/DATOS!$V$155</f>
        <v>#DIV/0!</v>
      </c>
      <c r="V65" s="683" t="e">
        <f>DATOS!$W136/DATOS!$W$155</f>
        <v>#DIV/0!</v>
      </c>
      <c r="W65" s="683" t="e">
        <f>DATOS!$X136/DATOS!$X$155</f>
        <v>#DIV/0!</v>
      </c>
      <c r="X65" s="683" t="e">
        <f>DATOS!$Y136/DATOS!$Y$155</f>
        <v>#DIV/0!</v>
      </c>
      <c r="Y65" s="683" t="e">
        <f>DATOS!$Z136/DATOS!$Z$155</f>
        <v>#DIV/0!</v>
      </c>
      <c r="Z65" s="1124" t="e">
        <f t="shared" si="2"/>
        <v>#DIV/0!</v>
      </c>
      <c r="AA65" s="1124" t="e">
        <f t="shared" si="3"/>
        <v>#DIV/0!</v>
      </c>
    </row>
    <row r="66" spans="1:27" ht="13.5" thickBot="1" x14ac:dyDescent="0.25">
      <c r="A66" s="545" t="s">
        <v>782</v>
      </c>
      <c r="B66" s="1236">
        <f>DATOS!$C137/DATOS!$C$155</f>
        <v>0</v>
      </c>
      <c r="C66" s="1236">
        <f>DATOS!$D137/DATOS!$D$155</f>
        <v>0</v>
      </c>
      <c r="D66" s="1236">
        <f>DATOS!$E137/DATOS!$E$155</f>
        <v>0</v>
      </c>
      <c r="E66" s="1236">
        <f>DATOS!$F137/DATOS!$F$155</f>
        <v>0</v>
      </c>
      <c r="F66" s="1236">
        <f>DATOS!$G137/DATOS!$G$155</f>
        <v>0</v>
      </c>
      <c r="G66" s="1236">
        <f>DATOS!$H137/DATOS!$H$155</f>
        <v>0</v>
      </c>
      <c r="H66" s="683">
        <f>DATOS!$I137/DATOS!$I$155</f>
        <v>0</v>
      </c>
      <c r="I66" s="683">
        <f>DATOS!$J137/DATOS!$J$155</f>
        <v>0</v>
      </c>
      <c r="J66" s="683">
        <f>DATOS!$K137/DATOS!$K$155</f>
        <v>0</v>
      </c>
      <c r="K66" s="683">
        <f>DATOS!$L137/DATOS!$L$155</f>
        <v>0</v>
      </c>
      <c r="L66" s="683">
        <f>DATOS!$M137/DATOS!$M$155</f>
        <v>0</v>
      </c>
      <c r="M66" s="683">
        <f>DATOS!$N137/DATOS!$N$155</f>
        <v>0</v>
      </c>
      <c r="N66" s="683" t="e">
        <f>DATOS!$O137/DATOS!$O$155</f>
        <v>#DIV/0!</v>
      </c>
      <c r="O66" s="683" t="e">
        <f>DATOS!$P137/DATOS!$P$155</f>
        <v>#DIV/0!</v>
      </c>
      <c r="P66" s="683" t="e">
        <f>DATOS!$Q137/DATOS!$Q$155</f>
        <v>#DIV/0!</v>
      </c>
      <c r="Q66" s="683" t="e">
        <f>DATOS!$R137/DATOS!$R$155</f>
        <v>#DIV/0!</v>
      </c>
      <c r="R66" s="683" t="e">
        <f>DATOS!$S137/DATOS!$S$155</f>
        <v>#DIV/0!</v>
      </c>
      <c r="S66" s="683" t="e">
        <f>DATOS!$T137/DATOS!$T$155</f>
        <v>#DIV/0!</v>
      </c>
      <c r="T66" s="683" t="e">
        <f>DATOS!$U137/DATOS!$U$155</f>
        <v>#DIV/0!</v>
      </c>
      <c r="U66" s="683" t="e">
        <f>DATOS!$V137/DATOS!$V$155</f>
        <v>#DIV/0!</v>
      </c>
      <c r="V66" s="683" t="e">
        <f>DATOS!$W137/DATOS!$W$155</f>
        <v>#DIV/0!</v>
      </c>
      <c r="W66" s="683" t="e">
        <f>DATOS!$X137/DATOS!$X$155</f>
        <v>#DIV/0!</v>
      </c>
      <c r="X66" s="683" t="e">
        <f>DATOS!$Y137/DATOS!$Y$155</f>
        <v>#DIV/0!</v>
      </c>
      <c r="Y66" s="683" t="e">
        <f>DATOS!$Z137/DATOS!$Z$155</f>
        <v>#DIV/0!</v>
      </c>
      <c r="Z66" s="1124" t="e">
        <f t="shared" si="2"/>
        <v>#DIV/0!</v>
      </c>
      <c r="AA66" s="1124" t="e">
        <f t="shared" si="3"/>
        <v>#DIV/0!</v>
      </c>
    </row>
    <row r="67" spans="1:27" ht="13.5" thickBot="1" x14ac:dyDescent="0.25">
      <c r="A67" s="545" t="s">
        <v>781</v>
      </c>
      <c r="B67" s="1236">
        <f>DATOS!$C138/DATOS!$C$155</f>
        <v>1.7333896587732739E-2</v>
      </c>
      <c r="C67" s="1236">
        <f>DATOS!$D138/DATOS!$D$155</f>
        <v>0</v>
      </c>
      <c r="D67" s="1236">
        <f>DATOS!$E138/DATOS!$E$155</f>
        <v>6.6802545710079216E-3</v>
      </c>
      <c r="E67" s="1236">
        <f>DATOS!$F138/DATOS!$F$155</f>
        <v>0</v>
      </c>
      <c r="F67" s="683">
        <f>DATOS!$G138/DATOS!$G$155</f>
        <v>2.0487709989945382E-2</v>
      </c>
      <c r="G67" s="1236">
        <f>DATOS!$H138/DATOS!$H$155</f>
        <v>0</v>
      </c>
      <c r="H67" s="683">
        <f>DATOS!$I138/DATOS!$I$155</f>
        <v>1.9024042909240719E-2</v>
      </c>
      <c r="I67" s="683">
        <f>DATOS!$J138/DATOS!$J$155</f>
        <v>0</v>
      </c>
      <c r="J67" s="683">
        <f>DATOS!$K138/DATOS!$K$155</f>
        <v>1.597535864961095E-2</v>
      </c>
      <c r="K67" s="683">
        <f>DATOS!$L138/DATOS!$L$155</f>
        <v>0</v>
      </c>
      <c r="L67" s="683">
        <f>DATOS!$M138/DATOS!$M$155</f>
        <v>2.0524849511963098E-2</v>
      </c>
      <c r="M67" s="683">
        <f>DATOS!$N138/DATOS!$N$155</f>
        <v>0</v>
      </c>
      <c r="N67" s="683" t="e">
        <f>DATOS!$O138/DATOS!$O$155</f>
        <v>#DIV/0!</v>
      </c>
      <c r="O67" s="683" t="e">
        <f>DATOS!$P138/DATOS!$P$155</f>
        <v>#DIV/0!</v>
      </c>
      <c r="P67" s="683" t="e">
        <f>DATOS!$Q138/DATOS!$Q$155</f>
        <v>#DIV/0!</v>
      </c>
      <c r="Q67" s="683" t="e">
        <f>DATOS!$R138/DATOS!$R$155</f>
        <v>#DIV/0!</v>
      </c>
      <c r="R67" s="683" t="e">
        <f>DATOS!$S138/DATOS!$S$155</f>
        <v>#DIV/0!</v>
      </c>
      <c r="S67" s="683" t="e">
        <f>DATOS!$T138/DATOS!$T$155</f>
        <v>#DIV/0!</v>
      </c>
      <c r="T67" s="683" t="e">
        <f>DATOS!$U138/DATOS!$U$155</f>
        <v>#DIV/0!</v>
      </c>
      <c r="U67" s="683" t="e">
        <f>DATOS!$V138/DATOS!$V$155</f>
        <v>#DIV/0!</v>
      </c>
      <c r="V67" s="683" t="e">
        <f>DATOS!$W138/DATOS!$W$155</f>
        <v>#DIV/0!</v>
      </c>
      <c r="W67" s="683" t="e">
        <f>DATOS!$X138/DATOS!$X$155</f>
        <v>#DIV/0!</v>
      </c>
      <c r="X67" s="683" t="e">
        <f>DATOS!$Y138/DATOS!$Y$155</f>
        <v>#DIV/0!</v>
      </c>
      <c r="Y67" s="683" t="e">
        <f>DATOS!$Z138/DATOS!$Z$155</f>
        <v>#DIV/0!</v>
      </c>
      <c r="Z67" s="1124" t="e">
        <f t="shared" si="2"/>
        <v>#DIV/0!</v>
      </c>
      <c r="AA67" s="1124" t="e">
        <f t="shared" si="3"/>
        <v>#DIV/0!</v>
      </c>
    </row>
    <row r="68" spans="1:27" ht="13.5" thickBot="1" x14ac:dyDescent="0.25">
      <c r="A68" s="545" t="s">
        <v>636</v>
      </c>
      <c r="B68" s="1236">
        <f>DATOS!$C143/DATOS!$C$155</f>
        <v>0</v>
      </c>
      <c r="C68" s="1236">
        <f>DATOS!$D143/DATOS!$D$155</f>
        <v>0</v>
      </c>
      <c r="D68" s="1236">
        <f>DATOS!$E143/DATOS!$E$155</f>
        <v>8.5377318395051362E-4</v>
      </c>
      <c r="E68" s="1236">
        <f>DATOS!$F143/DATOS!$F$155</f>
        <v>0</v>
      </c>
      <c r="F68" s="1236">
        <f>DATOS!$G143/DATOS!$G$155</f>
        <v>0</v>
      </c>
      <c r="G68" s="1236">
        <f>DATOS!$H143/DATOS!$H$155</f>
        <v>0</v>
      </c>
      <c r="H68" s="683">
        <f>DATOS!$I143/DATOS!$I$155</f>
        <v>0</v>
      </c>
      <c r="I68" s="683">
        <f>DATOS!$J143/DATOS!$J$155</f>
        <v>0</v>
      </c>
      <c r="J68" s="683">
        <f>DATOS!$K143/DATOS!$K$155</f>
        <v>1.3620134948767355E-3</v>
      </c>
      <c r="K68" s="683">
        <f>DATOS!$L143/DATOS!$L$155</f>
        <v>0</v>
      </c>
      <c r="L68" s="683">
        <f>DATOS!$M143/DATOS!$M$155</f>
        <v>0</v>
      </c>
      <c r="M68" s="683">
        <f>DATOS!$N143/DATOS!$N$155</f>
        <v>0</v>
      </c>
      <c r="N68" s="683" t="e">
        <f>DATOS!$O143/DATOS!$O$155</f>
        <v>#DIV/0!</v>
      </c>
      <c r="O68" s="683" t="e">
        <f>DATOS!$P143/DATOS!$P$155</f>
        <v>#DIV/0!</v>
      </c>
      <c r="P68" s="683" t="e">
        <f>DATOS!$Q143/DATOS!$Q$155</f>
        <v>#DIV/0!</v>
      </c>
      <c r="Q68" s="683" t="e">
        <f>DATOS!$R143/DATOS!$R$155</f>
        <v>#DIV/0!</v>
      </c>
      <c r="R68" s="683" t="e">
        <f>DATOS!$S143/DATOS!$S$155</f>
        <v>#DIV/0!</v>
      </c>
      <c r="S68" s="683" t="e">
        <f>DATOS!$T143/DATOS!$T$155</f>
        <v>#DIV/0!</v>
      </c>
      <c r="T68" s="683" t="e">
        <f>DATOS!$U143/DATOS!$U$155</f>
        <v>#DIV/0!</v>
      </c>
      <c r="U68" s="683" t="e">
        <f>DATOS!$V143/DATOS!$V$155</f>
        <v>#DIV/0!</v>
      </c>
      <c r="V68" s="683" t="e">
        <f>DATOS!$W143/DATOS!$W$155</f>
        <v>#DIV/0!</v>
      </c>
      <c r="W68" s="683" t="e">
        <f>DATOS!$X143/DATOS!$X$155</f>
        <v>#DIV/0!</v>
      </c>
      <c r="X68" s="683" t="e">
        <f>DATOS!$Y143/DATOS!$Y$155</f>
        <v>#DIV/0!</v>
      </c>
      <c r="Y68" s="683" t="e">
        <f>DATOS!$Z143/DATOS!$Z$155</f>
        <v>#DIV/0!</v>
      </c>
      <c r="Z68" s="1124" t="e">
        <f t="shared" si="0"/>
        <v>#DIV/0!</v>
      </c>
      <c r="AA68" s="1124" t="e">
        <f t="shared" si="1"/>
        <v>#DIV/0!</v>
      </c>
    </row>
    <row r="69" spans="1:27" ht="13.5" thickBot="1" x14ac:dyDescent="0.25">
      <c r="A69" s="545" t="s">
        <v>637</v>
      </c>
      <c r="B69" s="1236">
        <f>DATOS!$C144/DATOS!$C$155</f>
        <v>1.2641161166079579E-4</v>
      </c>
      <c r="C69" s="1236">
        <f>DATOS!$D144/DATOS!$D$155</f>
        <v>0</v>
      </c>
      <c r="D69" s="1236">
        <f>DATOS!$E144/DATOS!$E$155</f>
        <v>0</v>
      </c>
      <c r="E69" s="1236">
        <f>DATOS!$F144/DATOS!$F$155</f>
        <v>0</v>
      </c>
      <c r="F69" s="1236">
        <f>DATOS!$G144/DATOS!$G$155</f>
        <v>0</v>
      </c>
      <c r="G69" s="1236">
        <f>DATOS!$H144/DATOS!$H$155</f>
        <v>0</v>
      </c>
      <c r="H69" s="683">
        <f>DATOS!$I144/DATOS!$I$155</f>
        <v>0</v>
      </c>
      <c r="I69" s="683">
        <f>DATOS!$J144/DATOS!$J$155</f>
        <v>0</v>
      </c>
      <c r="J69" s="683">
        <f>DATOS!$K144/DATOS!$K$155</f>
        <v>0</v>
      </c>
      <c r="K69" s="683">
        <f>DATOS!$L144/DATOS!$L$155</f>
        <v>0</v>
      </c>
      <c r="L69" s="683">
        <f>DATOS!$M144/DATOS!$M$155</f>
        <v>0</v>
      </c>
      <c r="M69" s="683">
        <f>DATOS!$N144/DATOS!$N$155</f>
        <v>0</v>
      </c>
      <c r="N69" s="683" t="e">
        <f>DATOS!$O144/DATOS!$O$155</f>
        <v>#DIV/0!</v>
      </c>
      <c r="O69" s="683" t="e">
        <f>DATOS!$P144/DATOS!$P$155</f>
        <v>#DIV/0!</v>
      </c>
      <c r="P69" s="683" t="e">
        <f>DATOS!$Q144/DATOS!$Q$155</f>
        <v>#DIV/0!</v>
      </c>
      <c r="Q69" s="683" t="e">
        <f>DATOS!$R144/DATOS!$R$155</f>
        <v>#DIV/0!</v>
      </c>
      <c r="R69" s="683" t="e">
        <f>DATOS!$S144/DATOS!$S$155</f>
        <v>#DIV/0!</v>
      </c>
      <c r="S69" s="683" t="e">
        <f>DATOS!$T144/DATOS!$T$155</f>
        <v>#DIV/0!</v>
      </c>
      <c r="T69" s="683" t="e">
        <f>DATOS!$U144/DATOS!$U$155</f>
        <v>#DIV/0!</v>
      </c>
      <c r="U69" s="683" t="e">
        <f>DATOS!$V144/DATOS!$V$155</f>
        <v>#DIV/0!</v>
      </c>
      <c r="V69" s="683" t="e">
        <f>DATOS!$W144/DATOS!$W$155</f>
        <v>#DIV/0!</v>
      </c>
      <c r="W69" s="683" t="e">
        <f>DATOS!$X144/DATOS!$X$155</f>
        <v>#DIV/0!</v>
      </c>
      <c r="X69" s="683" t="e">
        <f>DATOS!$Y144/DATOS!$Y$155</f>
        <v>#DIV/0!</v>
      </c>
      <c r="Y69" s="683" t="e">
        <f>DATOS!$Z144/DATOS!$Z$155</f>
        <v>#DIV/0!</v>
      </c>
      <c r="Z69" s="1124" t="e">
        <f t="shared" si="0"/>
        <v>#DIV/0!</v>
      </c>
      <c r="AA69" s="1124" t="e">
        <f t="shared" si="1"/>
        <v>#DIV/0!</v>
      </c>
    </row>
    <row r="70" spans="1:27" ht="13.5" thickBot="1" x14ac:dyDescent="0.25">
      <c r="A70" s="545" t="s">
        <v>638</v>
      </c>
      <c r="B70" s="1236">
        <f>DATOS!$C146/DATOS!$C$155</f>
        <v>0</v>
      </c>
      <c r="C70" s="1236">
        <f>DATOS!$D146/DATOS!$D$155</f>
        <v>0</v>
      </c>
      <c r="D70" s="1236">
        <f>DATOS!$E146/DATOS!$E$155</f>
        <v>0</v>
      </c>
      <c r="E70" s="1236">
        <f>DATOS!$F146/DATOS!$F$155</f>
        <v>0</v>
      </c>
      <c r="F70" s="1236">
        <f>DATOS!$G146/DATOS!$G$155</f>
        <v>0</v>
      </c>
      <c r="G70" s="1236">
        <f>DATOS!$H146/DATOS!$H$155</f>
        <v>0</v>
      </c>
      <c r="H70" s="683">
        <f>DATOS!$I146/DATOS!$I$155</f>
        <v>0</v>
      </c>
      <c r="I70" s="683">
        <f>DATOS!$J146/DATOS!$J$155</f>
        <v>0</v>
      </c>
      <c r="J70" s="683">
        <f>DATOS!$K146/DATOS!$K$155</f>
        <v>0</v>
      </c>
      <c r="K70" s="683">
        <f>DATOS!$L146/DATOS!$L$155</f>
        <v>0</v>
      </c>
      <c r="L70" s="683">
        <f>DATOS!$M146/DATOS!$M$155</f>
        <v>0</v>
      </c>
      <c r="M70" s="683">
        <f>DATOS!$N146/DATOS!$N$155</f>
        <v>0</v>
      </c>
      <c r="N70" s="683" t="e">
        <f>DATOS!$O146/DATOS!$O$155</f>
        <v>#DIV/0!</v>
      </c>
      <c r="O70" s="683" t="e">
        <f>DATOS!$P146/DATOS!$P$155</f>
        <v>#DIV/0!</v>
      </c>
      <c r="P70" s="683" t="e">
        <f>DATOS!$Q146/DATOS!$Q$155</f>
        <v>#DIV/0!</v>
      </c>
      <c r="Q70" s="683" t="e">
        <f>DATOS!$R146/DATOS!$R$155</f>
        <v>#DIV/0!</v>
      </c>
      <c r="R70" s="683" t="e">
        <f>DATOS!$S146/DATOS!$S$155</f>
        <v>#DIV/0!</v>
      </c>
      <c r="S70" s="683" t="e">
        <f>DATOS!$T146/DATOS!$T$155</f>
        <v>#DIV/0!</v>
      </c>
      <c r="T70" s="683" t="e">
        <f>DATOS!$U146/DATOS!$U$155</f>
        <v>#DIV/0!</v>
      </c>
      <c r="U70" s="683" t="e">
        <f>DATOS!$V146/DATOS!$V$155</f>
        <v>#DIV/0!</v>
      </c>
      <c r="V70" s="683" t="e">
        <f>DATOS!$W146/DATOS!$W$155</f>
        <v>#DIV/0!</v>
      </c>
      <c r="W70" s="683" t="e">
        <f>DATOS!$X146/DATOS!$X$155</f>
        <v>#DIV/0!</v>
      </c>
      <c r="X70" s="683" t="e">
        <f>DATOS!$Y146/DATOS!$Y$155</f>
        <v>#DIV/0!</v>
      </c>
      <c r="Y70" s="683" t="e">
        <f>DATOS!$Z146/DATOS!$Z$155</f>
        <v>#DIV/0!</v>
      </c>
      <c r="Z70" s="1124" t="e">
        <f t="shared" si="0"/>
        <v>#DIV/0!</v>
      </c>
      <c r="AA70" s="1124" t="e">
        <f t="shared" si="1"/>
        <v>#DIV/0!</v>
      </c>
    </row>
    <row r="71" spans="1:27" ht="13.5" thickBot="1" x14ac:dyDescent="0.25">
      <c r="A71" s="545" t="s">
        <v>639</v>
      </c>
      <c r="B71" s="1236">
        <f>DATOS!$C147/DATOS!$C$155</f>
        <v>0</v>
      </c>
      <c r="C71" s="1236">
        <f>DATOS!$D147/DATOS!$D$155</f>
        <v>0</v>
      </c>
      <c r="D71" s="1236">
        <f>DATOS!$E147/DATOS!$E$155</f>
        <v>0</v>
      </c>
      <c r="E71" s="1236">
        <f>DATOS!$F147/DATOS!$F$155</f>
        <v>0</v>
      </c>
      <c r="F71" s="1236">
        <f>DATOS!$G147/DATOS!$G$155</f>
        <v>0</v>
      </c>
      <c r="G71" s="1236">
        <f>DATOS!$H147/DATOS!$H$155</f>
        <v>0</v>
      </c>
      <c r="H71" s="683">
        <f>DATOS!$I147/DATOS!$I$155</f>
        <v>0</v>
      </c>
      <c r="I71" s="683">
        <f>DATOS!$J147/DATOS!$J$155</f>
        <v>0</v>
      </c>
      <c r="J71" s="683">
        <f>DATOS!$K147/DATOS!$K$155</f>
        <v>0</v>
      </c>
      <c r="K71" s="683">
        <f>DATOS!$L147/DATOS!$L$155</f>
        <v>0</v>
      </c>
      <c r="L71" s="683">
        <f>DATOS!$M147/DATOS!$M$155</f>
        <v>0</v>
      </c>
      <c r="M71" s="683">
        <f>DATOS!$N147/DATOS!$N$155</f>
        <v>0</v>
      </c>
      <c r="N71" s="683" t="e">
        <f>DATOS!$O147/DATOS!$O$155</f>
        <v>#DIV/0!</v>
      </c>
      <c r="O71" s="683" t="e">
        <f>DATOS!$P147/DATOS!$P$155</f>
        <v>#DIV/0!</v>
      </c>
      <c r="P71" s="683" t="e">
        <f>DATOS!$Q147/DATOS!$Q$155</f>
        <v>#DIV/0!</v>
      </c>
      <c r="Q71" s="683" t="e">
        <f>DATOS!$R147/DATOS!$R$155</f>
        <v>#DIV/0!</v>
      </c>
      <c r="R71" s="683" t="e">
        <f>DATOS!$S147/DATOS!$S$155</f>
        <v>#DIV/0!</v>
      </c>
      <c r="S71" s="683" t="e">
        <f>DATOS!$T147/DATOS!$T$155</f>
        <v>#DIV/0!</v>
      </c>
      <c r="T71" s="683" t="e">
        <f>DATOS!$U147/DATOS!$U$155</f>
        <v>#DIV/0!</v>
      </c>
      <c r="U71" s="683" t="e">
        <f>DATOS!$V147/DATOS!$V$155</f>
        <v>#DIV/0!</v>
      </c>
      <c r="V71" s="683" t="e">
        <f>DATOS!$W147/DATOS!$W$155</f>
        <v>#DIV/0!</v>
      </c>
      <c r="W71" s="683" t="e">
        <f>DATOS!$X147/DATOS!$X$155</f>
        <v>#DIV/0!</v>
      </c>
      <c r="X71" s="683" t="e">
        <f>DATOS!$Y147/DATOS!$Y$155</f>
        <v>#DIV/0!</v>
      </c>
      <c r="Y71" s="683" t="e">
        <f>DATOS!$Z147/DATOS!$Z$155</f>
        <v>#DIV/0!</v>
      </c>
      <c r="Z71" s="1124" t="e">
        <f t="shared" si="0"/>
        <v>#DIV/0!</v>
      </c>
      <c r="AA71" s="1124" t="e">
        <f t="shared" si="1"/>
        <v>#DIV/0!</v>
      </c>
    </row>
    <row r="72" spans="1:27" ht="13.5" thickBot="1" x14ac:dyDescent="0.25">
      <c r="A72" s="545" t="s">
        <v>640</v>
      </c>
      <c r="B72" s="1236">
        <f>DATOS!$C148/DATOS!$C$155</f>
        <v>0</v>
      </c>
      <c r="C72" s="1236">
        <f>DATOS!$D148/DATOS!$D$155</f>
        <v>0</v>
      </c>
      <c r="D72" s="1236">
        <f>DATOS!$E148/DATOS!$E$155</f>
        <v>0</v>
      </c>
      <c r="E72" s="1236">
        <f>DATOS!$F148/DATOS!$F$155</f>
        <v>0</v>
      </c>
      <c r="F72" s="1236">
        <f>DATOS!$G148/DATOS!$G$155</f>
        <v>0</v>
      </c>
      <c r="G72" s="1236">
        <f>DATOS!$H148/DATOS!$H$155</f>
        <v>0</v>
      </c>
      <c r="H72" s="683">
        <f>DATOS!$I148/DATOS!$I$155</f>
        <v>0</v>
      </c>
      <c r="I72" s="683">
        <f>DATOS!$J148/DATOS!$J$155</f>
        <v>0</v>
      </c>
      <c r="J72" s="683">
        <f>DATOS!$K148/DATOS!$K$155</f>
        <v>0</v>
      </c>
      <c r="K72" s="683">
        <f>DATOS!$L148/DATOS!$L$155</f>
        <v>0</v>
      </c>
      <c r="L72" s="683">
        <f>DATOS!$M148/DATOS!$M$155</f>
        <v>0</v>
      </c>
      <c r="M72" s="683">
        <f>DATOS!$N148/DATOS!$N$155</f>
        <v>0</v>
      </c>
      <c r="N72" s="683" t="e">
        <f>DATOS!$O148/DATOS!$O$155</f>
        <v>#DIV/0!</v>
      </c>
      <c r="O72" s="683" t="e">
        <f>DATOS!$P148/DATOS!$P$155</f>
        <v>#DIV/0!</v>
      </c>
      <c r="P72" s="683" t="e">
        <f>DATOS!$Q148/DATOS!$Q$155</f>
        <v>#DIV/0!</v>
      </c>
      <c r="Q72" s="683" t="e">
        <f>DATOS!$R148/DATOS!$R$155</f>
        <v>#DIV/0!</v>
      </c>
      <c r="R72" s="683" t="e">
        <f>DATOS!$S148/DATOS!$S$155</f>
        <v>#DIV/0!</v>
      </c>
      <c r="S72" s="683" t="e">
        <f>DATOS!$T148/DATOS!$T$155</f>
        <v>#DIV/0!</v>
      </c>
      <c r="T72" s="683" t="e">
        <f>DATOS!$U148/DATOS!$U$155</f>
        <v>#DIV/0!</v>
      </c>
      <c r="U72" s="683" t="e">
        <f>DATOS!$V148/DATOS!$V$155</f>
        <v>#DIV/0!</v>
      </c>
      <c r="V72" s="683" t="e">
        <f>DATOS!$W148/DATOS!$W$155</f>
        <v>#DIV/0!</v>
      </c>
      <c r="W72" s="683" t="e">
        <f>DATOS!$X148/DATOS!$X$155</f>
        <v>#DIV/0!</v>
      </c>
      <c r="X72" s="683" t="e">
        <f>DATOS!$Y148/DATOS!$Y$155</f>
        <v>#DIV/0!</v>
      </c>
      <c r="Y72" s="683" t="e">
        <f>DATOS!$Z148/DATOS!$Z$155</f>
        <v>#DIV/0!</v>
      </c>
      <c r="Z72" s="1124" t="e">
        <f t="shared" si="0"/>
        <v>#DIV/0!</v>
      </c>
      <c r="AA72" s="1124" t="e">
        <f t="shared" si="1"/>
        <v>#DIV/0!</v>
      </c>
    </row>
    <row r="73" spans="1:27" ht="13.5" thickBot="1" x14ac:dyDescent="0.25">
      <c r="A73" s="545" t="s">
        <v>641</v>
      </c>
      <c r="B73" s="683">
        <f>DATOS!$C149/DATOS!$C$155</f>
        <v>5.7450266754781613E-4</v>
      </c>
      <c r="C73" s="1236">
        <f>DATOS!$D149/DATOS!$D$155</f>
        <v>0</v>
      </c>
      <c r="D73" s="683">
        <f>DATOS!$E149/DATOS!$E$155</f>
        <v>1.5159679949170094E-4</v>
      </c>
      <c r="E73" s="1236">
        <f>DATOS!$F149/DATOS!$F$155</f>
        <v>0</v>
      </c>
      <c r="F73" s="683">
        <f>DATOS!$G149/DATOS!$G$155</f>
        <v>1.4355764720819854E-4</v>
      </c>
      <c r="G73" s="1236">
        <f>DATOS!$H149/DATOS!$H$155</f>
        <v>0</v>
      </c>
      <c r="H73" s="683">
        <f>DATOS!$I149/DATOS!$I$155</f>
        <v>2.2235884286500285E-3</v>
      </c>
      <c r="I73" s="683">
        <f>DATOS!$J149/DATOS!$J$155</f>
        <v>0</v>
      </c>
      <c r="J73" s="683">
        <f>DATOS!$K149/DATOS!$K$155</f>
        <v>1.1576210315021391E-4</v>
      </c>
      <c r="K73" s="683">
        <f>DATOS!$L149/DATOS!$L$155</f>
        <v>0</v>
      </c>
      <c r="L73" s="683">
        <f>DATOS!$M149/DATOS!$M$155</f>
        <v>1.6724756780954969E-3</v>
      </c>
      <c r="M73" s="683">
        <f>DATOS!$N149/DATOS!$N$155</f>
        <v>0</v>
      </c>
      <c r="N73" s="683" t="e">
        <f>DATOS!$O149/DATOS!$O$155</f>
        <v>#DIV/0!</v>
      </c>
      <c r="O73" s="683" t="e">
        <f>DATOS!$P149/DATOS!$P$155</f>
        <v>#DIV/0!</v>
      </c>
      <c r="P73" s="683" t="e">
        <f>DATOS!$Q149/DATOS!$Q$155</f>
        <v>#DIV/0!</v>
      </c>
      <c r="Q73" s="683" t="e">
        <f>DATOS!$R149/DATOS!$R$155</f>
        <v>#DIV/0!</v>
      </c>
      <c r="R73" s="683" t="e">
        <f>DATOS!$S149/DATOS!$S$155</f>
        <v>#DIV/0!</v>
      </c>
      <c r="S73" s="683" t="e">
        <f>DATOS!$T149/DATOS!$T$155</f>
        <v>#DIV/0!</v>
      </c>
      <c r="T73" s="683" t="e">
        <f>DATOS!$U149/DATOS!$U$155</f>
        <v>#DIV/0!</v>
      </c>
      <c r="U73" s="683" t="e">
        <f>DATOS!$V149/DATOS!$V$155</f>
        <v>#DIV/0!</v>
      </c>
      <c r="V73" s="683" t="e">
        <f>DATOS!$W149/DATOS!$W$155</f>
        <v>#DIV/0!</v>
      </c>
      <c r="W73" s="683" t="e">
        <f>DATOS!$X149/DATOS!$X$155</f>
        <v>#DIV/0!</v>
      </c>
      <c r="X73" s="683" t="e">
        <f>DATOS!$Y149/DATOS!$Y$155</f>
        <v>#DIV/0!</v>
      </c>
      <c r="Y73" s="683" t="e">
        <f>DATOS!$Z149/DATOS!$Z$155</f>
        <v>#DIV/0!</v>
      </c>
      <c r="Z73" s="1124" t="e">
        <f t="shared" si="0"/>
        <v>#DIV/0!</v>
      </c>
      <c r="AA73" s="1124" t="e">
        <f t="shared" si="1"/>
        <v>#DIV/0!</v>
      </c>
    </row>
    <row r="74" spans="1:27" ht="13.5" thickBot="1" x14ac:dyDescent="0.25">
      <c r="A74" s="545" t="s">
        <v>180</v>
      </c>
      <c r="B74" s="1236">
        <f>DATOS!$C150/DATOS!$C$155</f>
        <v>0</v>
      </c>
      <c r="C74" s="1236">
        <f>DATOS!$D150/DATOS!$D$155</f>
        <v>0</v>
      </c>
      <c r="D74" s="1236">
        <f>DATOS!$E150/DATOS!$E$155</f>
        <v>0</v>
      </c>
      <c r="E74" s="1236">
        <f>DATOS!$F150/DATOS!$F$155</f>
        <v>0</v>
      </c>
      <c r="F74" s="1236">
        <f>DATOS!$G150/DATOS!$G$155</f>
        <v>0</v>
      </c>
      <c r="G74" s="1236">
        <f>DATOS!$H150/DATOS!$H$155</f>
        <v>0</v>
      </c>
      <c r="H74" s="683">
        <f>DATOS!$I150/DATOS!$I$155</f>
        <v>0</v>
      </c>
      <c r="I74" s="683">
        <f>DATOS!$J150/DATOS!$J$155</f>
        <v>0</v>
      </c>
      <c r="J74" s="683">
        <f>DATOS!$K150/DATOS!$K$155</f>
        <v>0</v>
      </c>
      <c r="K74" s="683">
        <f>DATOS!$L150/DATOS!$L$155</f>
        <v>0</v>
      </c>
      <c r="L74" s="683">
        <f>DATOS!$M150/DATOS!$M$155</f>
        <v>0</v>
      </c>
      <c r="M74" s="683">
        <f>DATOS!$N150/DATOS!$N$155</f>
        <v>0</v>
      </c>
      <c r="N74" s="683" t="e">
        <f>DATOS!$O150/DATOS!$O$155</f>
        <v>#DIV/0!</v>
      </c>
      <c r="O74" s="683" t="e">
        <f>DATOS!$P150/DATOS!$P$155</f>
        <v>#DIV/0!</v>
      </c>
      <c r="P74" s="683" t="e">
        <f>DATOS!$Q150/DATOS!$Q$155</f>
        <v>#DIV/0!</v>
      </c>
      <c r="Q74" s="683" t="e">
        <f>DATOS!$R150/DATOS!$R$155</f>
        <v>#DIV/0!</v>
      </c>
      <c r="R74" s="683" t="e">
        <f>DATOS!$S150/DATOS!$S$155</f>
        <v>#DIV/0!</v>
      </c>
      <c r="S74" s="683" t="e">
        <f>DATOS!$T150/DATOS!$T$155</f>
        <v>#DIV/0!</v>
      </c>
      <c r="T74" s="683" t="e">
        <f>DATOS!$U150/DATOS!$U$155</f>
        <v>#DIV/0!</v>
      </c>
      <c r="U74" s="683" t="e">
        <f>DATOS!$V150/DATOS!$V$155</f>
        <v>#DIV/0!</v>
      </c>
      <c r="V74" s="683" t="e">
        <f>DATOS!$W150/DATOS!$W$155</f>
        <v>#DIV/0!</v>
      </c>
      <c r="W74" s="683" t="e">
        <f>DATOS!$X150/DATOS!$X$155</f>
        <v>#DIV/0!</v>
      </c>
      <c r="X74" s="683" t="e">
        <f>DATOS!$Y150/DATOS!$Y$155</f>
        <v>#DIV/0!</v>
      </c>
      <c r="Y74" s="683" t="e">
        <f>DATOS!$Z150/DATOS!$Z$155</f>
        <v>#DIV/0!</v>
      </c>
      <c r="Z74" s="1124" t="e">
        <f t="shared" si="0"/>
        <v>#DIV/0!</v>
      </c>
      <c r="AA74" s="1124" t="e">
        <f t="shared" si="1"/>
        <v>#DIV/0!</v>
      </c>
    </row>
    <row r="75" spans="1:27" ht="13.5" thickBot="1" x14ac:dyDescent="0.25">
      <c r="A75" s="545" t="s">
        <v>414</v>
      </c>
      <c r="B75" s="1236">
        <f>DATOS!$C151/DATOS!$C$155</f>
        <v>0</v>
      </c>
      <c r="C75" s="1236">
        <f>DATOS!$D151/DATOS!$D$155</f>
        <v>0</v>
      </c>
      <c r="D75" s="1236">
        <f>DATOS!$E151/DATOS!$E$155</f>
        <v>0</v>
      </c>
      <c r="E75" s="1236">
        <f>DATOS!$F151/DATOS!$F$155</f>
        <v>0</v>
      </c>
      <c r="F75" s="1236">
        <f>DATOS!$G151/DATOS!$G$155</f>
        <v>0</v>
      </c>
      <c r="G75" s="1236">
        <f>DATOS!$H151/DATOS!$H$155</f>
        <v>0</v>
      </c>
      <c r="H75" s="683">
        <f>DATOS!$I151/DATOS!$I$155</f>
        <v>0</v>
      </c>
      <c r="I75" s="683">
        <f>DATOS!$J151/DATOS!$J$155</f>
        <v>0</v>
      </c>
      <c r="J75" s="683">
        <f>DATOS!$K151/DATOS!$K$155</f>
        <v>6.7829357314578469E-4</v>
      </c>
      <c r="K75" s="683">
        <f>DATOS!$L151/DATOS!$L$155</f>
        <v>0</v>
      </c>
      <c r="L75" s="683">
        <f>DATOS!$M151/DATOS!$M$155</f>
        <v>3.043375728458027E-3</v>
      </c>
      <c r="M75" s="683">
        <f>DATOS!$N151/DATOS!$N$155</f>
        <v>0</v>
      </c>
      <c r="N75" s="683" t="e">
        <f>DATOS!$O151/DATOS!$O$155</f>
        <v>#DIV/0!</v>
      </c>
      <c r="O75" s="683" t="e">
        <f>DATOS!$P151/DATOS!$P$155</f>
        <v>#DIV/0!</v>
      </c>
      <c r="P75" s="683" t="e">
        <f>DATOS!$Q151/DATOS!$Q$155</f>
        <v>#DIV/0!</v>
      </c>
      <c r="Q75" s="683" t="e">
        <f>DATOS!$R151/DATOS!$R$155</f>
        <v>#DIV/0!</v>
      </c>
      <c r="R75" s="683" t="e">
        <f>DATOS!$S151/DATOS!$S$155</f>
        <v>#DIV/0!</v>
      </c>
      <c r="S75" s="683" t="e">
        <f>DATOS!$T151/DATOS!$T$155</f>
        <v>#DIV/0!</v>
      </c>
      <c r="T75" s="683" t="e">
        <f>DATOS!$U151/DATOS!$U$155</f>
        <v>#DIV/0!</v>
      </c>
      <c r="U75" s="683" t="e">
        <f>DATOS!$V151/DATOS!$V$155</f>
        <v>#DIV/0!</v>
      </c>
      <c r="V75" s="683" t="e">
        <f>DATOS!$W151/DATOS!$W$155</f>
        <v>#DIV/0!</v>
      </c>
      <c r="W75" s="683" t="e">
        <f>DATOS!$X151/DATOS!$X$155</f>
        <v>#DIV/0!</v>
      </c>
      <c r="X75" s="683" t="e">
        <f>DATOS!$Y151/DATOS!$Y$155</f>
        <v>#DIV/0!</v>
      </c>
      <c r="Y75" s="683" t="e">
        <f>DATOS!$Z151/DATOS!$Z$155</f>
        <v>#DIV/0!</v>
      </c>
      <c r="Z75" s="1124" t="e">
        <f t="shared" si="0"/>
        <v>#DIV/0!</v>
      </c>
      <c r="AA75" s="1124" t="e">
        <f t="shared" si="1"/>
        <v>#DIV/0!</v>
      </c>
    </row>
    <row r="76" spans="1:27" ht="13.5" thickBot="1" x14ac:dyDescent="0.25">
      <c r="A76" s="545" t="s">
        <v>415</v>
      </c>
      <c r="B76" s="683">
        <f>DATOS!$C152/DATOS!$C$155</f>
        <v>0</v>
      </c>
      <c r="C76" s="1236">
        <f>DATOS!$D152/DATOS!$D$155</f>
        <v>0</v>
      </c>
      <c r="D76" s="683">
        <f>DATOS!$E152/DATOS!$E$155</f>
        <v>0</v>
      </c>
      <c r="E76" s="1236">
        <f>DATOS!$F152/DATOS!$F$155</f>
        <v>0</v>
      </c>
      <c r="F76" s="683">
        <f>DATOS!$G152/DATOS!$G$155</f>
        <v>0</v>
      </c>
      <c r="G76" s="1236">
        <f>DATOS!$H152/DATOS!$H$155</f>
        <v>0</v>
      </c>
      <c r="H76" s="683">
        <f>DATOS!$I152/DATOS!$I$155</f>
        <v>0</v>
      </c>
      <c r="I76" s="683">
        <f>DATOS!$J152/DATOS!$J$155</f>
        <v>0</v>
      </c>
      <c r="J76" s="683">
        <f>DATOS!$K152/DATOS!$K$155</f>
        <v>2.7131742925831388E-4</v>
      </c>
      <c r="K76" s="683">
        <f>DATOS!$L152/DATOS!$L$155</f>
        <v>0</v>
      </c>
      <c r="L76" s="683">
        <f>DATOS!$M152/DATOS!$M$155</f>
        <v>0</v>
      </c>
      <c r="M76" s="683">
        <f>DATOS!$N152/DATOS!$N$155</f>
        <v>0</v>
      </c>
      <c r="N76" s="683" t="e">
        <f>DATOS!$O152/DATOS!$O$155</f>
        <v>#DIV/0!</v>
      </c>
      <c r="O76" s="683" t="e">
        <f>DATOS!$P152/DATOS!$P$155</f>
        <v>#DIV/0!</v>
      </c>
      <c r="P76" s="683" t="e">
        <f>DATOS!$Q152/DATOS!$Q$155</f>
        <v>#DIV/0!</v>
      </c>
      <c r="Q76" s="683" t="e">
        <f>DATOS!$R152/DATOS!$R$155</f>
        <v>#DIV/0!</v>
      </c>
      <c r="R76" s="683" t="e">
        <f>DATOS!$S152/DATOS!$S$155</f>
        <v>#DIV/0!</v>
      </c>
      <c r="S76" s="683" t="e">
        <f>DATOS!$T152/DATOS!$T$155</f>
        <v>#DIV/0!</v>
      </c>
      <c r="T76" s="683" t="e">
        <f>DATOS!$U152/DATOS!$U$155</f>
        <v>#DIV/0!</v>
      </c>
      <c r="U76" s="683" t="e">
        <f>DATOS!$V152/DATOS!$V$155</f>
        <v>#DIV/0!</v>
      </c>
      <c r="V76" s="683" t="e">
        <f>DATOS!$W152/DATOS!$W$155</f>
        <v>#DIV/0!</v>
      </c>
      <c r="W76" s="683" t="e">
        <f>DATOS!$X152/DATOS!$X$155</f>
        <v>#DIV/0!</v>
      </c>
      <c r="X76" s="683" t="e">
        <f>DATOS!$Y152/DATOS!$Y$155</f>
        <v>#DIV/0!</v>
      </c>
      <c r="Y76" s="683" t="e">
        <f>DATOS!$Z152/DATOS!$Z$155</f>
        <v>#DIV/0!</v>
      </c>
      <c r="Z76" s="1124" t="e">
        <f t="shared" si="0"/>
        <v>#DIV/0!</v>
      </c>
      <c r="AA76" s="1124" t="e">
        <f t="shared" si="1"/>
        <v>#DIV/0!</v>
      </c>
    </row>
    <row r="77" spans="1:27" ht="13.5" thickBot="1" x14ac:dyDescent="0.25">
      <c r="A77" s="545" t="s">
        <v>416</v>
      </c>
      <c r="B77" s="1236">
        <f>DATOS!$C153/DATOS!$C$155</f>
        <v>0</v>
      </c>
      <c r="C77" s="1236">
        <f>DATOS!$D153/DATOS!$D$155</f>
        <v>0</v>
      </c>
      <c r="D77" s="1236">
        <f>DATOS!$E153/DATOS!$E$155</f>
        <v>0</v>
      </c>
      <c r="E77" s="1236">
        <f>DATOS!$F153/DATOS!$F$155</f>
        <v>0</v>
      </c>
      <c r="F77" s="1236">
        <f>DATOS!$G153/DATOS!$G$155</f>
        <v>0</v>
      </c>
      <c r="G77" s="1236">
        <f>DATOS!$H153/DATOS!$H$155</f>
        <v>0</v>
      </c>
      <c r="H77" s="683">
        <f>DATOS!$I153/DATOS!$I$155</f>
        <v>6.1741691439877228E-4</v>
      </c>
      <c r="I77" s="683">
        <f>DATOS!$J153/DATOS!$J$155</f>
        <v>0</v>
      </c>
      <c r="J77" s="683">
        <f>DATOS!$K153/DATOS!$K$155</f>
        <v>0</v>
      </c>
      <c r="K77" s="683">
        <f>DATOS!$L153/DATOS!$L$155</f>
        <v>0</v>
      </c>
      <c r="L77" s="683">
        <f>DATOS!$M153/DATOS!$M$155</f>
        <v>0</v>
      </c>
      <c r="M77" s="683">
        <f>DATOS!$N153/DATOS!$N$155</f>
        <v>0</v>
      </c>
      <c r="N77" s="683" t="e">
        <f>DATOS!$O153/DATOS!$O$155</f>
        <v>#DIV/0!</v>
      </c>
      <c r="O77" s="683" t="e">
        <f>DATOS!$P153/DATOS!$P$155</f>
        <v>#DIV/0!</v>
      </c>
      <c r="P77" s="683" t="e">
        <f>DATOS!$Q153/DATOS!$Q$155</f>
        <v>#DIV/0!</v>
      </c>
      <c r="Q77" s="683" t="e">
        <f>DATOS!$R153/DATOS!$R$155</f>
        <v>#DIV/0!</v>
      </c>
      <c r="R77" s="683" t="e">
        <f>DATOS!$S153/DATOS!$S$155</f>
        <v>#DIV/0!</v>
      </c>
      <c r="S77" s="683" t="e">
        <f>DATOS!$T153/DATOS!$T$155</f>
        <v>#DIV/0!</v>
      </c>
      <c r="T77" s="683" t="e">
        <f>DATOS!$U153/DATOS!$U$155</f>
        <v>#DIV/0!</v>
      </c>
      <c r="U77" s="683" t="e">
        <f>DATOS!$V153/DATOS!$V$155</f>
        <v>#DIV/0!</v>
      </c>
      <c r="V77" s="683" t="e">
        <f>DATOS!$W153/DATOS!$W$155</f>
        <v>#DIV/0!</v>
      </c>
      <c r="W77" s="683" t="e">
        <f>DATOS!$X153/DATOS!$X$155</f>
        <v>#DIV/0!</v>
      </c>
      <c r="X77" s="683" t="e">
        <f>DATOS!$Y153/DATOS!$Y$155</f>
        <v>#DIV/0!</v>
      </c>
      <c r="Y77" s="683" t="e">
        <f>DATOS!$Z153/DATOS!$Z$155</f>
        <v>#DIV/0!</v>
      </c>
      <c r="Z77" s="1124" t="e">
        <f t="shared" si="0"/>
        <v>#DIV/0!</v>
      </c>
      <c r="AA77" s="1124" t="e">
        <f t="shared" si="1"/>
        <v>#DIV/0!</v>
      </c>
    </row>
    <row r="78" spans="1:27" ht="13.5" thickBot="1" x14ac:dyDescent="0.25">
      <c r="A78" s="545" t="s">
        <v>621</v>
      </c>
      <c r="B78" s="1236">
        <f>DATOS!$C154/DATOS!$C$155</f>
        <v>0</v>
      </c>
      <c r="C78" s="1236">
        <f>DATOS!$D154/DATOS!$D$155</f>
        <v>0</v>
      </c>
      <c r="D78" s="1236">
        <f>DATOS!$E154/DATOS!$E$155</f>
        <v>0</v>
      </c>
      <c r="E78" s="1236">
        <f>DATOS!$F154/DATOS!$F$155</f>
        <v>0</v>
      </c>
      <c r="F78" s="1236">
        <f>DATOS!$G154/DATOS!$G$155</f>
        <v>0</v>
      </c>
      <c r="G78" s="1236">
        <f>DATOS!$H154/DATOS!$H$155</f>
        <v>0</v>
      </c>
      <c r="H78" s="683">
        <f>DATOS!$I154/DATOS!$I$155</f>
        <v>1.7789324846114625E-3</v>
      </c>
      <c r="I78" s="683">
        <f>DATOS!$J154/DATOS!$J$155</f>
        <v>0</v>
      </c>
      <c r="J78" s="683">
        <f>DATOS!$K154/DATOS!$K$155</f>
        <v>0</v>
      </c>
      <c r="K78" s="683">
        <f>DATOS!$L154/DATOS!$L$155</f>
        <v>0</v>
      </c>
      <c r="L78" s="683">
        <f>DATOS!$M154/DATOS!$M$155</f>
        <v>0</v>
      </c>
      <c r="M78" s="683">
        <f>DATOS!$N154/DATOS!$N$155</f>
        <v>0</v>
      </c>
      <c r="N78" s="683" t="e">
        <f>DATOS!$O154/DATOS!$O$155</f>
        <v>#DIV/0!</v>
      </c>
      <c r="O78" s="683" t="e">
        <f>DATOS!$P154/DATOS!$P$155</f>
        <v>#DIV/0!</v>
      </c>
      <c r="P78" s="683" t="e">
        <f>DATOS!$Q154/DATOS!$Q$155</f>
        <v>#DIV/0!</v>
      </c>
      <c r="Q78" s="683" t="e">
        <f>DATOS!$R154/DATOS!$R$155</f>
        <v>#DIV/0!</v>
      </c>
      <c r="R78" s="683" t="e">
        <f>DATOS!$S154/DATOS!$S$155</f>
        <v>#DIV/0!</v>
      </c>
      <c r="S78" s="683" t="e">
        <f>DATOS!$T154/DATOS!$T$155</f>
        <v>#DIV/0!</v>
      </c>
      <c r="T78" s="683" t="e">
        <f>DATOS!$U154/DATOS!$U$155</f>
        <v>#DIV/0!</v>
      </c>
      <c r="U78" s="683" t="e">
        <f>DATOS!$V154/DATOS!$V$155</f>
        <v>#DIV/0!</v>
      </c>
      <c r="V78" s="683" t="e">
        <f>DATOS!$W154/DATOS!$W$155</f>
        <v>#DIV/0!</v>
      </c>
      <c r="W78" s="683" t="e">
        <f>DATOS!$X154/DATOS!$X$155</f>
        <v>#DIV/0!</v>
      </c>
      <c r="X78" s="683" t="e">
        <f>DATOS!$Y154/DATOS!$Y$155</f>
        <v>#DIV/0!</v>
      </c>
      <c r="Y78" s="683" t="e">
        <f>DATOS!$Z154/DATOS!$Z$155</f>
        <v>#DIV/0!</v>
      </c>
      <c r="Z78" s="1124" t="e">
        <f t="shared" si="0"/>
        <v>#DIV/0!</v>
      </c>
      <c r="AA78" s="1124" t="e">
        <f t="shared" si="1"/>
        <v>#DIV/0!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0.97305330191597439</v>
      </c>
      <c r="C80" s="172">
        <f>SUM(C10:C79)</f>
        <v>1</v>
      </c>
      <c r="D80" s="172">
        <f t="shared" ref="D80:Y80" si="4">SUM(D10:D79)</f>
        <v>0.96122083068299236</v>
      </c>
      <c r="E80" s="172">
        <f t="shared" si="4"/>
        <v>1</v>
      </c>
      <c r="F80" s="172">
        <f t="shared" si="4"/>
        <v>0.96294398292876249</v>
      </c>
      <c r="G80" s="172">
        <f t="shared" si="4"/>
        <v>1</v>
      </c>
      <c r="H80" s="172">
        <f t="shared" si="4"/>
        <v>0.9585413417349371</v>
      </c>
      <c r="I80" s="172">
        <f t="shared" si="4"/>
        <v>1</v>
      </c>
      <c r="J80" s="172">
        <f t="shared" si="4"/>
        <v>0.96507978880349832</v>
      </c>
      <c r="K80" s="172">
        <f t="shared" si="4"/>
        <v>1</v>
      </c>
      <c r="L80" s="172">
        <f t="shared" si="4"/>
        <v>0.97884525912720954</v>
      </c>
      <c r="M80" s="172">
        <f t="shared" si="4"/>
        <v>1</v>
      </c>
      <c r="N80" s="172" t="e">
        <f>SUM(N10:N79)</f>
        <v>#DIV/0!</v>
      </c>
      <c r="O80" s="172" t="e">
        <f>SUM(O10:O79)</f>
        <v>#DIV/0!</v>
      </c>
      <c r="P80" s="741" t="e">
        <f t="shared" si="4"/>
        <v>#DIV/0!</v>
      </c>
      <c r="Q80" s="741" t="e">
        <f t="shared" si="4"/>
        <v>#DIV/0!</v>
      </c>
      <c r="R80" s="741" t="e">
        <f t="shared" si="4"/>
        <v>#DIV/0!</v>
      </c>
      <c r="S80" s="741" t="e">
        <f t="shared" si="4"/>
        <v>#DIV/0!</v>
      </c>
      <c r="T80" s="172" t="e">
        <f t="shared" si="4"/>
        <v>#DIV/0!</v>
      </c>
      <c r="U80" s="172" t="e">
        <f t="shared" si="4"/>
        <v>#DIV/0!</v>
      </c>
      <c r="V80" s="172" t="e">
        <f t="shared" si="4"/>
        <v>#DIV/0!</v>
      </c>
      <c r="W80" s="172" t="e">
        <f t="shared" si="4"/>
        <v>#DIV/0!</v>
      </c>
      <c r="X80" s="172" t="e">
        <f t="shared" si="4"/>
        <v>#DIV/0!</v>
      </c>
      <c r="Y80" s="172" t="e">
        <f t="shared" si="4"/>
        <v>#DIV/0!</v>
      </c>
      <c r="Z80" s="172" t="e">
        <f>SUM(Z10:Z78)</f>
        <v>#DIV/0!</v>
      </c>
      <c r="AA80" s="172" t="e">
        <f>SUM(AA10:AA78)</f>
        <v>#DIV/0!</v>
      </c>
    </row>
  </sheetData>
  <mergeCells count="14">
    <mergeCell ref="J8:K8"/>
    <mergeCell ref="A8:A9"/>
    <mergeCell ref="B8:C8"/>
    <mergeCell ref="D8:E8"/>
    <mergeCell ref="F8:G8"/>
    <mergeCell ref="H8:I8"/>
    <mergeCell ref="X8:Y8"/>
    <mergeCell ref="Z8:AA8"/>
    <mergeCell ref="L8:M8"/>
    <mergeCell ref="N8:O8"/>
    <mergeCell ref="P8:Q8"/>
    <mergeCell ref="R8:S8"/>
    <mergeCell ref="T8:U8"/>
    <mergeCell ref="V8:W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F11" sqref="F11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32" t="s">
        <v>1040</v>
      </c>
      <c r="B3" s="1832"/>
      <c r="C3" s="1832"/>
      <c r="D3" s="1832"/>
      <c r="E3" s="1832"/>
      <c r="F3" s="1832"/>
      <c r="G3" s="1832"/>
      <c r="H3" s="1832"/>
      <c r="I3" s="1832"/>
      <c r="J3" s="1832"/>
      <c r="K3" s="1832"/>
      <c r="L3" s="1832"/>
      <c r="M3" s="1832"/>
      <c r="N3" s="1832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0" t="s">
        <v>214</v>
      </c>
      <c r="B6" s="341" t="s">
        <v>191</v>
      </c>
      <c r="C6" s="342" t="s">
        <v>192</v>
      </c>
      <c r="D6" s="342" t="s">
        <v>193</v>
      </c>
      <c r="E6" s="342" t="s">
        <v>194</v>
      </c>
      <c r="F6" s="342" t="s">
        <v>195</v>
      </c>
      <c r="G6" s="341" t="s">
        <v>196</v>
      </c>
      <c r="H6" s="341" t="s">
        <v>203</v>
      </c>
      <c r="I6" s="341" t="s">
        <v>204</v>
      </c>
      <c r="J6" s="341" t="s">
        <v>197</v>
      </c>
      <c r="K6" s="341" t="s">
        <v>198</v>
      </c>
      <c r="L6" s="341" t="s">
        <v>199</v>
      </c>
      <c r="M6" s="343" t="s">
        <v>200</v>
      </c>
      <c r="N6" s="344" t="s">
        <v>49</v>
      </c>
      <c r="O6" s="345" t="s">
        <v>215</v>
      </c>
    </row>
    <row r="7" spans="1:17" s="232" customFormat="1" ht="24" customHeight="1" thickBot="1" x14ac:dyDescent="0.3">
      <c r="A7" s="346" t="s">
        <v>216</v>
      </c>
      <c r="B7" s="659">
        <f>DATOS!C81</f>
        <v>144665.47</v>
      </c>
      <c r="C7" s="659">
        <f>DATOS!E81</f>
        <v>179974.39999999999</v>
      </c>
      <c r="D7" s="659">
        <f>DATOS!G81</f>
        <v>192931.36</v>
      </c>
      <c r="E7" s="659">
        <f>DATOS!I81</f>
        <v>196086.35</v>
      </c>
      <c r="F7" s="659">
        <f>DATOS!K81</f>
        <v>223215.45</v>
      </c>
      <c r="G7" s="659">
        <f>DATOS!M81</f>
        <v>204786.79</v>
      </c>
      <c r="H7" s="659">
        <f>DATOS!O81</f>
        <v>0</v>
      </c>
      <c r="I7" s="659">
        <f>DATOS!Q81</f>
        <v>0</v>
      </c>
      <c r="J7" s="659">
        <f>DATOS!S81</f>
        <v>0</v>
      </c>
      <c r="K7" s="659">
        <f>DATOS!U81</f>
        <v>0</v>
      </c>
      <c r="L7" s="659">
        <f>DATOS!W81</f>
        <v>0</v>
      </c>
      <c r="M7" s="659">
        <f>DATOS!Y81</f>
        <v>0</v>
      </c>
      <c r="N7" s="546">
        <f>SUM($B7:$M7)</f>
        <v>1141659.82</v>
      </c>
      <c r="O7" s="377">
        <f>N7/$N$13</f>
        <v>0.48865332471015555</v>
      </c>
      <c r="P7" s="231"/>
      <c r="Q7" s="231"/>
    </row>
    <row r="8" spans="1:17" s="232" customFormat="1" ht="24" customHeight="1" thickBot="1" x14ac:dyDescent="0.3">
      <c r="A8" s="1127" t="s">
        <v>722</v>
      </c>
      <c r="B8" s="1128">
        <f>DATOS!D95+DATOS!C95</f>
        <v>138609.62</v>
      </c>
      <c r="C8" s="1128">
        <f>DATOS!F95</f>
        <v>149537.09</v>
      </c>
      <c r="D8" s="1128">
        <f>DATOS!H95</f>
        <v>132428.70000000001</v>
      </c>
      <c r="E8" s="1128">
        <f>DATOS!J95</f>
        <v>148542.87</v>
      </c>
      <c r="F8" s="1128">
        <f>DATOS!L95</f>
        <v>153211.49</v>
      </c>
      <c r="G8" s="1128">
        <f>DATOS!N95</f>
        <v>158312.82999999999</v>
      </c>
      <c r="H8" s="1128">
        <f>DATOS!P95</f>
        <v>0</v>
      </c>
      <c r="I8" s="1128">
        <f>DATOS!R95</f>
        <v>0</v>
      </c>
      <c r="J8" s="1128">
        <f>DATOS!T95</f>
        <v>0</v>
      </c>
      <c r="K8" s="1128">
        <f>DATOS!V95</f>
        <v>0</v>
      </c>
      <c r="L8" s="1128">
        <f>DATOS!X95</f>
        <v>0</v>
      </c>
      <c r="M8" s="1128">
        <f>DATOS!Z95</f>
        <v>0</v>
      </c>
      <c r="N8" s="546">
        <f>SUM($B8:$M8)</f>
        <v>880642.6</v>
      </c>
      <c r="O8" s="377">
        <f>N8/$N$13</f>
        <v>0.37693271395974642</v>
      </c>
      <c r="P8" s="231"/>
      <c r="Q8" s="231"/>
    </row>
    <row r="9" spans="1:17" s="232" customFormat="1" ht="24" customHeight="1" thickBot="1" x14ac:dyDescent="0.3">
      <c r="A9" s="347" t="s">
        <v>217</v>
      </c>
      <c r="B9" s="543">
        <f>DATOS!C79+DATOS!C86+DATOS!C93+DATOS!C94+DATOS!C96+DATOS!C102+DATOS!C108+DATOS!C110+DATOS!C111+DATOS!C113+DATOS!C115+DATOS!C119+DATOS!C126+DATOS!C129+DATOS!C131+DATOS!C135+DATOS!C136+DATOS!C146+DATOS!C147+DATOS!C150+DATOS!C151</f>
        <v>24027.46</v>
      </c>
      <c r="C9" s="543">
        <f>DATOS!E79+DATOS!E86+DATOS!E93+DATOS!E94+DATOS!E96+DATOS!E102+DATOS!E108+DATOS!E110+DATOS!E111+DATOS!E113+DATOS!E115+DATOS!E119+DATOS!E126+DATOS!E129+DATOS!E131+DATOS!E135+DATOS!E136+DATOS!E146+DATOS!E147+DATOS!E150+DATOS!E151</f>
        <v>41972.939999999995</v>
      </c>
      <c r="D9" s="543">
        <f>DATOS!G79+DATOS!G86+DATOS!G93+DATOS!G94+DATOS!G96+DATOS!G102+DATOS!G108+DATOS!G110+DATOS!G111+DATOS!G113+DATOS!G115+DATOS!G119+DATOS!G126+DATOS!G129+DATOS!G131+DATOS!G135+DATOS!G136+DATOS!G146+DATOS!G147+DATOS!G150+DATOS!G151</f>
        <v>34468.729999999996</v>
      </c>
      <c r="E9" s="543">
        <f>DATOS!I79+DATOS!I86+DATOS!I93+DATOS!I94+DATOS!I96+DATOS!I102+DATOS!I108+DATOS!I110+DATOS!I111+DATOS!I113+DATOS!I115+DATOS!I119+DATOS!I126+DATOS!I129+DATOS!I131+DATOS!I135+DATOS!I136+DATOS!I146+DATOS!I147+DATOS!I150+DATOS!I151</f>
        <v>23407.02</v>
      </c>
      <c r="F9" s="543">
        <f>DATOS!K79+DATOS!K86+DATOS!K93+DATOS!K94+DATOS!K96+DATOS!K102+DATOS!K108+DATOS!K110+DATOS!K111+DATOS!K113+DATOS!K115+DATOS!K119+DATOS!K126+DATOS!K129+DATOS!K131+DATOS!K135+DATOS!K136+DATOS!K146+DATOS!K147+DATOS!K150+DATOS!K151</f>
        <v>21259.48</v>
      </c>
      <c r="G9" s="543">
        <f>DATOS!M79+DATOS!M86+DATOS!M93+DATOS!M94+DATOS!M96+DATOS!M102+DATOS!M108+DATOS!M110+DATOS!M111+DATOS!M113+DATOS!M115+DATOS!M119+DATOS!M126+DATOS!M129+DATOS!M131+DATOS!M135+DATOS!M136+DATOS!M146+DATOS!M147+DATOS!M150+DATOS!M151</f>
        <v>22631.279999999999</v>
      </c>
      <c r="H9" s="543">
        <f>DATOS!O79+DATOS!O86+DATOS!O93+DATOS!O94+DATOS!O96+DATOS!O102+DATOS!O108+DATOS!O110+DATOS!O111+DATOS!O113+DATOS!O115+DATOS!O119+DATOS!O126+DATOS!O129+DATOS!O131+DATOS!O135+DATOS!O136+DATOS!O146+DATOS!O147+DATOS!O150+DATOS!O151</f>
        <v>0</v>
      </c>
      <c r="I9" s="543">
        <f>DATOS!Q79+DATOS!Q86+DATOS!Q93+DATOS!Q94+DATOS!Q96+DATOS!Q102+DATOS!Q108+DATOS!Q110+DATOS!Q111+DATOS!Q113+DATOS!Q115+DATOS!Q119+DATOS!Q126+DATOS!Q129+DATOS!Q131+DATOS!Q135+DATOS!Q136+DATOS!Q146+DATOS!Q147+DATOS!Q150+DATOS!Q151</f>
        <v>0</v>
      </c>
      <c r="J9" s="543">
        <f>DATOS!S79+DATOS!S86+DATOS!S93+DATOS!S94+DATOS!S96+DATOS!S102+DATOS!S108+DATOS!S110+DATOS!S111+DATOS!S113+DATOS!S115+DATOS!S119+DATOS!S126+DATOS!S129+DATOS!S131+DATOS!S135+DATOS!S136+DATOS!S146+DATOS!S147+DATOS!S150+DATOS!S151</f>
        <v>0</v>
      </c>
      <c r="K9" s="543">
        <f>DATOS!U79+DATOS!U86+DATOS!U93+DATOS!U94+DATOS!U96+DATOS!U102+DATOS!U108+DATOS!U110+DATOS!U111+DATOS!U113+DATOS!U115+DATOS!U119+DATOS!U126+DATOS!U129+DATOS!U131+DATOS!U135+DATOS!U136+DATOS!U146+DATOS!U147+DATOS!U150+DATOS!U151</f>
        <v>0</v>
      </c>
      <c r="L9" s="543">
        <f>DATOS!W79+DATOS!W86+DATOS!W93+DATOS!W94+DATOS!W96+DATOS!W102+DATOS!W108+DATOS!W110+DATOS!W111+DATOS!W113+DATOS!W115+DATOS!W119+DATOS!W126+DATOS!W129+DATOS!W131+DATOS!W135+DATOS!W136+DATOS!W146+DATOS!W147+DATOS!W150+DATOS!W151</f>
        <v>0</v>
      </c>
      <c r="M9" s="543">
        <f>DATOS!Y79+DATOS!Y86+DATOS!Y93+DATOS!Y94+DATOS!Y96+DATOS!Y102+DATOS!Y108+DATOS!Y110+DATOS!Y111+DATOS!Y113+DATOS!Y115+DATOS!Y119+DATOS!Y126+DATOS!Y129+DATOS!Y131+DATOS!Y135+DATOS!Y136+DATOS!Y146+DATOS!Y147+DATOS!Y150+DATOS!Y151</f>
        <v>0</v>
      </c>
      <c r="N9" s="546">
        <f t="shared" ref="N9:N15" si="0">SUM($B9:$M9)</f>
        <v>167766.91</v>
      </c>
      <c r="O9" s="377">
        <f t="shared" ref="O9:O12" si="1">N9/$N$13</f>
        <v>7.1807605831174334E-2</v>
      </c>
      <c r="P9" s="231"/>
      <c r="Q9" s="231"/>
    </row>
    <row r="10" spans="1:17" s="232" customFormat="1" ht="24" customHeight="1" thickBot="1" x14ac:dyDescent="0.3">
      <c r="A10" s="348" t="s">
        <v>218</v>
      </c>
      <c r="B10" s="543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152</f>
        <v>11870.949999999999</v>
      </c>
      <c r="C10" s="543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152</f>
        <v>9145.5399999999991</v>
      </c>
      <c r="D10" s="543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152</f>
        <v>10452.82</v>
      </c>
      <c r="E10" s="543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152</f>
        <v>15337.92</v>
      </c>
      <c r="F10" s="543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152</f>
        <v>9588.34</v>
      </c>
      <c r="G10" s="543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152</f>
        <v>7700.7800000000007</v>
      </c>
      <c r="H10" s="543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152</f>
        <v>0</v>
      </c>
      <c r="I10" s="543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152</f>
        <v>0</v>
      </c>
      <c r="J10" s="543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152</f>
        <v>0</v>
      </c>
      <c r="K10" s="543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152</f>
        <v>0</v>
      </c>
      <c r="L10" s="543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152</f>
        <v>0</v>
      </c>
      <c r="M10" s="543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0</v>
      </c>
      <c r="N10" s="546">
        <f t="shared" si="0"/>
        <v>64096.349999999991</v>
      </c>
      <c r="O10" s="377">
        <f t="shared" si="1"/>
        <v>2.7434524698684563E-2</v>
      </c>
      <c r="P10" s="231"/>
      <c r="Q10" s="231"/>
    </row>
    <row r="11" spans="1:17" s="126" customFormat="1" ht="24" customHeight="1" thickBot="1" x14ac:dyDescent="0.3">
      <c r="A11" s="347" t="s">
        <v>219</v>
      </c>
      <c r="B11" s="544">
        <f>DATOS!C101+DATOS!C104+DATOS!C106+DATOS!C122+DATOS!C127+DATOS!C128+DATOS!C134+DATOS!C140+DATOS!C145+DATOS!C148+DATOS!C149+DATOS!C153</f>
        <v>2713.4300000000003</v>
      </c>
      <c r="C11" s="544">
        <f>DATOS!E101+DATOS!E104+DATOS!E106+DATOS!E122+DATOS!E127+DATOS!E128+DATOS!E134+DATOS!E140+DATOS!E148+DATOS!E149+DATOS!E153+DATOS!E145</f>
        <v>2354.92</v>
      </c>
      <c r="D11" s="544">
        <f>DATOS!G101+DATOS!G104+DATOS!G106+DATOS!G122+DATOS!G127+DATOS!G128+DATOS!G134+DATOS!G140+DATOS!G145+DATOS!G148+DATOS!G149+DATOS!G153</f>
        <v>2944.4500000000003</v>
      </c>
      <c r="E11" s="544">
        <f>DATOS!I101+DATOS!I104+DATOS!I106+DATOS!I122+DATOS!I127+DATOS!I128+DATOS!I134+DATOS!I140+DATOS!I145+DATOS!I148+DATOS!I149+DATOS!I153</f>
        <v>5479.1</v>
      </c>
      <c r="F11" s="544">
        <f>DATOS!K101+DATOS!K104+DATOS!K106+DATOS!K122+DATOS!K127+DATOS!K128+DATOS!K134+DATOS!K140+DATOS!K145+DATOS!K148+DATOS!K149+DATOS!K153</f>
        <v>1839.2900000000002</v>
      </c>
      <c r="G11" s="544">
        <f>DATOS!M101+DATOS!M104+DATOS!M106+DATOS!M122+DATOS!M127+DATOS!M128+DATOS!M134+DATOS!M140+DATOS!M145+DATOS!M148+DATOS!M149+DATOS!M153</f>
        <v>2595.6299999999997</v>
      </c>
      <c r="H11" s="544">
        <f>DATOS!O101+DATOS!O104+DATOS!O106+DATOS!O122+DATOS!O127+DATOS!O128+DATOS!O134+DATOS!O140+DATOS!O145+DATOS!O148+DATOS!O149+DATOS!O153</f>
        <v>0</v>
      </c>
      <c r="I11" s="544">
        <f>DATOS!Q101+DATOS!Q104+DATOS!Q106+DATOS!Q122+DATOS!Q127+DATOS!Q128+DATOS!Q134+DATOS!Q140+DATOS!Q145+DATOS!Q148+DATOS!Q149+DATOS!Q153</f>
        <v>0</v>
      </c>
      <c r="J11" s="544">
        <f>DATOS!S101+DATOS!S104+DATOS!S106+DATOS!S122+DATOS!S127+DATOS!S128+DATOS!S134+DATOS!S140+DATOS!S145+DATOS!S148+DATOS!S149+DATOS!S153</f>
        <v>0</v>
      </c>
      <c r="K11" s="544">
        <f>DATOS!U101+DATOS!U104+DATOS!U106+DATOS!U122+DATOS!U127+DATOS!U128+DATOS!U134+DATOS!U140+DATOS!U145+DATOS!U148+DATOS!U149+DATOS!U153</f>
        <v>0</v>
      </c>
      <c r="L11" s="544">
        <f>DATOS!W101+DATOS!W104+DATOS!W106+DATOS!W122+DATOS!W127+DATOS!W128+DATOS!W134+DATOS!W140+DATOS!W145+DATOS!W148+DATOS!W149+DATOS!W153</f>
        <v>0</v>
      </c>
      <c r="M11" s="544">
        <f>DATOS!Y101+DATOS!Y104+DATOS!Y106+DATOS!Y122+DATOS!Y127+DATOS!Y128+DATOS!Y134+DATOS!Y140+DATOS!Y145+DATOS!Y148+DATOS!Y149+DATOS!Y153</f>
        <v>0</v>
      </c>
      <c r="N11" s="546">
        <f t="shared" si="0"/>
        <v>17926.820000000003</v>
      </c>
      <c r="O11" s="377">
        <f t="shared" si="1"/>
        <v>7.6730388869081087E-3</v>
      </c>
      <c r="P11" s="233"/>
      <c r="Q11" s="233"/>
    </row>
    <row r="12" spans="1:17" s="126" customFormat="1" ht="24" customHeight="1" thickBot="1" x14ac:dyDescent="0.3">
      <c r="A12" s="347" t="s">
        <v>220</v>
      </c>
      <c r="B12" s="543">
        <f>DATOS!C103+DATOS!C118+DATOS!C121+DATOS!C124+DATOS!C125+DATOS!C130+DATOS!C133+DATOS!C138+DATOS!C142+DATOS!C154</f>
        <v>6835.43</v>
      </c>
      <c r="C12" s="543">
        <f>DATOS!E103+DATOS!E118+DATOS!E121+DATOS!E124+DATOS!E125+DATOS!E130+DATOS!E133+DATOS!E138+DATOS!E154</f>
        <v>6662.8099999999995</v>
      </c>
      <c r="D12" s="543">
        <f>DATOS!G103+DATOS!G118+DATOS!G121+DATOS!G124+DATOS!G125+DATOS!G130+DATOS!G133+DATOS!G138+DATOS!G154</f>
        <v>9972.98</v>
      </c>
      <c r="E12" s="543">
        <f>DATOS!I103+DATOS!I118+DATOS!I121+DATOS!I124+DATOS!I125+DATOS!I130+DATOS!I133+DATOS!I138+DATOS!I154</f>
        <v>18834.5</v>
      </c>
      <c r="F12" s="543">
        <f>DATOS!K103+DATOS!K118+DATOS!K121+DATOS!K124+DATOS!K125+DATOS!K130+DATOS!K133+DATOS!K138+DATOS!K154</f>
        <v>9469.26</v>
      </c>
      <c r="G12" s="543">
        <f>DATOS!M103+DATOS!M118+DATOS!M121+DATOS!M124+DATOS!M125+DATOS!M130+DATOS!M133+DATOS!M138+DATOS!M154</f>
        <v>12471.52</v>
      </c>
      <c r="H12" s="543">
        <f>DATOS!O103+DATOS!O118+DATOS!O121+DATOS!O124+DATOS!O125+DATOS!O130+DATOS!O133+DATOS!O138+DATOS!O154</f>
        <v>0</v>
      </c>
      <c r="I12" s="543">
        <f>DATOS!Q103+DATOS!Q118+DATOS!Q121+DATOS!Q124+DATOS!Q125+DATOS!Q130+DATOS!Q133+DATOS!Q138+DATOS!Q154</f>
        <v>0</v>
      </c>
      <c r="J12" s="543">
        <f>DATOS!S103+DATOS!S118+DATOS!S121+DATOS!S124+DATOS!S125+DATOS!S130+DATOS!S133+DATOS!S138+DATOS!S154</f>
        <v>0</v>
      </c>
      <c r="K12" s="543">
        <f>DATOS!U103+DATOS!U118+DATOS!U121+DATOS!U124+DATOS!U125+DATOS!U130+DATOS!U133+DATOS!U138+DATOS!U154</f>
        <v>0</v>
      </c>
      <c r="L12" s="543">
        <f>DATOS!W103+DATOS!W118+DATOS!W121+DATOS!W124+DATOS!W125+DATOS!W130+DATOS!W133+DATOS!W138+DATOS!W154</f>
        <v>0</v>
      </c>
      <c r="M12" s="543">
        <f>DATOS!Y103+DATOS!Y118+DATOS!Y121+DATOS!Y124+DATOS!Y125+DATOS!Y130+DATOS!Y133+DATOS!Y138+DATOS!Y154</f>
        <v>0</v>
      </c>
      <c r="N12" s="546">
        <f t="shared" si="0"/>
        <v>64246.5</v>
      </c>
      <c r="O12" s="377">
        <f t="shared" si="1"/>
        <v>2.7498791913331072E-2</v>
      </c>
      <c r="P12" s="233"/>
      <c r="Q12" s="233"/>
    </row>
    <row r="13" spans="1:17" s="126" customFormat="1" ht="24" customHeight="1" thickBot="1" x14ac:dyDescent="0.3">
      <c r="A13" s="349" t="s">
        <v>221</v>
      </c>
      <c r="B13" s="547">
        <f>SUM(B$7:B$12)</f>
        <v>328722.36</v>
      </c>
      <c r="C13" s="547">
        <f t="shared" ref="C13:M13" si="2">SUM(C$7:C$12)</f>
        <v>389647.69999999995</v>
      </c>
      <c r="D13" s="547">
        <f t="shared" si="2"/>
        <v>383199.04</v>
      </c>
      <c r="E13" s="547">
        <f t="shared" si="2"/>
        <v>407687.75999999995</v>
      </c>
      <c r="F13" s="547">
        <f t="shared" si="2"/>
        <v>418583.31</v>
      </c>
      <c r="G13" s="547">
        <f t="shared" si="2"/>
        <v>408498.83000000007</v>
      </c>
      <c r="H13" s="547">
        <f t="shared" si="2"/>
        <v>0</v>
      </c>
      <c r="I13" s="547">
        <f t="shared" si="2"/>
        <v>0</v>
      </c>
      <c r="J13" s="547">
        <f t="shared" si="2"/>
        <v>0</v>
      </c>
      <c r="K13" s="547">
        <f t="shared" si="2"/>
        <v>0</v>
      </c>
      <c r="L13" s="547">
        <f t="shared" si="2"/>
        <v>0</v>
      </c>
      <c r="M13" s="547">
        <f t="shared" si="2"/>
        <v>0</v>
      </c>
      <c r="N13" s="546">
        <f t="shared" si="0"/>
        <v>2336339</v>
      </c>
      <c r="O13" s="350">
        <v>100</v>
      </c>
    </row>
    <row r="14" spans="1:17" s="126" customFormat="1" ht="24" customHeight="1" thickBot="1" x14ac:dyDescent="0.3">
      <c r="A14" s="351" t="s">
        <v>740</v>
      </c>
      <c r="B14" s="352">
        <f>DATOS!C$22</f>
        <v>19</v>
      </c>
      <c r="C14" s="352">
        <f>DATOS!E$22</f>
        <v>21</v>
      </c>
      <c r="D14" s="352">
        <f>DATOS!G$22</f>
        <v>21</v>
      </c>
      <c r="E14" s="352">
        <f>DATOS!I$22</f>
        <v>20</v>
      </c>
      <c r="F14" s="352">
        <f>DATOS!K$22</f>
        <v>21</v>
      </c>
      <c r="G14" s="352">
        <f>DATOS!M$22</f>
        <v>22</v>
      </c>
      <c r="H14" s="352">
        <f>DATOS!O$22</f>
        <v>21</v>
      </c>
      <c r="I14" s="352">
        <f>DATOS!Q$22</f>
        <v>11</v>
      </c>
      <c r="J14" s="352">
        <f>DATOS!S$22</f>
        <v>22</v>
      </c>
      <c r="K14" s="352">
        <f>DATOS!U$22</f>
        <v>20</v>
      </c>
      <c r="L14" s="352">
        <f>DATOS!W$22</f>
        <v>21</v>
      </c>
      <c r="M14" s="352">
        <f>DATOS!Y$22</f>
        <v>13</v>
      </c>
      <c r="N14" s="746">
        <f t="shared" si="0"/>
        <v>232</v>
      </c>
      <c r="O14" s="353"/>
    </row>
    <row r="15" spans="1:17" s="126" customFormat="1" ht="24" customHeight="1" x14ac:dyDescent="0.25">
      <c r="A15" s="351" t="s">
        <v>739</v>
      </c>
      <c r="B15" s="352">
        <f>DATOS!D$22</f>
        <v>19</v>
      </c>
      <c r="C15" s="352">
        <f>DATOS!F$22</f>
        <v>20</v>
      </c>
      <c r="D15" s="352">
        <f>DATOS!H$22</f>
        <v>21</v>
      </c>
      <c r="E15" s="352">
        <f>DATOS!J$22</f>
        <v>20</v>
      </c>
      <c r="F15" s="352">
        <f>DATOS!L$22</f>
        <v>21</v>
      </c>
      <c r="G15" s="352">
        <f>DATOS!N$22</f>
        <v>22</v>
      </c>
      <c r="H15" s="352">
        <f>DATOS!P$22</f>
        <v>21</v>
      </c>
      <c r="I15" s="352">
        <f>DATOS!R$22</f>
        <v>11</v>
      </c>
      <c r="J15" s="352">
        <f>DATOS!T$22</f>
        <v>22</v>
      </c>
      <c r="K15" s="352">
        <f>DATOS!V$22</f>
        <v>20</v>
      </c>
      <c r="L15" s="352">
        <f>DATOS!X$22</f>
        <v>21</v>
      </c>
      <c r="M15" s="352">
        <f>DATOS!Z$22</f>
        <v>13</v>
      </c>
      <c r="N15" s="746">
        <f t="shared" si="0"/>
        <v>231</v>
      </c>
      <c r="O15" s="1130"/>
    </row>
    <row r="16" spans="1:17" s="126" customFormat="1" ht="24" customHeight="1" x14ac:dyDescent="0.25">
      <c r="A16" s="1129" t="s">
        <v>742</v>
      </c>
      <c r="B16" s="1131">
        <f>(B$7+B$9+B$10+B$11+B$12)/B$14</f>
        <v>10005.933684210526</v>
      </c>
      <c r="C16" s="1131">
        <f t="shared" ref="C16:M16" si="3">(C$7+C$9+C$10+C$11+C$12)/C$14</f>
        <v>11433.838571428572</v>
      </c>
      <c r="D16" s="1131">
        <f t="shared" si="3"/>
        <v>11941.444761904762</v>
      </c>
      <c r="E16" s="1131">
        <f t="shared" si="3"/>
        <v>12957.244500000001</v>
      </c>
      <c r="F16" s="1131">
        <f t="shared" si="3"/>
        <v>12636.753333333334</v>
      </c>
      <c r="G16" s="1131">
        <f t="shared" si="3"/>
        <v>11372.09090909091</v>
      </c>
      <c r="H16" s="1131">
        <f t="shared" si="3"/>
        <v>0</v>
      </c>
      <c r="I16" s="1131">
        <f t="shared" si="3"/>
        <v>0</v>
      </c>
      <c r="J16" s="1131">
        <f t="shared" si="3"/>
        <v>0</v>
      </c>
      <c r="K16" s="1131">
        <f t="shared" si="3"/>
        <v>0</v>
      </c>
      <c r="L16" s="1131">
        <f t="shared" si="3"/>
        <v>0</v>
      </c>
      <c r="M16" s="1131">
        <f t="shared" si="3"/>
        <v>0</v>
      </c>
      <c r="N16" s="1132">
        <f>(N7+N9+N10+N11+N12)/N14</f>
        <v>6274.553448275863</v>
      </c>
      <c r="O16" s="1130"/>
    </row>
    <row r="17" spans="1:17" s="126" customFormat="1" ht="24" customHeight="1" thickBot="1" x14ac:dyDescent="0.3">
      <c r="A17" s="354" t="s">
        <v>741</v>
      </c>
      <c r="B17" s="548">
        <f>B$8/B$15</f>
        <v>7295.2431578947362</v>
      </c>
      <c r="C17" s="548">
        <f t="shared" ref="C17:M17" si="4">C$8/C$15</f>
        <v>7476.8544999999995</v>
      </c>
      <c r="D17" s="548">
        <f t="shared" si="4"/>
        <v>6306.1285714285723</v>
      </c>
      <c r="E17" s="548">
        <f t="shared" si="4"/>
        <v>7427.1435000000001</v>
      </c>
      <c r="F17" s="548">
        <f t="shared" si="4"/>
        <v>7295.7852380952372</v>
      </c>
      <c r="G17" s="548">
        <f t="shared" si="4"/>
        <v>7196.0377272727264</v>
      </c>
      <c r="H17" s="548">
        <f t="shared" si="4"/>
        <v>0</v>
      </c>
      <c r="I17" s="548">
        <f t="shared" si="4"/>
        <v>0</v>
      </c>
      <c r="J17" s="548">
        <f t="shared" si="4"/>
        <v>0</v>
      </c>
      <c r="K17" s="548">
        <f t="shared" si="4"/>
        <v>0</v>
      </c>
      <c r="L17" s="548">
        <f t="shared" si="4"/>
        <v>0</v>
      </c>
      <c r="M17" s="548">
        <f t="shared" si="4"/>
        <v>0</v>
      </c>
      <c r="N17" s="549">
        <f>N8/N15</f>
        <v>3812.3056277056276</v>
      </c>
      <c r="O17" s="355"/>
      <c r="P17" s="233"/>
      <c r="Q17" s="233"/>
    </row>
    <row r="18" spans="1:17" s="126" customFormat="1" ht="24" customHeight="1" thickBot="1" x14ac:dyDescent="0.3">
      <c r="A18" s="354" t="s">
        <v>743</v>
      </c>
      <c r="B18" s="548">
        <f>SUM(B16:B17)</f>
        <v>17301.176842105262</v>
      </c>
      <c r="C18" s="548">
        <f t="shared" ref="C18:N18" si="5">SUM(C16:C17)</f>
        <v>18910.69307142857</v>
      </c>
      <c r="D18" s="548">
        <f t="shared" si="5"/>
        <v>18247.573333333334</v>
      </c>
      <c r="E18" s="548">
        <f t="shared" si="5"/>
        <v>20384.387999999999</v>
      </c>
      <c r="F18" s="548">
        <f t="shared" si="5"/>
        <v>19932.538571428573</v>
      </c>
      <c r="G18" s="548">
        <f t="shared" si="5"/>
        <v>18568.128636363635</v>
      </c>
      <c r="H18" s="548">
        <f t="shared" si="5"/>
        <v>0</v>
      </c>
      <c r="I18" s="548">
        <f t="shared" si="5"/>
        <v>0</v>
      </c>
      <c r="J18" s="548">
        <f t="shared" si="5"/>
        <v>0</v>
      </c>
      <c r="K18" s="548">
        <f t="shared" si="5"/>
        <v>0</v>
      </c>
      <c r="L18" s="548">
        <f t="shared" si="5"/>
        <v>0</v>
      </c>
      <c r="M18" s="548">
        <f t="shared" si="5"/>
        <v>0</v>
      </c>
      <c r="N18" s="548">
        <f t="shared" si="5"/>
        <v>10086.859075981491</v>
      </c>
      <c r="O18" s="355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 J11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81"/>
  <sheetViews>
    <sheetView showGridLines="0" workbookViewId="0">
      <selection activeCell="B7" sqref="B7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32" t="s">
        <v>223</v>
      </c>
      <c r="B4" s="1832"/>
      <c r="C4" s="1832"/>
      <c r="D4" s="1832"/>
      <c r="E4" s="1832"/>
      <c r="F4" s="1832"/>
      <c r="G4" s="1832"/>
      <c r="H4" s="1832"/>
      <c r="I4" s="1832"/>
      <c r="J4" s="1832"/>
      <c r="K4" s="1832"/>
      <c r="L4" s="1832"/>
      <c r="M4" s="1832"/>
      <c r="N4" s="1832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1044</v>
      </c>
      <c r="B7" s="242">
        <f>DATOS!C$3/DATOS!C$22</f>
        <v>12333.995263157894</v>
      </c>
      <c r="C7" s="242">
        <f>DATOS!E$3/DATOS!E$22</f>
        <v>11433.838571428571</v>
      </c>
      <c r="D7" s="242">
        <f>DATOS!G$3/DATOS!G$22</f>
        <v>11941.444761904762</v>
      </c>
      <c r="E7" s="242">
        <f>DATOS!I$3/DATOS!I$22</f>
        <v>12957.208999999999</v>
      </c>
      <c r="F7" s="242">
        <f>DATOS!K$3/DATOS!K$22</f>
        <v>12636.753333333334</v>
      </c>
      <c r="G7" s="242">
        <f>DATOS!M$3/DATOS!M$22</f>
        <v>11372.09090909091</v>
      </c>
      <c r="H7" s="242">
        <f>DATOS!O$3/DATOS!O$22</f>
        <v>0</v>
      </c>
      <c r="I7" s="242">
        <f>DATOS!Q$3/DATOS!Q$22</f>
        <v>0</v>
      </c>
      <c r="J7" s="242">
        <f>DATOS!S$3/DATOS!S$22</f>
        <v>0</v>
      </c>
      <c r="K7" s="242">
        <f>DATOS!U$3/DATOS!U$22</f>
        <v>0</v>
      </c>
      <c r="L7" s="242">
        <f>DATOS!W$3/DATOS!W$22</f>
        <v>0</v>
      </c>
      <c r="M7" s="242">
        <f>DATOS!Y$3/DATOS!Y$22</f>
        <v>0</v>
      </c>
      <c r="N7" s="243">
        <f>AVERAGE(B7:M7)</f>
        <v>6056.2776532429552</v>
      </c>
      <c r="O7" s="233"/>
      <c r="P7" s="222"/>
      <c r="Q7" s="222"/>
    </row>
    <row r="8" spans="1:17" s="126" customFormat="1" ht="13.5" thickBot="1" x14ac:dyDescent="0.25">
      <c r="A8" s="1442" t="s">
        <v>1043</v>
      </c>
      <c r="B8" s="1443">
        <v>11923.01</v>
      </c>
      <c r="C8" s="1443">
        <v>10758.51</v>
      </c>
      <c r="D8" s="1443">
        <v>11360.62</v>
      </c>
      <c r="E8" s="1443">
        <v>10696.5</v>
      </c>
      <c r="F8" s="1443">
        <v>12451.48</v>
      </c>
      <c r="G8" s="1443">
        <v>13642.2</v>
      </c>
      <c r="H8" s="1443">
        <v>14317.47</v>
      </c>
      <c r="I8" s="1443">
        <v>3178.75</v>
      </c>
      <c r="J8" s="1443">
        <v>12986.35</v>
      </c>
      <c r="K8" s="1443">
        <v>13032.84</v>
      </c>
      <c r="L8" s="1443">
        <v>12452.57</v>
      </c>
      <c r="M8" s="1443">
        <v>5392.56</v>
      </c>
      <c r="N8" s="243">
        <f t="shared" ref="N8:N10" si="0">AVERAGE(B8:M8)</f>
        <v>11016.071666666665</v>
      </c>
      <c r="O8" s="233"/>
      <c r="P8" s="222"/>
      <c r="Q8" s="222"/>
    </row>
    <row r="9" spans="1:17" s="126" customFormat="1" ht="13.5" thickBot="1" x14ac:dyDescent="0.25">
      <c r="A9" s="1442" t="s">
        <v>1042</v>
      </c>
      <c r="B9" s="1443">
        <v>10793.39</v>
      </c>
      <c r="C9" s="1443">
        <v>9777.16</v>
      </c>
      <c r="D9" s="1443">
        <v>10712.04</v>
      </c>
      <c r="E9" s="1443">
        <v>9514.9500000000007</v>
      </c>
      <c r="F9" s="1443">
        <v>9791.14</v>
      </c>
      <c r="G9" s="1443">
        <v>12827.59</v>
      </c>
      <c r="H9" s="1443">
        <v>12125.75</v>
      </c>
      <c r="I9" s="1443">
        <v>5734.98</v>
      </c>
      <c r="J9" s="1443">
        <v>12579.59</v>
      </c>
      <c r="K9" s="1443">
        <v>11500.77</v>
      </c>
      <c r="L9" s="1443">
        <v>12583.94</v>
      </c>
      <c r="M9" s="1443">
        <v>6956.2</v>
      </c>
      <c r="N9" s="243">
        <f t="shared" si="0"/>
        <v>10408.125</v>
      </c>
      <c r="O9" s="233"/>
      <c r="P9" s="222"/>
      <c r="Q9" s="222"/>
    </row>
    <row r="10" spans="1:17" s="126" customFormat="1" ht="13.5" thickBot="1" x14ac:dyDescent="0.25">
      <c r="A10" s="1442" t="s">
        <v>800</v>
      </c>
      <c r="B10" s="1443">
        <v>7232.72</v>
      </c>
      <c r="C10" s="1443">
        <v>6764.9</v>
      </c>
      <c r="D10" s="1443">
        <v>7014.3</v>
      </c>
      <c r="E10" s="1443">
        <v>7446.96</v>
      </c>
      <c r="F10" s="1443">
        <v>7150.74</v>
      </c>
      <c r="G10" s="1443">
        <v>7291.26</v>
      </c>
      <c r="H10" s="1443">
        <v>8383.82</v>
      </c>
      <c r="I10" s="1443">
        <v>4194.6499999999996</v>
      </c>
      <c r="J10" s="1443">
        <v>9424.5400000000009</v>
      </c>
      <c r="K10" s="1443">
        <v>8292.65</v>
      </c>
      <c r="L10" s="1443">
        <v>8284.5</v>
      </c>
      <c r="M10" s="1443">
        <v>5503.19</v>
      </c>
      <c r="N10" s="243">
        <f t="shared" si="0"/>
        <v>7248.685833333333</v>
      </c>
      <c r="O10" s="233"/>
      <c r="P10" s="222"/>
      <c r="Q10" s="222"/>
    </row>
    <row r="11" spans="1:17" s="126" customFormat="1" ht="13.5" thickBot="1" x14ac:dyDescent="0.25">
      <c r="A11" s="241" t="s">
        <v>784</v>
      </c>
      <c r="B11" s="242">
        <v>9956.5400000000009</v>
      </c>
      <c r="C11" s="242">
        <v>10332.19</v>
      </c>
      <c r="D11" s="242">
        <v>9349.7099999999991</v>
      </c>
      <c r="E11" s="242">
        <v>8351.49</v>
      </c>
      <c r="F11" s="242">
        <v>8501.31</v>
      </c>
      <c r="G11" s="242">
        <v>9083.19</v>
      </c>
      <c r="H11" s="242">
        <v>9093.0499999999993</v>
      </c>
      <c r="I11" s="242">
        <v>7678.64</v>
      </c>
      <c r="J11" s="242">
        <v>6550.3</v>
      </c>
      <c r="K11" s="242">
        <v>5944.94</v>
      </c>
      <c r="L11" s="242">
        <v>6727.59</v>
      </c>
      <c r="M11" s="242">
        <v>5067.12</v>
      </c>
      <c r="N11" s="243">
        <f>AVERAGE(B11:M11)</f>
        <v>8053.0058333333327</v>
      </c>
      <c r="O11" s="233"/>
      <c r="P11" s="222"/>
      <c r="Q11" s="222"/>
    </row>
    <row r="12" spans="1:17" s="126" customFormat="1" ht="13.5" thickBot="1" x14ac:dyDescent="0.25">
      <c r="A12" s="241" t="s">
        <v>785</v>
      </c>
      <c r="B12" s="1210">
        <v>5889.52</v>
      </c>
      <c r="C12" s="1210">
        <v>4971.18</v>
      </c>
      <c r="D12" s="1210">
        <v>5730.19</v>
      </c>
      <c r="E12" s="1210">
        <v>5100.84</v>
      </c>
      <c r="F12" s="1210">
        <v>4551.03</v>
      </c>
      <c r="G12" s="1210">
        <v>4720.26</v>
      </c>
      <c r="H12" s="1210">
        <v>7435.99</v>
      </c>
      <c r="I12" s="1210">
        <v>5464.18</v>
      </c>
      <c r="J12" s="1210">
        <v>6116.26</v>
      </c>
      <c r="K12" s="1210">
        <v>6991.68</v>
      </c>
      <c r="L12" s="1210">
        <v>7811.65</v>
      </c>
      <c r="M12" s="1210">
        <v>14812.35</v>
      </c>
      <c r="N12" s="243">
        <f>AVERAGE(B12:M12)</f>
        <v>6632.9275000000007</v>
      </c>
      <c r="O12" s="233"/>
      <c r="P12" s="222"/>
      <c r="Q12" s="222"/>
    </row>
    <row r="13" spans="1:17" s="126" customFormat="1" ht="13.5" thickBot="1" x14ac:dyDescent="0.25">
      <c r="A13" s="241" t="s">
        <v>656</v>
      </c>
      <c r="B13" s="242">
        <f>[1]DATOS!C$2/[1]DATOS!C$20</f>
        <v>5645.8733333333357</v>
      </c>
      <c r="C13" s="242">
        <f>[1]DATOS!D$2/[1]DATOS!D$20</f>
        <v>5305.2955000000011</v>
      </c>
      <c r="D13" s="242">
        <f>[1]DATOS!E$2/[1]DATOS!E$20</f>
        <v>5792.7473684210518</v>
      </c>
      <c r="E13" s="242">
        <f>[1]DATOS!F$2/[1]DATOS!F$20</f>
        <v>6247.7710000000015</v>
      </c>
      <c r="F13" s="242">
        <f>[1]DATOS!G$2/[1]DATOS!G$20</f>
        <v>5971.318571428571</v>
      </c>
      <c r="G13" s="242">
        <f>[1]DATOS!H$2/[1]DATOS!H$20</f>
        <v>6322.3113636363651</v>
      </c>
      <c r="H13" s="242">
        <f>[1]DATOS!I$2/[1]DATOS!I$20</f>
        <v>5923.4595454545452</v>
      </c>
      <c r="I13" s="242">
        <f>[1]DATOS!J$2/[1]DATOS!J$20</f>
        <v>3466.018333333333</v>
      </c>
      <c r="J13" s="242">
        <f>[1]DATOS!K$2/[1]DATOS!K$20</f>
        <v>5277.7972727272718</v>
      </c>
      <c r="K13" s="242">
        <f>[1]DATOS!L$2/[1]DATOS!L$20</f>
        <v>6141.9214999999986</v>
      </c>
      <c r="L13" s="242">
        <f>[1]DATOS!M$2/[1]DATOS!M$20</f>
        <v>6219.2657142857142</v>
      </c>
      <c r="M13" s="242">
        <f>[1]DATOS!N$2/[1]DATOS!N$20</f>
        <v>5767.256428571427</v>
      </c>
      <c r="N13" s="243">
        <f>AVERAGE(B13:M13)</f>
        <v>5673.4196609326355</v>
      </c>
      <c r="O13" s="233"/>
      <c r="P13" s="222"/>
      <c r="Q13" s="222"/>
    </row>
    <row r="14" spans="1:17" s="126" customFormat="1" ht="13.5" thickBot="1" x14ac:dyDescent="0.25">
      <c r="A14" s="241" t="s">
        <v>617</v>
      </c>
      <c r="B14" s="972">
        <v>5024.25</v>
      </c>
      <c r="C14" s="972">
        <v>4679.26</v>
      </c>
      <c r="D14" s="972">
        <v>3155.19</v>
      </c>
      <c r="E14" s="972">
        <v>4804.24</v>
      </c>
      <c r="F14" s="972">
        <v>4171.75</v>
      </c>
      <c r="G14" s="972">
        <v>3778.87</v>
      </c>
      <c r="H14" s="972">
        <v>5880.57</v>
      </c>
      <c r="I14" s="972">
        <v>1003.95</v>
      </c>
      <c r="J14" s="972">
        <v>4536.92</v>
      </c>
      <c r="K14" s="972">
        <v>5799.02</v>
      </c>
      <c r="L14" s="972">
        <v>4960.3900000000003</v>
      </c>
      <c r="M14" s="972">
        <v>4374.29</v>
      </c>
      <c r="N14" s="243">
        <f>AVERAGE(B14:M14)</f>
        <v>4347.3916666666673</v>
      </c>
      <c r="O14" s="233"/>
      <c r="P14" s="222"/>
      <c r="Q14" s="222"/>
    </row>
    <row r="15" spans="1:17" s="174" customFormat="1" ht="13.5" thickBot="1" x14ac:dyDescent="0.25">
      <c r="A15" s="244" t="s">
        <v>224</v>
      </c>
      <c r="B15" s="245">
        <v>10433.629999999999</v>
      </c>
      <c r="C15" s="246">
        <v>11908.99</v>
      </c>
      <c r="D15" s="246">
        <v>11434.89</v>
      </c>
      <c r="E15" s="246">
        <v>10685.55</v>
      </c>
      <c r="F15" s="246">
        <v>12290.16</v>
      </c>
      <c r="G15" s="246">
        <v>9235.7900000000009</v>
      </c>
      <c r="H15" s="246">
        <v>9574.92</v>
      </c>
      <c r="I15" s="246">
        <v>2993.38</v>
      </c>
      <c r="J15" s="246">
        <v>10414.56</v>
      </c>
      <c r="K15" s="246">
        <v>8904.4500000000007</v>
      </c>
      <c r="L15" s="246">
        <v>7181.05</v>
      </c>
      <c r="M15" s="247">
        <v>5204.45</v>
      </c>
      <c r="N15" s="248">
        <f>AVERAGE($B15:$M15)</f>
        <v>9188.4850000000006</v>
      </c>
    </row>
    <row r="16" spans="1:17" s="174" customFormat="1" ht="13.5" thickBot="1" x14ac:dyDescent="0.25">
      <c r="A16" s="249" t="s">
        <v>1045</v>
      </c>
      <c r="B16" s="250">
        <f>DATOS!D4/DATOS!D22</f>
        <v>0</v>
      </c>
      <c r="C16" s="250">
        <f>DATOS!F4/DATOS!F22</f>
        <v>0</v>
      </c>
      <c r="D16" s="250">
        <f>DATOS!H4/DATOS!H22</f>
        <v>0</v>
      </c>
      <c r="E16" s="250">
        <f>DATOS!J4/DATOS!J22</f>
        <v>0</v>
      </c>
      <c r="F16" s="250">
        <f>DATOS!L4/DATOS!L22</f>
        <v>0</v>
      </c>
      <c r="G16" s="250">
        <f>DATOS!N4/DATOS!N22</f>
        <v>0</v>
      </c>
      <c r="H16" s="250">
        <f>DATOS!P4/DATOS!P22</f>
        <v>0</v>
      </c>
      <c r="I16" s="250">
        <f>DATOS!R4/DATOS!R22</f>
        <v>0</v>
      </c>
      <c r="J16" s="250">
        <f>DATOS!T$4/DATOS!T$22</f>
        <v>0</v>
      </c>
      <c r="K16" s="250">
        <f>DATOS!V$4/DATOS!V$22</f>
        <v>0</v>
      </c>
      <c r="L16" s="250">
        <f>DATOS!X$4/DATOS!X$22</f>
        <v>0</v>
      </c>
      <c r="M16" s="250">
        <f>DATOS!Z$4/DATOS!Z$22</f>
        <v>0</v>
      </c>
      <c r="N16" s="248">
        <f>AVERAGE($B16:$M16)</f>
        <v>0</v>
      </c>
    </row>
    <row r="17" spans="1:15" s="173" customFormat="1" x14ac:dyDescent="0.2">
      <c r="A17" s="126"/>
      <c r="B17" s="174"/>
      <c r="C17" s="174"/>
      <c r="D17" s="174"/>
      <c r="E17" s="174"/>
      <c r="F17" s="174"/>
      <c r="G17" s="174"/>
      <c r="H17" s="174"/>
      <c r="I17" s="251"/>
      <c r="J17" s="174"/>
      <c r="K17" s="174"/>
      <c r="L17" s="174"/>
      <c r="M17" s="174"/>
      <c r="O17" s="222"/>
    </row>
    <row r="18" spans="1:15" s="173" customFormat="1" x14ac:dyDescent="0.2">
      <c r="A18" s="126"/>
      <c r="B18" s="252"/>
      <c r="D18" s="174"/>
      <c r="E18" s="174"/>
      <c r="F18" s="174"/>
      <c r="I18" s="251"/>
    </row>
    <row r="19" spans="1:15" s="173" customFormat="1" ht="15.75" x14ac:dyDescent="0.25">
      <c r="A19" s="253" t="s">
        <v>618</v>
      </c>
      <c r="B19" s="550">
        <f>SUM(N15)</f>
        <v>9188.4850000000006</v>
      </c>
      <c r="C19" s="254" t="s">
        <v>225</v>
      </c>
      <c r="D19" s="255"/>
      <c r="E19" s="174"/>
      <c r="F19" s="174"/>
      <c r="I19" s="251"/>
    </row>
    <row r="20" spans="1:15" s="173" customFormat="1" ht="15" x14ac:dyDescent="0.25">
      <c r="A20" s="256"/>
      <c r="B20" s="550"/>
      <c r="C20" s="258"/>
      <c r="D20" s="255"/>
      <c r="E20" s="174"/>
      <c r="F20" s="174"/>
      <c r="I20" s="251"/>
    </row>
    <row r="21" spans="1:15" s="173" customFormat="1" ht="15.75" x14ac:dyDescent="0.25">
      <c r="A21" s="253" t="s">
        <v>657</v>
      </c>
      <c r="B21" s="550">
        <f>SUM(N14)</f>
        <v>4347.3916666666673</v>
      </c>
      <c r="C21" s="254" t="s">
        <v>225</v>
      </c>
      <c r="D21" s="255"/>
      <c r="E21" s="174"/>
      <c r="F21" s="174"/>
      <c r="I21" s="251"/>
    </row>
    <row r="22" spans="1:15" s="173" customFormat="1" ht="15" x14ac:dyDescent="0.25">
      <c r="A22" s="256"/>
      <c r="B22" s="550"/>
      <c r="C22" s="258"/>
      <c r="D22" s="255"/>
      <c r="E22" s="174"/>
      <c r="F22" s="174"/>
      <c r="I22" s="251"/>
    </row>
    <row r="23" spans="1:15" s="173" customFormat="1" ht="15.75" x14ac:dyDescent="0.25">
      <c r="A23" s="253" t="s">
        <v>662</v>
      </c>
      <c r="B23" s="550">
        <f>SUM(N13)</f>
        <v>5673.4196609326355</v>
      </c>
      <c r="C23" s="254" t="s">
        <v>225</v>
      </c>
      <c r="D23" s="255"/>
      <c r="E23" s="174"/>
      <c r="F23" s="174"/>
      <c r="I23" s="251"/>
    </row>
    <row r="24" spans="1:15" s="173" customFormat="1" ht="15.75" x14ac:dyDescent="0.25">
      <c r="A24" s="253"/>
      <c r="B24" s="550"/>
      <c r="C24" s="254"/>
      <c r="D24" s="255"/>
      <c r="E24" s="174"/>
      <c r="F24" s="174"/>
      <c r="I24" s="251"/>
    </row>
    <row r="25" spans="1:15" s="173" customFormat="1" ht="15.75" x14ac:dyDescent="0.25">
      <c r="A25" s="253" t="s">
        <v>865</v>
      </c>
      <c r="B25" s="550">
        <f>SUM(N12)</f>
        <v>6632.9275000000007</v>
      </c>
      <c r="C25" s="254" t="s">
        <v>225</v>
      </c>
      <c r="D25" s="255"/>
      <c r="E25" s="174"/>
      <c r="F25" s="174"/>
      <c r="I25" s="251"/>
    </row>
    <row r="26" spans="1:15" s="173" customFormat="1" ht="15.75" x14ac:dyDescent="0.25">
      <c r="A26" s="253"/>
      <c r="B26" s="550"/>
      <c r="C26" s="254"/>
      <c r="D26" s="255"/>
      <c r="E26" s="174"/>
      <c r="F26" s="174"/>
      <c r="I26" s="251"/>
    </row>
    <row r="27" spans="1:15" s="173" customFormat="1" ht="15.75" x14ac:dyDescent="0.25">
      <c r="A27" s="253" t="s">
        <v>866</v>
      </c>
      <c r="B27" s="550">
        <f>SUM(N11)</f>
        <v>8053.0058333333327</v>
      </c>
      <c r="C27" s="254" t="s">
        <v>225</v>
      </c>
      <c r="D27" s="255"/>
      <c r="E27" s="174"/>
      <c r="F27" s="174"/>
      <c r="I27" s="251"/>
    </row>
    <row r="28" spans="1:15" s="173" customFormat="1" ht="15.75" x14ac:dyDescent="0.25">
      <c r="A28" s="253"/>
      <c r="B28" s="550"/>
      <c r="C28" s="254"/>
      <c r="D28" s="255"/>
      <c r="E28" s="174"/>
      <c r="F28" s="174"/>
      <c r="I28" s="251"/>
    </row>
    <row r="29" spans="1:15" s="173" customFormat="1" ht="15.75" x14ac:dyDescent="0.25">
      <c r="A29" s="253" t="s">
        <v>867</v>
      </c>
      <c r="B29" s="550">
        <f>SUM(N10)</f>
        <v>7248.685833333333</v>
      </c>
      <c r="C29" s="1445" t="s">
        <v>225</v>
      </c>
      <c r="D29" s="255"/>
      <c r="E29" s="174"/>
      <c r="F29" s="174"/>
      <c r="I29" s="251"/>
    </row>
    <row r="30" spans="1:15" s="173" customFormat="1" ht="15.75" x14ac:dyDescent="0.25">
      <c r="A30" s="253"/>
      <c r="B30" s="550"/>
      <c r="C30" s="254"/>
      <c r="D30" s="255"/>
      <c r="E30" s="174"/>
      <c r="F30" s="174"/>
      <c r="I30" s="251"/>
    </row>
    <row r="31" spans="1:15" s="173" customFormat="1" ht="15.75" x14ac:dyDescent="0.25">
      <c r="A31" s="253" t="s">
        <v>1046</v>
      </c>
      <c r="B31" s="550">
        <f>SUM(N9)</f>
        <v>10408.125</v>
      </c>
      <c r="C31" s="1446" t="s">
        <v>225</v>
      </c>
      <c r="D31" s="255"/>
      <c r="E31" s="174"/>
      <c r="F31" s="174"/>
      <c r="I31" s="251"/>
    </row>
    <row r="32" spans="1:15" s="173" customFormat="1" ht="15.75" x14ac:dyDescent="0.25">
      <c r="A32" s="253"/>
      <c r="B32" s="550"/>
      <c r="C32" s="254"/>
      <c r="D32" s="255"/>
      <c r="E32" s="174"/>
      <c r="F32" s="174"/>
      <c r="I32" s="251"/>
    </row>
    <row r="33" spans="1:9" s="173" customFormat="1" ht="15.75" x14ac:dyDescent="0.25">
      <c r="A33" s="253" t="s">
        <v>1047</v>
      </c>
      <c r="B33" s="550">
        <f>SUM(N8)</f>
        <v>11016.071666666665</v>
      </c>
      <c r="C33" s="1447" t="s">
        <v>225</v>
      </c>
      <c r="D33" s="255"/>
      <c r="E33" s="174"/>
      <c r="F33" s="174"/>
      <c r="I33" s="251"/>
    </row>
    <row r="34" spans="1:9" s="173" customFormat="1" ht="15.75" x14ac:dyDescent="0.25">
      <c r="A34" s="253"/>
      <c r="B34" s="550"/>
      <c r="C34" s="254"/>
      <c r="D34" s="255"/>
      <c r="E34" s="174"/>
      <c r="F34" s="174"/>
      <c r="I34" s="251"/>
    </row>
    <row r="35" spans="1:9" s="173" customFormat="1" ht="15.75" x14ac:dyDescent="0.25">
      <c r="A35" s="253" t="s">
        <v>1048</v>
      </c>
      <c r="B35" s="550">
        <f>SUM(N7)</f>
        <v>6056.2776532429552</v>
      </c>
      <c r="C35" s="254" t="s">
        <v>225</v>
      </c>
      <c r="D35" s="255"/>
      <c r="E35" s="174"/>
      <c r="F35" s="174"/>
      <c r="I35" s="251"/>
    </row>
    <row r="36" spans="1:9" s="173" customFormat="1" ht="15.75" x14ac:dyDescent="0.25">
      <c r="A36" s="253"/>
      <c r="B36" s="550"/>
      <c r="C36" s="254"/>
      <c r="D36" s="255"/>
      <c r="E36" s="174"/>
      <c r="F36" s="174"/>
      <c r="I36" s="251"/>
    </row>
    <row r="37" spans="1:9" s="173" customFormat="1" ht="15.75" x14ac:dyDescent="0.25">
      <c r="A37" s="253" t="s">
        <v>1049</v>
      </c>
      <c r="B37" s="550">
        <f>SUM(N16)</f>
        <v>0</v>
      </c>
      <c r="C37" s="254" t="s">
        <v>225</v>
      </c>
      <c r="D37" s="255"/>
      <c r="E37" s="174"/>
      <c r="F37" s="205"/>
      <c r="I37" s="251"/>
    </row>
    <row r="38" spans="1:9" s="173" customFormat="1" ht="15" x14ac:dyDescent="0.25">
      <c r="A38" s="256"/>
      <c r="B38" s="550"/>
      <c r="C38" s="254"/>
      <c r="D38" s="255"/>
      <c r="E38" s="174"/>
      <c r="F38" s="174"/>
      <c r="I38" s="251"/>
    </row>
    <row r="39" spans="1:9" s="173" customFormat="1" ht="15.75" x14ac:dyDescent="0.25">
      <c r="A39" s="253" t="s">
        <v>1050</v>
      </c>
      <c r="B39" s="550">
        <f>SUM(B7:F7)</f>
        <v>61303.240929824555</v>
      </c>
      <c r="C39" s="1444" t="s">
        <v>225</v>
      </c>
      <c r="D39" s="205"/>
      <c r="E39" s="174"/>
      <c r="F39" s="174"/>
      <c r="I39" s="251"/>
    </row>
    <row r="40" spans="1:9" s="173" customFormat="1" x14ac:dyDescent="0.2">
      <c r="A40" s="237"/>
      <c r="D40" s="174"/>
      <c r="E40" s="174"/>
      <c r="F40" s="174"/>
      <c r="I40" s="251"/>
    </row>
    <row r="41" spans="1:9" s="173" customFormat="1" x14ac:dyDescent="0.2">
      <c r="A41" s="126"/>
      <c r="D41" s="174"/>
      <c r="E41" s="174"/>
      <c r="F41" s="174"/>
      <c r="I41" s="251"/>
    </row>
    <row r="42" spans="1:9" s="173" customFormat="1" x14ac:dyDescent="0.2">
      <c r="A42" s="126"/>
      <c r="D42" s="174"/>
      <c r="E42" s="174"/>
      <c r="F42" s="174"/>
      <c r="I42" s="251"/>
    </row>
    <row r="43" spans="1:9" s="173" customFormat="1" x14ac:dyDescent="0.2">
      <c r="A43" s="126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126"/>
      <c r="D50" s="174"/>
      <c r="E50" s="174"/>
      <c r="F50" s="174"/>
      <c r="I50" s="251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B52" s="174"/>
      <c r="C52" s="174"/>
      <c r="D52" s="174"/>
      <c r="E52" s="174"/>
      <c r="F52" s="174"/>
      <c r="G52" s="174"/>
      <c r="H52" s="251"/>
      <c r="I52" s="174"/>
      <c r="J52" s="174"/>
      <c r="K52" s="174"/>
      <c r="L52" s="174"/>
      <c r="M52" s="174"/>
    </row>
    <row r="53" spans="1:13" s="173" customFormat="1" x14ac:dyDescent="0.2">
      <c r="A53" s="259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D55" s="174"/>
      <c r="E55" s="174"/>
      <c r="F55" s="174"/>
      <c r="I55" s="251"/>
    </row>
    <row r="56" spans="1:13" s="173" customFormat="1" x14ac:dyDescent="0.2">
      <c r="A56" s="126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  <row r="79" spans="1:9" s="173" customFormat="1" x14ac:dyDescent="0.2">
      <c r="A79" s="126"/>
      <c r="D79" s="174"/>
      <c r="E79" s="174"/>
      <c r="F79" s="174"/>
      <c r="I79" s="251"/>
    </row>
    <row r="80" spans="1:9" s="173" customFormat="1" x14ac:dyDescent="0.2">
      <c r="A80" s="126"/>
      <c r="D80" s="174"/>
      <c r="E80" s="174"/>
      <c r="F80" s="174"/>
      <c r="I80" s="251"/>
    </row>
    <row r="81" spans="1:1" x14ac:dyDescent="0.2">
      <c r="A81" s="126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16:M16 B21:B22 N13:N15 B35 B37 B29:B33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C9" sqref="C9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33" t="s">
        <v>1022</v>
      </c>
      <c r="B4" s="1833"/>
      <c r="C4" s="1833"/>
      <c r="D4" s="1833"/>
      <c r="E4" s="1833"/>
      <c r="F4" s="1833"/>
      <c r="G4" s="1833"/>
      <c r="H4" s="1833"/>
      <c r="I4" s="1833"/>
      <c r="J4" s="1833"/>
      <c r="K4" s="1833"/>
      <c r="L4" s="1833"/>
      <c r="M4" s="1833"/>
      <c r="N4" s="1833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1" t="s">
        <v>0</v>
      </c>
      <c r="C7" s="551" t="s">
        <v>1</v>
      </c>
      <c r="D7" s="551" t="s">
        <v>2</v>
      </c>
      <c r="E7" s="551" t="s">
        <v>3</v>
      </c>
      <c r="F7" s="551" t="s">
        <v>4</v>
      </c>
      <c r="G7" s="551" t="s">
        <v>417</v>
      </c>
      <c r="H7" s="178" t="s">
        <v>6</v>
      </c>
      <c r="I7" s="178" t="s">
        <v>7</v>
      </c>
      <c r="J7" s="551" t="s">
        <v>8</v>
      </c>
      <c r="K7" s="551" t="s">
        <v>9</v>
      </c>
      <c r="L7" s="551" t="s">
        <v>10</v>
      </c>
      <c r="M7" s="552" t="s">
        <v>418</v>
      </c>
      <c r="N7" s="179" t="s">
        <v>49</v>
      </c>
    </row>
    <row r="8" spans="1:15" ht="13.5" thickBot="1" x14ac:dyDescent="0.25">
      <c r="A8" s="180" t="s">
        <v>1019</v>
      </c>
      <c r="B8" s="183">
        <f>[1]DATOS!C$135</f>
        <v>84688.100000000035</v>
      </c>
      <c r="C8" s="183">
        <f>[1]DATOS!D$135</f>
        <v>106105.91000000002</v>
      </c>
      <c r="D8" s="183">
        <f>[1]DATOS!E$135</f>
        <v>110062.19999999998</v>
      </c>
      <c r="E8" s="183">
        <f>[1]DATOS!F$135</f>
        <v>124955.42000000003</v>
      </c>
      <c r="F8" s="183">
        <f>[1]DATOS!G$135</f>
        <v>125397.68999999999</v>
      </c>
      <c r="G8" s="183">
        <f>[1]DATOS!H$135</f>
        <v>139090.85000000003</v>
      </c>
      <c r="H8" s="183">
        <f>[1]DATOS!I$135</f>
        <v>130316.11</v>
      </c>
      <c r="I8" s="183">
        <f>[1]DATOS!J$135</f>
        <v>20796.109999999997</v>
      </c>
      <c r="J8" s="183">
        <f>[1]DATOS!K$135</f>
        <v>116111.53999999998</v>
      </c>
      <c r="K8" s="183">
        <f>[1]DATOS!L$135</f>
        <v>122838.42999999998</v>
      </c>
      <c r="L8" s="183">
        <f>[1]DATOS!M$135</f>
        <v>130604.58</v>
      </c>
      <c r="M8" s="183">
        <f>[1]DATOS!N$135</f>
        <v>80741.589999999982</v>
      </c>
      <c r="N8" s="181">
        <f>SUM(B8:M8)</f>
        <v>1291708.5300000003</v>
      </c>
      <c r="O8" s="173"/>
    </row>
    <row r="9" spans="1:15" ht="13.5" thickBot="1" x14ac:dyDescent="0.25">
      <c r="A9" s="182" t="s">
        <v>1018</v>
      </c>
      <c r="B9" s="183">
        <f>DATOS!D$155</f>
        <v>138470.85</v>
      </c>
      <c r="C9" s="183">
        <f>DATOS!F$155</f>
        <v>149537.09</v>
      </c>
      <c r="D9" s="183">
        <f>DATOS!H$155</f>
        <v>132428.70000000001</v>
      </c>
      <c r="E9" s="183">
        <f>DATOS!J$155</f>
        <v>148542.87</v>
      </c>
      <c r="F9" s="183">
        <f>DATOS!L$155</f>
        <v>153211.49</v>
      </c>
      <c r="G9" s="183">
        <f>DATOS!N$155</f>
        <v>158312.82999999999</v>
      </c>
      <c r="H9" s="183">
        <f>DATOS!P$155</f>
        <v>0</v>
      </c>
      <c r="I9" s="183">
        <f>DATOS!R$155</f>
        <v>0</v>
      </c>
      <c r="J9" s="183">
        <f>DATOS!T$155</f>
        <v>0</v>
      </c>
      <c r="K9" s="183">
        <f>DATOS!V$155</f>
        <v>0</v>
      </c>
      <c r="L9" s="183">
        <f>DATOS!X$155</f>
        <v>0</v>
      </c>
      <c r="M9" s="183">
        <f>DATOS!Z$155</f>
        <v>0</v>
      </c>
      <c r="N9" s="181">
        <f>SUM(B9:M9)</f>
        <v>880503.83</v>
      </c>
    </row>
    <row r="10" spans="1:15" ht="13.5" thickBot="1" x14ac:dyDescent="0.25">
      <c r="A10" s="184" t="s">
        <v>1021</v>
      </c>
      <c r="B10" s="185">
        <f t="shared" ref="B10:N10" si="0">((B9/B8)-1)</f>
        <v>0.63506856335187534</v>
      </c>
      <c r="C10" s="185">
        <f t="shared" si="0"/>
        <v>0.40931914160106597</v>
      </c>
      <c r="D10" s="185">
        <f t="shared" si="0"/>
        <v>0.20321690825733119</v>
      </c>
      <c r="E10" s="185">
        <f t="shared" si="0"/>
        <v>0.18876692183500299</v>
      </c>
      <c r="F10" s="185">
        <f t="shared" si="0"/>
        <v>0.22180472383502448</v>
      </c>
      <c r="G10" s="185">
        <f t="shared" si="0"/>
        <v>0.13819730054133639</v>
      </c>
      <c r="H10" s="185">
        <f t="shared" si="0"/>
        <v>-1</v>
      </c>
      <c r="I10" s="185">
        <f t="shared" si="0"/>
        <v>-1</v>
      </c>
      <c r="J10" s="185">
        <f t="shared" si="0"/>
        <v>-1</v>
      </c>
      <c r="K10" s="185">
        <f t="shared" si="0"/>
        <v>-1</v>
      </c>
      <c r="L10" s="185">
        <f t="shared" si="0"/>
        <v>-1</v>
      </c>
      <c r="M10" s="186">
        <f t="shared" si="0"/>
        <v>-1</v>
      </c>
      <c r="N10" s="187">
        <f t="shared" si="0"/>
        <v>-0.31834170824899655</v>
      </c>
    </row>
    <row r="11" spans="1:15" ht="13.5" thickBot="1" x14ac:dyDescent="0.25">
      <c r="A11" s="188" t="s">
        <v>1020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-0.97083168018221255</v>
      </c>
      <c r="O13" s="200"/>
    </row>
    <row r="14" spans="1:15" x14ac:dyDescent="0.2">
      <c r="N14" s="174"/>
    </row>
    <row r="15" spans="1:15" hidden="1" x14ac:dyDescent="0.2">
      <c r="B15" s="202" t="str">
        <f>+[2]Ventas!B$28</f>
        <v>Totales</v>
      </c>
      <c r="C15" s="203">
        <f>+[2]Ventas!C$28</f>
        <v>3007.7849278184462</v>
      </c>
      <c r="D15" s="203">
        <f>+[2]Ventas!D$28</f>
        <v>3026.9834421165242</v>
      </c>
      <c r="E15" s="203">
        <f>+[2]Ventas!E$28</f>
        <v>3218.0593379250654</v>
      </c>
      <c r="F15" s="203">
        <f>+[2]Ventas!F$28</f>
        <v>2692.3557390645847</v>
      </c>
      <c r="G15" s="203">
        <f>+[2]Ventas!G$28</f>
        <v>3323.2124938396259</v>
      </c>
      <c r="H15" s="203">
        <f>+[2]Ventas!H$28</f>
        <v>3015.0162754077869</v>
      </c>
      <c r="I15" s="203"/>
      <c r="J15" s="203">
        <f>+[2]Ventas!J$28</f>
        <v>1350.9707908117268</v>
      </c>
      <c r="K15" s="203">
        <f>+[2]Ventas!K$28</f>
        <v>2863.03557991658</v>
      </c>
      <c r="L15" s="203">
        <f>+[2]Ventas!L$28</f>
        <v>3123.9157200726027</v>
      </c>
      <c r="M15" s="203">
        <f>+[2]Ventas!M$28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zoomScale="85" workbookViewId="0">
      <selection activeCell="H16" sqref="H16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32" t="s">
        <v>1027</v>
      </c>
      <c r="C4" s="1832"/>
      <c r="D4" s="1832"/>
      <c r="E4" s="1832"/>
      <c r="F4" s="1832"/>
      <c r="G4" s="1832"/>
      <c r="H4" s="1832"/>
      <c r="I4" s="1832"/>
      <c r="J4" s="1832"/>
      <c r="K4" s="1832"/>
      <c r="L4" s="1832"/>
      <c r="M4" s="1832"/>
      <c r="N4" s="1832"/>
      <c r="O4" s="1832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1023</v>
      </c>
      <c r="C8" s="212">
        <f>'Comparación Vtas mes 2015-2016'!B8</f>
        <v>84688.100000000035</v>
      </c>
      <c r="D8" s="213">
        <f>'Comparación Vtas mes 2015-2016'!C8+'Comparación Acum. Vtas 2012-13'!C8</f>
        <v>190794.01000000007</v>
      </c>
      <c r="E8" s="213">
        <f>'Comparación Vtas mes 2015-2016'!D8+'Comparación Acum. Vtas 2012-13'!D8</f>
        <v>300856.21000000008</v>
      </c>
      <c r="F8" s="213">
        <f>'Comparación Vtas mes 2015-2016'!E8+'Comparación Acum. Vtas 2012-13'!E8</f>
        <v>425811.63000000012</v>
      </c>
      <c r="G8" s="213">
        <f>'Comparación Vtas mes 2015-2016'!F8+'Comparación Acum. Vtas 2012-13'!F8</f>
        <v>551209.32000000007</v>
      </c>
      <c r="H8" s="213">
        <f>'Comparación Vtas mes 2015-2016'!G8+'Comparación Acum. Vtas 2012-13'!G8</f>
        <v>690300.17000000016</v>
      </c>
      <c r="I8" s="213">
        <f>'Comparación Vtas mes 2015-2016'!H8+'Comparación Acum. Vtas 2012-13'!H8</f>
        <v>820616.28000000014</v>
      </c>
      <c r="J8" s="213">
        <f>'Comparación Vtas mes 2015-2016'!I8+'Comparación Acum. Vtas 2012-13'!I8</f>
        <v>841412.39000000013</v>
      </c>
      <c r="K8" s="213">
        <f>'Comparación Vtas mes 2015-2016'!J8+'Comparación Acum. Vtas 2012-13'!J8</f>
        <v>957523.93000000017</v>
      </c>
      <c r="L8" s="213">
        <f>'Comparación Vtas mes 2015-2016'!K8+'Comparación Acum. Vtas 2012-13'!K8</f>
        <v>1080362.3600000001</v>
      </c>
      <c r="M8" s="213">
        <f>'Comparación Vtas mes 2015-2016'!L8+'Comparación Acum. Vtas 2012-13'!L8</f>
        <v>1210966.9400000002</v>
      </c>
      <c r="N8" s="214">
        <f>'Comparación Vtas mes 2015-2016'!M8+'Comparación Acum. Vtas 2012-13'!M8</f>
        <v>1291708.5300000003</v>
      </c>
      <c r="O8" s="174"/>
    </row>
    <row r="9" spans="2:15" x14ac:dyDescent="0.2">
      <c r="B9" s="211" t="s">
        <v>1024</v>
      </c>
      <c r="C9" s="212">
        <f>'Comparación Vtas mes 2015-2016'!B9</f>
        <v>138470.85</v>
      </c>
      <c r="D9" s="213">
        <f>C9+'Comparación Vtas mes 2015-2016'!C9</f>
        <v>288007.94</v>
      </c>
      <c r="E9" s="213">
        <f>D9+'Comparación Vtas mes 2015-2016'!D9</f>
        <v>420436.64</v>
      </c>
      <c r="F9" s="213">
        <f>E9+'Comparación Vtas mes 2015-2016'!E9</f>
        <v>568979.51</v>
      </c>
      <c r="G9" s="213">
        <f>F9+'Comparación Vtas mes 2015-2016'!F9</f>
        <v>722191</v>
      </c>
      <c r="H9" s="213">
        <f>G9+'Comparación Vtas mes 2015-2016'!G9</f>
        <v>880503.83</v>
      </c>
      <c r="I9" s="213">
        <f>H9+'Comparación Vtas mes 2015-2016'!H9</f>
        <v>880503.83</v>
      </c>
      <c r="J9" s="213">
        <f>I9+'Comparación Vtas mes 2015-2016'!I9</f>
        <v>880503.83</v>
      </c>
      <c r="K9" s="213">
        <f>J9+'Comparación Vtas mes 2015-2016'!J11</f>
        <v>880503.83</v>
      </c>
      <c r="L9" s="213">
        <f>K9+'Comparación Vtas mes 2015-2016'!K11</f>
        <v>880503.83</v>
      </c>
      <c r="M9" s="213">
        <f>L9+'Comparación Vtas mes 2015-2016'!L11</f>
        <v>880503.83</v>
      </c>
      <c r="N9" s="213">
        <f>M9+'Comparación Vtas mes 2015-2016'!M11</f>
        <v>880503.83</v>
      </c>
      <c r="O9" s="174"/>
    </row>
    <row r="10" spans="2:15" ht="13.5" thickBot="1" x14ac:dyDescent="0.25">
      <c r="B10" s="184" t="s">
        <v>1025</v>
      </c>
      <c r="C10" s="185">
        <f>((C9/C8)-1)</f>
        <v>0.63506856335187534</v>
      </c>
      <c r="D10" s="185">
        <f t="shared" ref="D10:N10" si="0">((D9/D8)-1)</f>
        <v>0.50952296668013797</v>
      </c>
      <c r="E10" s="185">
        <f t="shared" si="0"/>
        <v>0.3974670491262251</v>
      </c>
      <c r="F10" s="185">
        <f t="shared" si="0"/>
        <v>0.33622350803335221</v>
      </c>
      <c r="G10" s="185">
        <f t="shared" si="0"/>
        <v>0.31019373910441117</v>
      </c>
      <c r="H10" s="185">
        <f t="shared" si="0"/>
        <v>0.27553761141330702</v>
      </c>
      <c r="I10" s="185">
        <f t="shared" si="0"/>
        <v>7.2978749580741686E-2</v>
      </c>
      <c r="J10" s="185">
        <f t="shared" si="0"/>
        <v>4.6459311111403778E-2</v>
      </c>
      <c r="K10" s="185">
        <f t="shared" si="0"/>
        <v>-8.0436736447934254E-2</v>
      </c>
      <c r="L10" s="185">
        <f t="shared" si="0"/>
        <v>-0.18499212616033767</v>
      </c>
      <c r="M10" s="185">
        <f t="shared" si="0"/>
        <v>-0.27289193377979437</v>
      </c>
      <c r="N10" s="215">
        <f t="shared" si="0"/>
        <v>-0.31834170824899655</v>
      </c>
      <c r="O10" s="174"/>
    </row>
    <row r="11" spans="2:15" x14ac:dyDescent="0.2">
      <c r="B11" s="188" t="s">
        <v>1026</v>
      </c>
      <c r="C11" s="378">
        <f>DATOS!D4</f>
        <v>0</v>
      </c>
      <c r="D11" s="378">
        <f>DATOS!F4+'Comparación Acum. Vtas 2012-13'!C11</f>
        <v>0</v>
      </c>
      <c r="E11" s="378">
        <f>DATOS!H4+'Comparación Acum. Vtas 2012-13'!D11</f>
        <v>0</v>
      </c>
      <c r="F11" s="378">
        <f>DATOS!J4+'Comparación Acum. Vtas 2012-13'!E11</f>
        <v>0</v>
      </c>
      <c r="G11" s="378">
        <f>DATOS!L4+'Comparación Acum. Vtas 2012-13'!F11</f>
        <v>0</v>
      </c>
      <c r="H11" s="378">
        <f>DATOS!N4+'Comparación Acum. Vtas 2012-13'!G11</f>
        <v>0</v>
      </c>
      <c r="I11" s="378">
        <f>DATOS!P4+'Comparación Acum. Vtas 2012-13'!H11</f>
        <v>0</v>
      </c>
      <c r="J11" s="378">
        <f>DATOS!R4+'Comparación Acum. Vtas 2012-13'!I11</f>
        <v>0</v>
      </c>
      <c r="K11" s="378">
        <f>DATOS!T4+'Comparación Acum. Vtas 2012-13'!J11</f>
        <v>0</v>
      </c>
      <c r="L11" s="378">
        <f>DATOS!V4+'Comparación Acum. Vtas 2012-13'!K11</f>
        <v>0</v>
      </c>
      <c r="M11" s="378">
        <f>DATOS!X4+'Comparación Acum. Vtas 2012-13'!L11</f>
        <v>0</v>
      </c>
      <c r="N11" s="379">
        <f>DATOS!Z4+'Comparación Acum. Vtas 2012-13'!M11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workbookViewId="0">
      <pane xSplit="1" topLeftCell="B1" activePane="topRight" state="frozen"/>
      <selection activeCell="F21" sqref="F21:I21"/>
      <selection pane="topRight" activeCell="C27" sqref="C27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0"/>
      <c r="AF1" s="261"/>
    </row>
    <row r="2" spans="1:32" s="263" customFormat="1" ht="15" x14ac:dyDescent="0.2">
      <c r="A2" s="90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32" s="263" customFormat="1" ht="15.75" x14ac:dyDescent="0.25">
      <c r="A3" s="262"/>
      <c r="B3" s="262"/>
      <c r="C3" s="262"/>
      <c r="D3" s="262"/>
      <c r="E3" s="262"/>
      <c r="F3" s="262"/>
      <c r="G3" s="264"/>
      <c r="H3" s="264"/>
      <c r="I3" s="264"/>
      <c r="J3" s="262"/>
      <c r="K3" s="262"/>
      <c r="L3" s="262"/>
      <c r="M3" s="262"/>
      <c r="N3" s="262"/>
      <c r="O3" s="262"/>
    </row>
    <row r="4" spans="1:32" s="263" customFormat="1" ht="15.75" thickBot="1" x14ac:dyDescent="0.2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</row>
    <row r="5" spans="1:32" s="263" customFormat="1" ht="17.25" thickBot="1" x14ac:dyDescent="0.3">
      <c r="A5" s="265" t="s">
        <v>226</v>
      </c>
      <c r="B5" s="257"/>
      <c r="C5" s="257"/>
      <c r="D5" s="257"/>
      <c r="E5" s="257"/>
      <c r="F5" s="257"/>
      <c r="G5" s="266"/>
      <c r="H5" s="266"/>
      <c r="I5" s="262"/>
      <c r="J5" s="262"/>
      <c r="K5" s="262"/>
      <c r="L5" s="262"/>
      <c r="M5" s="262"/>
      <c r="N5" s="262"/>
      <c r="O5" s="262"/>
    </row>
    <row r="6" spans="1:32" s="263" customFormat="1" ht="15.75" thickBot="1" x14ac:dyDescent="0.25">
      <c r="A6" s="267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</row>
    <row r="7" spans="1:32" s="263" customFormat="1" ht="16.5" customHeight="1" thickBot="1" x14ac:dyDescent="0.3">
      <c r="A7" s="262"/>
      <c r="B7" s="1834" t="s">
        <v>0</v>
      </c>
      <c r="C7" s="1835"/>
      <c r="D7" s="1836"/>
      <c r="E7" s="1834" t="s">
        <v>1</v>
      </c>
      <c r="F7" s="1835"/>
      <c r="G7" s="1836"/>
      <c r="H7" s="1834" t="s">
        <v>2</v>
      </c>
      <c r="I7" s="1835"/>
      <c r="J7" s="1836"/>
      <c r="K7" s="1834" t="s">
        <v>3</v>
      </c>
      <c r="L7" s="1835"/>
      <c r="M7" s="1836"/>
      <c r="N7" s="1834" t="s">
        <v>4</v>
      </c>
      <c r="O7" s="1835"/>
      <c r="P7" s="1836"/>
      <c r="Q7" s="1834" t="s">
        <v>5</v>
      </c>
      <c r="R7" s="1835"/>
      <c r="S7" s="1836"/>
    </row>
    <row r="8" spans="1:32" s="269" customFormat="1" ht="16.5" thickBot="1" x14ac:dyDescent="0.3">
      <c r="A8" s="268"/>
      <c r="B8" s="380" t="s">
        <v>227</v>
      </c>
      <c r="C8" s="381" t="s">
        <v>228</v>
      </c>
      <c r="D8" s="382" t="s">
        <v>215</v>
      </c>
      <c r="E8" s="380" t="s">
        <v>227</v>
      </c>
      <c r="F8" s="381" t="s">
        <v>228</v>
      </c>
      <c r="G8" s="382" t="s">
        <v>215</v>
      </c>
      <c r="H8" s="380" t="s">
        <v>227</v>
      </c>
      <c r="I8" s="381" t="s">
        <v>228</v>
      </c>
      <c r="J8" s="382" t="s">
        <v>215</v>
      </c>
      <c r="K8" s="380" t="s">
        <v>227</v>
      </c>
      <c r="L8" s="381" t="s">
        <v>228</v>
      </c>
      <c r="M8" s="382" t="s">
        <v>215</v>
      </c>
      <c r="N8" s="380" t="s">
        <v>227</v>
      </c>
      <c r="O8" s="381" t="s">
        <v>228</v>
      </c>
      <c r="P8" s="382" t="s">
        <v>215</v>
      </c>
      <c r="Q8" s="380" t="s">
        <v>227</v>
      </c>
      <c r="R8" s="381" t="s">
        <v>228</v>
      </c>
      <c r="S8" s="382" t="s">
        <v>215</v>
      </c>
    </row>
    <row r="9" spans="1:32" s="263" customFormat="1" ht="15" x14ac:dyDescent="0.2">
      <c r="A9" s="270" t="s">
        <v>229</v>
      </c>
      <c r="B9" s="383"/>
      <c r="C9" s="384">
        <f>DATOS!$D23</f>
        <v>2</v>
      </c>
      <c r="D9" s="385" t="e">
        <f>$C9/$B9</f>
        <v>#DIV/0!</v>
      </c>
      <c r="E9" s="383"/>
      <c r="F9" s="384">
        <f>DATOS!$F23</f>
        <v>2</v>
      </c>
      <c r="G9" s="385" t="e">
        <f>($F9/$E9)</f>
        <v>#DIV/0!</v>
      </c>
      <c r="H9" s="383"/>
      <c r="I9" s="384">
        <f>DATOS!$H23</f>
        <v>2</v>
      </c>
      <c r="J9" s="385" t="e">
        <f>($I9/$H9)</f>
        <v>#DIV/0!</v>
      </c>
      <c r="K9" s="383"/>
      <c r="L9" s="384">
        <f>DATOS!$J23</f>
        <v>2</v>
      </c>
      <c r="M9" s="385" t="e">
        <f>($L9/$K9)</f>
        <v>#DIV/0!</v>
      </c>
      <c r="N9" s="383"/>
      <c r="O9" s="384">
        <f>DATOS!$L23</f>
        <v>2</v>
      </c>
      <c r="P9" s="385" t="e">
        <f>($O9/$N9)</f>
        <v>#DIV/0!</v>
      </c>
      <c r="Q9" s="383"/>
      <c r="R9" s="384">
        <f>DATOS!$N23</f>
        <v>2</v>
      </c>
      <c r="S9" s="385" t="e">
        <f>($R9/$Q9)</f>
        <v>#DIV/0!</v>
      </c>
    </row>
    <row r="10" spans="1:32" s="263" customFormat="1" ht="15" x14ac:dyDescent="0.2">
      <c r="A10" s="271" t="s">
        <v>230</v>
      </c>
      <c r="B10" s="386"/>
      <c r="C10" s="384">
        <f>DATOS!$D24</f>
        <v>4</v>
      </c>
      <c r="D10" s="385" t="e">
        <f t="shared" ref="D10:D16" si="0">$C10/$B10</f>
        <v>#DIV/0!</v>
      </c>
      <c r="E10" s="386"/>
      <c r="F10" s="384">
        <f>DATOS!$F24</f>
        <v>4</v>
      </c>
      <c r="G10" s="385" t="e">
        <f t="shared" ref="G10:G16" si="1">($F10/$E10)</f>
        <v>#DIV/0!</v>
      </c>
      <c r="H10" s="386"/>
      <c r="I10" s="384">
        <f>DATOS!$H24</f>
        <v>4</v>
      </c>
      <c r="J10" s="385" t="e">
        <f t="shared" ref="J10:J16" si="2">($I10/$H10)</f>
        <v>#DIV/0!</v>
      </c>
      <c r="K10" s="386"/>
      <c r="L10" s="384">
        <f>DATOS!$J24</f>
        <v>4</v>
      </c>
      <c r="M10" s="385" t="e">
        <f t="shared" ref="M10:M16" si="3">($L10/$K10)</f>
        <v>#DIV/0!</v>
      </c>
      <c r="N10" s="386"/>
      <c r="O10" s="384">
        <f>DATOS!$L24</f>
        <v>4</v>
      </c>
      <c r="P10" s="385" t="e">
        <f t="shared" ref="P10:P16" si="4">($O10/$N10)</f>
        <v>#DIV/0!</v>
      </c>
      <c r="Q10" s="386"/>
      <c r="R10" s="384">
        <f>DATOS!$N24</f>
        <v>4</v>
      </c>
      <c r="S10" s="385" t="e">
        <f t="shared" ref="S10:S16" si="5">($R10/$Q10)</f>
        <v>#DIV/0!</v>
      </c>
    </row>
    <row r="11" spans="1:32" s="263" customFormat="1" ht="15.75" thickBot="1" x14ac:dyDescent="0.25">
      <c r="A11" s="272" t="s">
        <v>231</v>
      </c>
      <c r="B11" s="387"/>
      <c r="C11" s="384">
        <f>DATOS!$D25</f>
        <v>2.5</v>
      </c>
      <c r="D11" s="385" t="e">
        <f t="shared" si="0"/>
        <v>#DIV/0!</v>
      </c>
      <c r="E11" s="387"/>
      <c r="F11" s="384">
        <f>DATOS!$F25</f>
        <v>2.5</v>
      </c>
      <c r="G11" s="385" t="e">
        <f t="shared" si="1"/>
        <v>#DIV/0!</v>
      </c>
      <c r="H11" s="387"/>
      <c r="I11" s="384">
        <f>DATOS!$H25</f>
        <v>2.5</v>
      </c>
      <c r="J11" s="385" t="e">
        <f t="shared" si="2"/>
        <v>#DIV/0!</v>
      </c>
      <c r="K11" s="387"/>
      <c r="L11" s="384">
        <f>DATOS!$J25</f>
        <v>2.5</v>
      </c>
      <c r="M11" s="385" t="e">
        <f t="shared" si="3"/>
        <v>#DIV/0!</v>
      </c>
      <c r="N11" s="387"/>
      <c r="O11" s="384">
        <f>DATOS!$L25</f>
        <v>2.5</v>
      </c>
      <c r="P11" s="385" t="e">
        <f t="shared" si="4"/>
        <v>#DIV/0!</v>
      </c>
      <c r="Q11" s="387"/>
      <c r="R11" s="384">
        <f>DATOS!$N25</f>
        <v>2.5</v>
      </c>
      <c r="S11" s="385" t="e">
        <f t="shared" si="5"/>
        <v>#DIV/0!</v>
      </c>
    </row>
    <row r="12" spans="1:32" s="274" customFormat="1" ht="16.5" thickBot="1" x14ac:dyDescent="0.3">
      <c r="A12" s="273" t="s">
        <v>232</v>
      </c>
      <c r="B12" s="388">
        <f>SUM(B9:B11)</f>
        <v>0</v>
      </c>
      <c r="C12" s="389">
        <f>SUM(C9:C11)</f>
        <v>8.5</v>
      </c>
      <c r="D12" s="385" t="e">
        <f t="shared" si="0"/>
        <v>#DIV/0!</v>
      </c>
      <c r="E12" s="388">
        <f>SUM(E9:E11)</f>
        <v>0</v>
      </c>
      <c r="F12" s="389">
        <f>SUM(F9:F11)</f>
        <v>8.5</v>
      </c>
      <c r="G12" s="385" t="e">
        <f t="shared" si="1"/>
        <v>#DIV/0!</v>
      </c>
      <c r="H12" s="388">
        <f>SUM(H9:H11)</f>
        <v>0</v>
      </c>
      <c r="I12" s="389">
        <f>SUM(I9:I11)</f>
        <v>8.5</v>
      </c>
      <c r="J12" s="385" t="e">
        <f t="shared" si="2"/>
        <v>#DIV/0!</v>
      </c>
      <c r="K12" s="388">
        <f>SUM(K9:K11)</f>
        <v>0</v>
      </c>
      <c r="L12" s="389">
        <f>SUM(L9:L11)</f>
        <v>8.5</v>
      </c>
      <c r="M12" s="385" t="e">
        <f t="shared" si="3"/>
        <v>#DIV/0!</v>
      </c>
      <c r="N12" s="388">
        <f>SUM(N9:N11)</f>
        <v>0</v>
      </c>
      <c r="O12" s="389">
        <f>SUM(O9:O11)</f>
        <v>8.5</v>
      </c>
      <c r="P12" s="385" t="e">
        <f t="shared" si="4"/>
        <v>#DIV/0!</v>
      </c>
      <c r="Q12" s="388">
        <f>SUM(Q9:Q11)</f>
        <v>0</v>
      </c>
      <c r="R12" s="389">
        <f>SUM(R9:R11)</f>
        <v>8.5</v>
      </c>
      <c r="S12" s="385" t="e">
        <f t="shared" si="5"/>
        <v>#DIV/0!</v>
      </c>
    </row>
    <row r="13" spans="1:32" s="263" customFormat="1" ht="15" x14ac:dyDescent="0.2">
      <c r="A13" s="275" t="s">
        <v>142</v>
      </c>
      <c r="B13" s="383"/>
      <c r="C13" s="384">
        <f>DATOS!$D27</f>
        <v>7.5</v>
      </c>
      <c r="D13" s="385" t="e">
        <f>$C13/$B13</f>
        <v>#DIV/0!</v>
      </c>
      <c r="E13" s="383"/>
      <c r="F13" s="384">
        <f>DATOS!$F27</f>
        <v>7.5</v>
      </c>
      <c r="G13" s="385" t="e">
        <f t="shared" si="1"/>
        <v>#DIV/0!</v>
      </c>
      <c r="H13" s="383"/>
      <c r="I13" s="384">
        <f>DATOS!$H27</f>
        <v>7.5</v>
      </c>
      <c r="J13" s="385" t="e">
        <f t="shared" si="2"/>
        <v>#DIV/0!</v>
      </c>
      <c r="K13" s="383"/>
      <c r="L13" s="384">
        <f>DATOS!$J27</f>
        <v>7.5</v>
      </c>
      <c r="M13" s="385" t="e">
        <f t="shared" si="3"/>
        <v>#DIV/0!</v>
      </c>
      <c r="N13" s="383"/>
      <c r="O13" s="384">
        <f>DATOS!$L27</f>
        <v>7.5</v>
      </c>
      <c r="P13" s="385" t="e">
        <f t="shared" si="4"/>
        <v>#DIV/0!</v>
      </c>
      <c r="Q13" s="383"/>
      <c r="R13" s="384">
        <f>DATOS!$N27</f>
        <v>7.5</v>
      </c>
      <c r="S13" s="385" t="e">
        <f t="shared" si="5"/>
        <v>#DIV/0!</v>
      </c>
    </row>
    <row r="14" spans="1:32" s="263" customFormat="1" ht="15" x14ac:dyDescent="0.2">
      <c r="A14" s="271" t="s">
        <v>143</v>
      </c>
      <c r="B14" s="386"/>
      <c r="C14" s="384">
        <f>DATOS!$D28</f>
        <v>1</v>
      </c>
      <c r="D14" s="385" t="e">
        <f t="shared" si="0"/>
        <v>#DIV/0!</v>
      </c>
      <c r="E14" s="386"/>
      <c r="F14" s="384">
        <f>DATOS!$F28</f>
        <v>1</v>
      </c>
      <c r="G14" s="385" t="e">
        <f t="shared" si="1"/>
        <v>#DIV/0!</v>
      </c>
      <c r="H14" s="386"/>
      <c r="I14" s="384">
        <f>DATOS!$H28</f>
        <v>1</v>
      </c>
      <c r="J14" s="385" t="e">
        <f t="shared" si="2"/>
        <v>#DIV/0!</v>
      </c>
      <c r="K14" s="386"/>
      <c r="L14" s="384">
        <f>DATOS!$J28</f>
        <v>1</v>
      </c>
      <c r="M14" s="385" t="e">
        <f t="shared" si="3"/>
        <v>#DIV/0!</v>
      </c>
      <c r="N14" s="386"/>
      <c r="O14" s="384">
        <f>DATOS!$L28</f>
        <v>1</v>
      </c>
      <c r="P14" s="385" t="e">
        <f t="shared" si="4"/>
        <v>#DIV/0!</v>
      </c>
      <c r="Q14" s="386"/>
      <c r="R14" s="384">
        <f>DATOS!$N28</f>
        <v>1</v>
      </c>
      <c r="S14" s="385" t="e">
        <f t="shared" si="5"/>
        <v>#DIV/0!</v>
      </c>
    </row>
    <row r="15" spans="1:32" s="263" customFormat="1" ht="15.75" thickBot="1" x14ac:dyDescent="0.25">
      <c r="A15" s="272" t="s">
        <v>233</v>
      </c>
      <c r="B15" s="387"/>
      <c r="C15" s="384">
        <f>DATOS!$D29</f>
        <v>0</v>
      </c>
      <c r="D15" s="385" t="e">
        <f t="shared" si="0"/>
        <v>#DIV/0!</v>
      </c>
      <c r="E15" s="387"/>
      <c r="F15" s="384">
        <f>DATOS!$F29</f>
        <v>0</v>
      </c>
      <c r="G15" s="385" t="e">
        <f t="shared" si="1"/>
        <v>#DIV/0!</v>
      </c>
      <c r="H15" s="387"/>
      <c r="I15" s="384">
        <f>DATOS!$H29</f>
        <v>0</v>
      </c>
      <c r="J15" s="385" t="e">
        <f t="shared" si="2"/>
        <v>#DIV/0!</v>
      </c>
      <c r="K15" s="387"/>
      <c r="L15" s="384">
        <f>DATOS!$J29</f>
        <v>0</v>
      </c>
      <c r="M15" s="385" t="e">
        <f t="shared" si="3"/>
        <v>#DIV/0!</v>
      </c>
      <c r="N15" s="387"/>
      <c r="O15" s="384">
        <f>DATOS!$L29</f>
        <v>0</v>
      </c>
      <c r="P15" s="385" t="e">
        <f t="shared" si="4"/>
        <v>#DIV/0!</v>
      </c>
      <c r="Q15" s="387"/>
      <c r="R15" s="384">
        <f>DATOS!$N29</f>
        <v>0</v>
      </c>
      <c r="S15" s="385" t="e">
        <f t="shared" si="5"/>
        <v>#DIV/0!</v>
      </c>
    </row>
    <row r="16" spans="1:32" s="274" customFormat="1" ht="16.5" thickBot="1" x14ac:dyDescent="0.3">
      <c r="A16" s="273" t="s">
        <v>232</v>
      </c>
      <c r="B16" s="388">
        <f>SUM(B13:B15)</f>
        <v>0</v>
      </c>
      <c r="C16" s="389">
        <f>SUM(C13:C15)</f>
        <v>8.5</v>
      </c>
      <c r="D16" s="385" t="e">
        <f t="shared" si="0"/>
        <v>#DIV/0!</v>
      </c>
      <c r="E16" s="388">
        <f>SUM(E13:E15)</f>
        <v>0</v>
      </c>
      <c r="F16" s="389">
        <f>SUM(F13:F15)</f>
        <v>8.5</v>
      </c>
      <c r="G16" s="385" t="e">
        <f t="shared" si="1"/>
        <v>#DIV/0!</v>
      </c>
      <c r="H16" s="388">
        <f>SUM(H13:H15)</f>
        <v>0</v>
      </c>
      <c r="I16" s="389">
        <f>SUM(I13:I15)</f>
        <v>8.5</v>
      </c>
      <c r="J16" s="385" t="e">
        <f t="shared" si="2"/>
        <v>#DIV/0!</v>
      </c>
      <c r="K16" s="388">
        <f>SUM(K13:K15)</f>
        <v>0</v>
      </c>
      <c r="L16" s="389">
        <f>SUM(L13:L15)</f>
        <v>8.5</v>
      </c>
      <c r="M16" s="385" t="e">
        <f t="shared" si="3"/>
        <v>#DIV/0!</v>
      </c>
      <c r="N16" s="388">
        <f>SUM(N13:N15)</f>
        <v>0</v>
      </c>
      <c r="O16" s="389">
        <f>SUM(O13:O15)</f>
        <v>8.5</v>
      </c>
      <c r="P16" s="385" t="e">
        <f t="shared" si="4"/>
        <v>#DIV/0!</v>
      </c>
      <c r="Q16" s="388">
        <f>SUM(Q13:Q15)</f>
        <v>0</v>
      </c>
      <c r="R16" s="389">
        <f>SUM(R13:R15)</f>
        <v>8.5</v>
      </c>
      <c r="S16" s="385" t="e">
        <f t="shared" si="5"/>
        <v>#DIV/0!</v>
      </c>
    </row>
    <row r="17" spans="1:19" s="263" customFormat="1" ht="15" x14ac:dyDescent="0.2"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</row>
    <row r="18" spans="1:19" s="263" customFormat="1" ht="15" x14ac:dyDescent="0.2"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</row>
    <row r="19" spans="1:19" s="263" customFormat="1" ht="15.75" thickBot="1" x14ac:dyDescent="0.25"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</row>
    <row r="20" spans="1:19" s="263" customFormat="1" ht="16.5" customHeight="1" thickBot="1" x14ac:dyDescent="0.3">
      <c r="A20" s="270"/>
      <c r="B20" s="391" t="s">
        <v>6</v>
      </c>
      <c r="C20" s="392"/>
      <c r="D20" s="393"/>
      <c r="E20" s="391" t="s">
        <v>7</v>
      </c>
      <c r="F20" s="392"/>
      <c r="G20" s="393"/>
      <c r="H20" s="394" t="s">
        <v>8</v>
      </c>
      <c r="I20" s="392"/>
      <c r="J20" s="393"/>
      <c r="K20" s="391" t="s">
        <v>9</v>
      </c>
      <c r="L20" s="392"/>
      <c r="M20" s="393"/>
      <c r="N20" s="391" t="s">
        <v>10</v>
      </c>
      <c r="O20" s="392"/>
      <c r="P20" s="393"/>
      <c r="Q20" s="391" t="s">
        <v>11</v>
      </c>
      <c r="R20" s="392"/>
      <c r="S20" s="393"/>
    </row>
    <row r="21" spans="1:19" s="263" customFormat="1" ht="16.5" thickBot="1" x14ac:dyDescent="0.3">
      <c r="A21" s="271"/>
      <c r="B21" s="380" t="s">
        <v>227</v>
      </c>
      <c r="C21" s="381" t="s">
        <v>228</v>
      </c>
      <c r="D21" s="382" t="s">
        <v>215</v>
      </c>
      <c r="E21" s="380" t="s">
        <v>227</v>
      </c>
      <c r="F21" s="381" t="s">
        <v>228</v>
      </c>
      <c r="G21" s="382" t="s">
        <v>215</v>
      </c>
      <c r="H21" s="380" t="s">
        <v>227</v>
      </c>
      <c r="I21" s="381" t="s">
        <v>228</v>
      </c>
      <c r="J21" s="382" t="s">
        <v>215</v>
      </c>
      <c r="K21" s="380" t="s">
        <v>227</v>
      </c>
      <c r="L21" s="381" t="s">
        <v>228</v>
      </c>
      <c r="M21" s="382" t="s">
        <v>215</v>
      </c>
      <c r="N21" s="380" t="s">
        <v>227</v>
      </c>
      <c r="O21" s="381" t="s">
        <v>228</v>
      </c>
      <c r="P21" s="382" t="s">
        <v>215</v>
      </c>
      <c r="Q21" s="380" t="s">
        <v>227</v>
      </c>
      <c r="R21" s="381" t="s">
        <v>228</v>
      </c>
      <c r="S21" s="382" t="s">
        <v>215</v>
      </c>
    </row>
    <row r="22" spans="1:19" s="263" customFormat="1" ht="15" x14ac:dyDescent="0.2">
      <c r="A22" s="270" t="s">
        <v>229</v>
      </c>
      <c r="B22" s="383"/>
      <c r="C22" s="384">
        <f>DATOS!$P23</f>
        <v>2</v>
      </c>
      <c r="D22" s="385" t="e">
        <f>($C22/$B22)</f>
        <v>#DIV/0!</v>
      </c>
      <c r="E22" s="383"/>
      <c r="F22" s="384">
        <f>DATOS!$R23</f>
        <v>2</v>
      </c>
      <c r="G22" s="385" t="e">
        <f>($F22/$E22)</f>
        <v>#DIV/0!</v>
      </c>
      <c r="H22" s="383"/>
      <c r="I22" s="384">
        <f>DATOS!$T23</f>
        <v>2</v>
      </c>
      <c r="J22" s="385" t="e">
        <f>($I22/$H22)</f>
        <v>#DIV/0!</v>
      </c>
      <c r="K22" s="383"/>
      <c r="L22" s="384">
        <f>DATOS!$V23</f>
        <v>2</v>
      </c>
      <c r="M22" s="385" t="e">
        <f>($L22/$K22)</f>
        <v>#DIV/0!</v>
      </c>
      <c r="N22" s="383"/>
      <c r="O22" s="384">
        <f>DATOS!$X23</f>
        <v>2</v>
      </c>
      <c r="P22" s="385" t="e">
        <f>($O22/$N22)</f>
        <v>#DIV/0!</v>
      </c>
      <c r="Q22" s="383"/>
      <c r="R22" s="384">
        <f>DATOS!$Z23</f>
        <v>2</v>
      </c>
      <c r="S22" s="385" t="e">
        <f>($R22/$Q22)</f>
        <v>#DIV/0!</v>
      </c>
    </row>
    <row r="23" spans="1:19" s="263" customFormat="1" ht="15" x14ac:dyDescent="0.2">
      <c r="A23" s="271" t="s">
        <v>230</v>
      </c>
      <c r="B23" s="386"/>
      <c r="C23" s="384">
        <f>DATOS!$P24</f>
        <v>4</v>
      </c>
      <c r="D23" s="385" t="e">
        <f t="shared" ref="D23:D29" si="6">($C23/$B23)</f>
        <v>#DIV/0!</v>
      </c>
      <c r="E23" s="386"/>
      <c r="F23" s="384">
        <f>DATOS!$R24</f>
        <v>4</v>
      </c>
      <c r="G23" s="385" t="e">
        <f t="shared" ref="G23:G29" si="7">($F23/$E23)</f>
        <v>#DIV/0!</v>
      </c>
      <c r="H23" s="386"/>
      <c r="I23" s="384">
        <f>DATOS!$T24</f>
        <v>4</v>
      </c>
      <c r="J23" s="385" t="e">
        <f t="shared" ref="J23:J29" si="8">($I23/$H23)</f>
        <v>#DIV/0!</v>
      </c>
      <c r="K23" s="386"/>
      <c r="L23" s="384">
        <f>DATOS!$V24</f>
        <v>4</v>
      </c>
      <c r="M23" s="385" t="e">
        <f t="shared" ref="M23:M29" si="9">($L23/$K23)</f>
        <v>#DIV/0!</v>
      </c>
      <c r="N23" s="386"/>
      <c r="O23" s="384">
        <f>DATOS!$X24</f>
        <v>4</v>
      </c>
      <c r="P23" s="385" t="e">
        <f t="shared" ref="P23:P29" si="10">($O23/$N23)</f>
        <v>#DIV/0!</v>
      </c>
      <c r="Q23" s="386"/>
      <c r="R23" s="384">
        <f>DATOS!$Z24</f>
        <v>0</v>
      </c>
      <c r="S23" s="385" t="e">
        <f t="shared" ref="S23:S29" si="11">($R23/$Q23)</f>
        <v>#DIV/0!</v>
      </c>
    </row>
    <row r="24" spans="1:19" s="263" customFormat="1" ht="15.75" thickBot="1" x14ac:dyDescent="0.25">
      <c r="A24" s="272" t="s">
        <v>231</v>
      </c>
      <c r="B24" s="387"/>
      <c r="C24" s="384">
        <f>DATOS!$P25</f>
        <v>2.5</v>
      </c>
      <c r="D24" s="385" t="e">
        <f t="shared" si="6"/>
        <v>#DIV/0!</v>
      </c>
      <c r="E24" s="387"/>
      <c r="F24" s="384">
        <f>DATOS!$R25</f>
        <v>2.5</v>
      </c>
      <c r="G24" s="385" t="e">
        <f t="shared" si="7"/>
        <v>#DIV/0!</v>
      </c>
      <c r="H24" s="387"/>
      <c r="I24" s="384">
        <f>DATOS!$T25</f>
        <v>2.5</v>
      </c>
      <c r="J24" s="385" t="e">
        <f t="shared" si="8"/>
        <v>#DIV/0!</v>
      </c>
      <c r="K24" s="387"/>
      <c r="L24" s="384">
        <f>DATOS!$V25</f>
        <v>2.5</v>
      </c>
      <c r="M24" s="385" t="e">
        <f t="shared" si="9"/>
        <v>#DIV/0!</v>
      </c>
      <c r="N24" s="387"/>
      <c r="O24" s="384">
        <f>DATOS!$X25</f>
        <v>2.5</v>
      </c>
      <c r="P24" s="385" t="e">
        <f t="shared" si="10"/>
        <v>#DIV/0!</v>
      </c>
      <c r="Q24" s="387"/>
      <c r="R24" s="384">
        <f>DATOS!$Z25</f>
        <v>0</v>
      </c>
      <c r="S24" s="385" t="e">
        <f t="shared" si="11"/>
        <v>#DIV/0!</v>
      </c>
    </row>
    <row r="25" spans="1:19" s="263" customFormat="1" ht="16.5" thickBot="1" x14ac:dyDescent="0.3">
      <c r="A25" s="273" t="s">
        <v>232</v>
      </c>
      <c r="B25" s="388">
        <f>SUM(B22:B24)</f>
        <v>0</v>
      </c>
      <c r="C25" s="389">
        <f>SUM(C22:C24)</f>
        <v>8.5</v>
      </c>
      <c r="D25" s="385" t="e">
        <f t="shared" si="6"/>
        <v>#DIV/0!</v>
      </c>
      <c r="E25" s="388">
        <f>SUM(E22:E24)</f>
        <v>0</v>
      </c>
      <c r="F25" s="389">
        <f>SUM(F22:F24)</f>
        <v>8.5</v>
      </c>
      <c r="G25" s="385" t="e">
        <f t="shared" si="7"/>
        <v>#DIV/0!</v>
      </c>
      <c r="H25" s="388">
        <f>SUM(H22:H24)</f>
        <v>0</v>
      </c>
      <c r="I25" s="389">
        <f>SUM(I22:I24)</f>
        <v>8.5</v>
      </c>
      <c r="J25" s="385" t="e">
        <f t="shared" si="8"/>
        <v>#DIV/0!</v>
      </c>
      <c r="K25" s="388">
        <f>SUM(K22:K24)</f>
        <v>0</v>
      </c>
      <c r="L25" s="389">
        <f>SUM(L22:L24)</f>
        <v>8.5</v>
      </c>
      <c r="M25" s="385" t="e">
        <f t="shared" si="9"/>
        <v>#DIV/0!</v>
      </c>
      <c r="N25" s="388">
        <f>SUM(N22:N24)</f>
        <v>0</v>
      </c>
      <c r="O25" s="389">
        <f>SUM(O22:O24)</f>
        <v>8.5</v>
      </c>
      <c r="P25" s="385" t="e">
        <f t="shared" si="10"/>
        <v>#DIV/0!</v>
      </c>
      <c r="Q25" s="388">
        <f>SUM(Q22:Q24)</f>
        <v>0</v>
      </c>
      <c r="R25" s="389">
        <f>SUM(R22:R24)</f>
        <v>2</v>
      </c>
      <c r="S25" s="385" t="e">
        <f t="shared" si="11"/>
        <v>#DIV/0!</v>
      </c>
    </row>
    <row r="26" spans="1:19" s="263" customFormat="1" ht="15" x14ac:dyDescent="0.2">
      <c r="A26" s="275" t="s">
        <v>142</v>
      </c>
      <c r="B26" s="383"/>
      <c r="C26" s="384">
        <f>DATOS!$P27</f>
        <v>7.5</v>
      </c>
      <c r="D26" s="385" t="e">
        <f t="shared" si="6"/>
        <v>#DIV/0!</v>
      </c>
      <c r="E26" s="383"/>
      <c r="F26" s="384">
        <f>DATOS!$R27</f>
        <v>7.5</v>
      </c>
      <c r="G26" s="385" t="e">
        <f t="shared" si="7"/>
        <v>#DIV/0!</v>
      </c>
      <c r="H26" s="383"/>
      <c r="I26" s="384">
        <f>DATOS!$T27</f>
        <v>7.5</v>
      </c>
      <c r="J26" s="385" t="e">
        <f t="shared" si="8"/>
        <v>#DIV/0!</v>
      </c>
      <c r="K26" s="383"/>
      <c r="L26" s="384">
        <f>DATOS!$V27</f>
        <v>7.5</v>
      </c>
      <c r="M26" s="385" t="e">
        <f t="shared" si="9"/>
        <v>#DIV/0!</v>
      </c>
      <c r="N26" s="383"/>
      <c r="O26" s="384">
        <f>DATOS!$X27</f>
        <v>7.5</v>
      </c>
      <c r="P26" s="385" t="e">
        <f t="shared" si="10"/>
        <v>#DIV/0!</v>
      </c>
      <c r="Q26" s="383"/>
      <c r="R26" s="384">
        <f>DATOS!$Z27</f>
        <v>7.5</v>
      </c>
      <c r="S26" s="385" t="e">
        <f t="shared" si="11"/>
        <v>#DIV/0!</v>
      </c>
    </row>
    <row r="27" spans="1:19" s="263" customFormat="1" ht="15" x14ac:dyDescent="0.2">
      <c r="A27" s="271" t="s">
        <v>143</v>
      </c>
      <c r="B27" s="386"/>
      <c r="C27" s="384">
        <f>DATOS!$P28</f>
        <v>1</v>
      </c>
      <c r="D27" s="385" t="e">
        <f t="shared" si="6"/>
        <v>#DIV/0!</v>
      </c>
      <c r="E27" s="386"/>
      <c r="F27" s="384">
        <f>DATOS!$R28</f>
        <v>1</v>
      </c>
      <c r="G27" s="385" t="e">
        <f t="shared" si="7"/>
        <v>#DIV/0!</v>
      </c>
      <c r="H27" s="386"/>
      <c r="I27" s="384">
        <f>DATOS!$T28</f>
        <v>1</v>
      </c>
      <c r="J27" s="385" t="e">
        <f t="shared" si="8"/>
        <v>#DIV/0!</v>
      </c>
      <c r="K27" s="386"/>
      <c r="L27" s="384">
        <f>DATOS!$V28</f>
        <v>1</v>
      </c>
      <c r="M27" s="385" t="e">
        <f t="shared" si="9"/>
        <v>#DIV/0!</v>
      </c>
      <c r="N27" s="386"/>
      <c r="O27" s="384">
        <f>DATOS!$X28</f>
        <v>1</v>
      </c>
      <c r="P27" s="385" t="e">
        <f t="shared" si="10"/>
        <v>#DIV/0!</v>
      </c>
      <c r="Q27" s="386"/>
      <c r="R27" s="384">
        <f>DATOS!$Z28</f>
        <v>1</v>
      </c>
      <c r="S27" s="385" t="e">
        <f t="shared" si="11"/>
        <v>#DIV/0!</v>
      </c>
    </row>
    <row r="28" spans="1:19" s="263" customFormat="1" ht="15.75" thickBot="1" x14ac:dyDescent="0.25">
      <c r="A28" s="272" t="s">
        <v>233</v>
      </c>
      <c r="B28" s="387"/>
      <c r="C28" s="384">
        <f>DATOS!$P29</f>
        <v>0</v>
      </c>
      <c r="D28" s="385" t="e">
        <f t="shared" si="6"/>
        <v>#DIV/0!</v>
      </c>
      <c r="E28" s="387"/>
      <c r="F28" s="384">
        <f>DATOS!$R29</f>
        <v>0</v>
      </c>
      <c r="G28" s="385" t="e">
        <f t="shared" si="7"/>
        <v>#DIV/0!</v>
      </c>
      <c r="H28" s="387"/>
      <c r="I28" s="384">
        <f>DATOS!$T29</f>
        <v>0</v>
      </c>
      <c r="J28" s="385" t="e">
        <f t="shared" si="8"/>
        <v>#DIV/0!</v>
      </c>
      <c r="K28" s="387"/>
      <c r="L28" s="384">
        <f>DATOS!$V29</f>
        <v>0</v>
      </c>
      <c r="M28" s="385" t="e">
        <f t="shared" si="9"/>
        <v>#DIV/0!</v>
      </c>
      <c r="N28" s="387"/>
      <c r="O28" s="384">
        <f>DATOS!$X29</f>
        <v>0</v>
      </c>
      <c r="P28" s="385" t="e">
        <f t="shared" si="10"/>
        <v>#DIV/0!</v>
      </c>
      <c r="Q28" s="387"/>
      <c r="R28" s="384">
        <f>DATOS!$Z29</f>
        <v>0</v>
      </c>
      <c r="S28" s="385" t="e">
        <f t="shared" si="11"/>
        <v>#DIV/0!</v>
      </c>
    </row>
    <row r="29" spans="1:19" s="263" customFormat="1" ht="16.5" thickBot="1" x14ac:dyDescent="0.3">
      <c r="A29" s="273" t="s">
        <v>232</v>
      </c>
      <c r="B29" s="388">
        <f>SUM(B26:B28)</f>
        <v>0</v>
      </c>
      <c r="C29" s="389">
        <f>SUM(C26:C28)</f>
        <v>8.5</v>
      </c>
      <c r="D29" s="385" t="e">
        <f t="shared" si="6"/>
        <v>#DIV/0!</v>
      </c>
      <c r="E29" s="388">
        <f>SUM(E26:E28)</f>
        <v>0</v>
      </c>
      <c r="F29" s="389">
        <f>SUM(F26:F28)</f>
        <v>8.5</v>
      </c>
      <c r="G29" s="385" t="e">
        <f t="shared" si="7"/>
        <v>#DIV/0!</v>
      </c>
      <c r="H29" s="388">
        <f>SUM(H26:H28)</f>
        <v>0</v>
      </c>
      <c r="I29" s="389">
        <f>SUM(I26:I28)</f>
        <v>8.5</v>
      </c>
      <c r="J29" s="385" t="e">
        <f t="shared" si="8"/>
        <v>#DIV/0!</v>
      </c>
      <c r="K29" s="388">
        <f>SUM(K26:K28)</f>
        <v>0</v>
      </c>
      <c r="L29" s="389">
        <f>SUM(L26:L28)</f>
        <v>8.5</v>
      </c>
      <c r="M29" s="385" t="e">
        <f t="shared" si="9"/>
        <v>#DIV/0!</v>
      </c>
      <c r="N29" s="388">
        <f>SUM(N26:N28)</f>
        <v>0</v>
      </c>
      <c r="O29" s="389">
        <f>SUM(O26:O28)</f>
        <v>8.5</v>
      </c>
      <c r="P29" s="385" t="e">
        <f t="shared" si="10"/>
        <v>#DIV/0!</v>
      </c>
      <c r="Q29" s="388">
        <f>SUM(Q26:Q28)</f>
        <v>0</v>
      </c>
      <c r="R29" s="389">
        <f>SUM(R26:R28)</f>
        <v>8.5</v>
      </c>
      <c r="S29" s="385" t="e">
        <f t="shared" si="11"/>
        <v>#DIV/0!</v>
      </c>
    </row>
    <row r="30" spans="1:19" s="263" customFormat="1" ht="15" x14ac:dyDescent="0.2"/>
    <row r="31" spans="1:19" s="263" customFormat="1" ht="15" x14ac:dyDescent="0.2"/>
    <row r="32" spans="1:19" s="263" customFormat="1" ht="15" x14ac:dyDescent="0.2"/>
    <row r="33" s="263" customFormat="1" ht="15" x14ac:dyDescent="0.2"/>
    <row r="34" s="263" customFormat="1" ht="15" x14ac:dyDescent="0.2"/>
    <row r="35" s="263" customFormat="1" ht="15" x14ac:dyDescent="0.2"/>
    <row r="36" s="263" customFormat="1" ht="15" x14ac:dyDescent="0.2"/>
    <row r="37" s="263" customFormat="1" ht="15" x14ac:dyDescent="0.2"/>
    <row r="38" s="263" customFormat="1" ht="15" x14ac:dyDescent="0.2"/>
    <row r="39" s="263" customFormat="1" ht="15" x14ac:dyDescent="0.2"/>
    <row r="40" s="263" customFormat="1" ht="15" x14ac:dyDescent="0.2"/>
    <row r="41" s="263" customFormat="1" ht="15" x14ac:dyDescent="0.2"/>
    <row r="42" s="263" customFormat="1" ht="15" x14ac:dyDescent="0.2"/>
    <row r="43" s="263" customFormat="1" ht="15" x14ac:dyDescent="0.2"/>
    <row r="44" s="263" customFormat="1" ht="15" x14ac:dyDescent="0.2"/>
    <row r="45" s="263" customFormat="1" ht="15" x14ac:dyDescent="0.2"/>
    <row r="46" s="263" customFormat="1" ht="15" x14ac:dyDescent="0.2"/>
    <row r="47" s="263" customFormat="1" ht="15" x14ac:dyDescent="0.2"/>
    <row r="48" s="263" customFormat="1" ht="15" x14ac:dyDescent="0.2"/>
    <row r="49" s="263" customFormat="1" ht="15" x14ac:dyDescent="0.2"/>
    <row r="50" s="263" customFormat="1" ht="15" x14ac:dyDescent="0.2"/>
    <row r="51" s="263" customFormat="1" ht="15" x14ac:dyDescent="0.2"/>
    <row r="52" s="263" customFormat="1" ht="15" x14ac:dyDescent="0.2"/>
    <row r="53" s="263" customFormat="1" ht="15" x14ac:dyDescent="0.2"/>
    <row r="54" s="263" customFormat="1" ht="15" x14ac:dyDescent="0.2"/>
    <row r="55" s="263" customFormat="1" ht="15" x14ac:dyDescent="0.2"/>
    <row r="56" s="263" customFormat="1" ht="15" x14ac:dyDescent="0.2"/>
    <row r="57" s="263" customFormat="1" ht="15" x14ac:dyDescent="0.2"/>
    <row r="58" s="263" customFormat="1" ht="15" x14ac:dyDescent="0.2"/>
    <row r="59" s="263" customFormat="1" ht="15" x14ac:dyDescent="0.2"/>
    <row r="60" s="263" customFormat="1" ht="15" x14ac:dyDescent="0.2"/>
    <row r="61" s="263" customFormat="1" ht="15" x14ac:dyDescent="0.2"/>
    <row r="62" s="263" customFormat="1" ht="15" x14ac:dyDescent="0.2"/>
    <row r="63" s="263" customFormat="1" ht="15" x14ac:dyDescent="0.2"/>
    <row r="64" s="263" customFormat="1" ht="15" x14ac:dyDescent="0.2"/>
    <row r="65" s="263" customFormat="1" ht="15" x14ac:dyDescent="0.2"/>
    <row r="66" s="263" customFormat="1" ht="15" x14ac:dyDescent="0.2"/>
    <row r="67" s="263" customFormat="1" ht="15" x14ac:dyDescent="0.2"/>
    <row r="68" s="263" customFormat="1" ht="15" x14ac:dyDescent="0.2"/>
    <row r="69" s="263" customFormat="1" ht="15" x14ac:dyDescent="0.2"/>
    <row r="70" s="263" customFormat="1" ht="15" x14ac:dyDescent="0.2"/>
    <row r="71" s="263" customFormat="1" ht="15" x14ac:dyDescent="0.2"/>
    <row r="72" s="263" customFormat="1" ht="15" x14ac:dyDescent="0.2"/>
    <row r="73" s="263" customFormat="1" ht="15" x14ac:dyDescent="0.2"/>
    <row r="74" s="263" customFormat="1" ht="15" x14ac:dyDescent="0.2"/>
    <row r="75" s="263" customFormat="1" ht="15" x14ac:dyDescent="0.2"/>
    <row r="76" s="263" customFormat="1" ht="15" x14ac:dyDescent="0.2"/>
    <row r="77" s="263" customFormat="1" ht="15" x14ac:dyDescent="0.2"/>
    <row r="78" s="263" customFormat="1" ht="15" x14ac:dyDescent="0.2"/>
    <row r="79" s="263" customFormat="1" ht="15" x14ac:dyDescent="0.2"/>
    <row r="80" s="263" customFormat="1" ht="15" x14ac:dyDescent="0.2"/>
    <row r="81" s="263" customFormat="1" ht="15" x14ac:dyDescent="0.2"/>
    <row r="82" s="263" customFormat="1" ht="15" x14ac:dyDescent="0.2"/>
    <row r="83" s="263" customFormat="1" ht="15" x14ac:dyDescent="0.2"/>
    <row r="84" s="263" customFormat="1" ht="15" x14ac:dyDescent="0.2"/>
    <row r="85" s="263" customFormat="1" ht="15" x14ac:dyDescent="0.2"/>
    <row r="86" s="263" customFormat="1" ht="15" x14ac:dyDescent="0.2"/>
    <row r="87" s="263" customFormat="1" ht="15" x14ac:dyDescent="0.2"/>
    <row r="88" s="263" customFormat="1" ht="15" x14ac:dyDescent="0.2"/>
    <row r="89" s="263" customFormat="1" ht="15" x14ac:dyDescent="0.2"/>
    <row r="90" s="263" customFormat="1" ht="15" x14ac:dyDescent="0.2"/>
    <row r="91" s="263" customFormat="1" ht="15" x14ac:dyDescent="0.2"/>
    <row r="92" s="263" customFormat="1" ht="15" x14ac:dyDescent="0.2"/>
    <row r="93" s="263" customFormat="1" ht="15" x14ac:dyDescent="0.2"/>
    <row r="94" s="263" customFormat="1" ht="15" x14ac:dyDescent="0.2"/>
    <row r="95" s="263" customFormat="1" ht="15" x14ac:dyDescent="0.2"/>
    <row r="96" s="263" customFormat="1" ht="15" x14ac:dyDescent="0.2"/>
    <row r="97" s="263" customFormat="1" ht="15" x14ac:dyDescent="0.2"/>
    <row r="98" s="263" customFormat="1" ht="15" x14ac:dyDescent="0.2"/>
    <row r="99" s="263" customFormat="1" ht="15" x14ac:dyDescent="0.2"/>
    <row r="100" s="263" customFormat="1" ht="15" x14ac:dyDescent="0.2"/>
    <row r="101" s="263" customFormat="1" ht="15" x14ac:dyDescent="0.2"/>
    <row r="102" s="263" customFormat="1" ht="15" x14ac:dyDescent="0.2"/>
    <row r="103" s="263" customFormat="1" ht="15" x14ac:dyDescent="0.2"/>
    <row r="104" s="263" customFormat="1" ht="15" x14ac:dyDescent="0.2"/>
    <row r="105" s="263" customFormat="1" ht="15" x14ac:dyDescent="0.2"/>
    <row r="106" s="263" customFormat="1" ht="15" x14ac:dyDescent="0.2"/>
    <row r="107" s="263" customFormat="1" ht="15" x14ac:dyDescent="0.2"/>
    <row r="108" s="263" customFormat="1" ht="15" x14ac:dyDescent="0.2"/>
    <row r="109" s="263" customFormat="1" ht="15" x14ac:dyDescent="0.2"/>
    <row r="110" s="263" customFormat="1" ht="15" x14ac:dyDescent="0.2"/>
    <row r="111" s="263" customFormat="1" ht="15" x14ac:dyDescent="0.2"/>
    <row r="112" s="263" customFormat="1" ht="15" x14ac:dyDescent="0.2"/>
    <row r="113" s="263" customFormat="1" ht="15" x14ac:dyDescent="0.2"/>
    <row r="114" s="263" customFormat="1" ht="15" x14ac:dyDescent="0.2"/>
    <row r="115" s="263" customFormat="1" ht="15" x14ac:dyDescent="0.2"/>
    <row r="116" s="263" customFormat="1" ht="15" x14ac:dyDescent="0.2"/>
    <row r="117" s="263" customFormat="1" ht="15" x14ac:dyDescent="0.2"/>
    <row r="118" s="263" customFormat="1" ht="15" x14ac:dyDescent="0.2"/>
    <row r="119" s="263" customFormat="1" ht="15" x14ac:dyDescent="0.2"/>
    <row r="120" s="263" customFormat="1" ht="15" x14ac:dyDescent="0.2"/>
    <row r="121" s="263" customFormat="1" ht="15" x14ac:dyDescent="0.2"/>
    <row r="122" s="263" customFormat="1" ht="15" x14ac:dyDescent="0.2"/>
    <row r="123" s="263" customFormat="1" ht="15" x14ac:dyDescent="0.2"/>
    <row r="124" s="263" customFormat="1" ht="15" x14ac:dyDescent="0.2"/>
    <row r="125" s="263" customFormat="1" ht="15" x14ac:dyDescent="0.2"/>
    <row r="126" s="263" customFormat="1" ht="15" x14ac:dyDescent="0.2"/>
    <row r="127" s="263" customFormat="1" ht="15" x14ac:dyDescent="0.2"/>
    <row r="128" s="263" customFormat="1" ht="15" x14ac:dyDescent="0.2"/>
    <row r="129" spans="1:1" s="263" customFormat="1" ht="15" x14ac:dyDescent="0.2"/>
    <row r="130" spans="1:1" s="263" customFormat="1" ht="15" x14ac:dyDescent="0.2"/>
    <row r="131" spans="1:1" s="263" customFormat="1" ht="15" x14ac:dyDescent="0.2"/>
    <row r="132" spans="1:1" s="263" customFormat="1" ht="15" x14ac:dyDescent="0.2"/>
    <row r="133" spans="1:1" s="263" customFormat="1" ht="15" x14ac:dyDescent="0.2"/>
    <row r="134" spans="1:1" s="263" customFormat="1" ht="15" x14ac:dyDescent="0.2"/>
    <row r="135" spans="1:1" s="263" customFormat="1" ht="15" x14ac:dyDescent="0.2"/>
    <row r="136" spans="1:1" s="263" customFormat="1" ht="15" x14ac:dyDescent="0.2"/>
    <row r="137" spans="1:1" s="263" customFormat="1" ht="15" x14ac:dyDescent="0.2"/>
    <row r="138" spans="1:1" s="263" customFormat="1" ht="15" x14ac:dyDescent="0.2"/>
    <row r="139" spans="1:1" s="263" customFormat="1" ht="15" x14ac:dyDescent="0.2"/>
    <row r="140" spans="1:1" s="263" customFormat="1" ht="15" x14ac:dyDescent="0.2"/>
    <row r="141" spans="1:1" s="263" customFormat="1" ht="15" x14ac:dyDescent="0.2"/>
    <row r="142" spans="1:1" ht="15" x14ac:dyDescent="0.2">
      <c r="A142" s="263"/>
    </row>
    <row r="143" spans="1:1" ht="15" x14ac:dyDescent="0.2">
      <c r="A143" s="263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41E3F9"/>
  </sheetPr>
  <dimension ref="A1:U78"/>
  <sheetViews>
    <sheetView topLeftCell="A19" zoomScale="70" zoomScaleNormal="70" workbookViewId="0">
      <selection activeCell="H61" sqref="H61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0" x14ac:dyDescent="0.2">
      <c r="D1" s="1874" t="s">
        <v>718</v>
      </c>
      <c r="L1" s="1874" t="s">
        <v>718</v>
      </c>
      <c r="R1" s="1874" t="s">
        <v>718</v>
      </c>
    </row>
    <row r="2" spans="1:20" x14ac:dyDescent="0.2">
      <c r="D2" s="1874"/>
      <c r="L2" s="1874"/>
      <c r="R2" s="1874"/>
    </row>
    <row r="3" spans="1:20" ht="15" x14ac:dyDescent="0.25">
      <c r="A3" s="1857" t="s">
        <v>676</v>
      </c>
      <c r="B3" s="1857"/>
      <c r="C3" s="1857"/>
      <c r="D3" s="1874"/>
      <c r="E3" s="996" t="s">
        <v>688</v>
      </c>
      <c r="F3" s="996" t="s">
        <v>689</v>
      </c>
      <c r="G3" s="1857" t="s">
        <v>677</v>
      </c>
      <c r="H3" s="1857"/>
      <c r="I3" s="1857"/>
      <c r="J3" s="1857"/>
      <c r="L3" s="1874"/>
      <c r="M3" s="996" t="s">
        <v>690</v>
      </c>
      <c r="N3" s="996" t="s">
        <v>689</v>
      </c>
      <c r="O3" s="1868" t="s">
        <v>790</v>
      </c>
      <c r="P3" s="1869"/>
      <c r="Q3" s="1869"/>
      <c r="R3" s="1874"/>
      <c r="S3" s="998" t="s">
        <v>690</v>
      </c>
      <c r="T3" s="998" t="s">
        <v>689</v>
      </c>
    </row>
    <row r="4" spans="1:20" ht="13.5" thickBot="1" x14ac:dyDescent="0.25">
      <c r="D4" s="1874"/>
      <c r="I4" s="996" t="s">
        <v>689</v>
      </c>
      <c r="J4" s="996" t="s">
        <v>688</v>
      </c>
      <c r="L4" s="1874"/>
      <c r="R4" s="1874"/>
    </row>
    <row r="5" spans="1:20" ht="14.25" thickTop="1" thickBot="1" x14ac:dyDescent="0.25">
      <c r="A5" s="1851" t="s">
        <v>234</v>
      </c>
      <c r="B5" s="1856"/>
      <c r="C5" s="1852"/>
      <c r="D5" s="90">
        <v>1</v>
      </c>
      <c r="E5" s="997">
        <v>38292</v>
      </c>
      <c r="F5" s="997"/>
      <c r="G5" s="1887" t="s">
        <v>235</v>
      </c>
      <c r="H5" s="1888"/>
      <c r="I5" s="1067"/>
      <c r="K5" s="277" t="s">
        <v>236</v>
      </c>
      <c r="L5" s="90">
        <v>1</v>
      </c>
      <c r="M5" s="997">
        <v>38733</v>
      </c>
      <c r="N5" s="997"/>
      <c r="O5" s="1851" t="s">
        <v>692</v>
      </c>
      <c r="P5" s="1852"/>
      <c r="Q5" s="1067"/>
      <c r="R5" s="90">
        <v>0.5</v>
      </c>
      <c r="S5" s="997">
        <v>37673</v>
      </c>
      <c r="T5" s="997"/>
    </row>
    <row r="6" spans="1:20" ht="14.25" thickTop="1" thickBot="1" x14ac:dyDescent="0.25">
      <c r="A6" s="1851" t="s">
        <v>240</v>
      </c>
      <c r="B6" s="1856"/>
      <c r="C6" s="1852"/>
      <c r="D6" s="90">
        <v>0.5</v>
      </c>
      <c r="E6" s="997">
        <v>38600</v>
      </c>
      <c r="F6" s="997"/>
      <c r="G6" s="1851" t="s">
        <v>238</v>
      </c>
      <c r="H6" s="1852"/>
      <c r="K6" s="277" t="s">
        <v>239</v>
      </c>
      <c r="L6" s="90">
        <v>1</v>
      </c>
      <c r="M6" s="997">
        <v>36623</v>
      </c>
      <c r="N6" s="997"/>
      <c r="O6" s="1851" t="s">
        <v>680</v>
      </c>
      <c r="P6" s="1852"/>
      <c r="Q6" s="1067"/>
      <c r="R6" s="90">
        <v>1</v>
      </c>
      <c r="S6" s="997">
        <v>38400</v>
      </c>
      <c r="T6" s="997"/>
    </row>
    <row r="7" spans="1:20" ht="14.25" thickTop="1" thickBot="1" x14ac:dyDescent="0.25">
      <c r="A7" s="1851" t="s">
        <v>243</v>
      </c>
      <c r="B7" s="1856"/>
      <c r="C7" s="1852"/>
      <c r="D7" s="90">
        <v>0.5</v>
      </c>
      <c r="E7" s="997">
        <v>38600</v>
      </c>
      <c r="F7" s="997"/>
      <c r="G7" s="1851" t="s">
        <v>241</v>
      </c>
      <c r="H7" s="1852"/>
      <c r="K7" s="277" t="s">
        <v>242</v>
      </c>
      <c r="L7" s="90">
        <v>1</v>
      </c>
      <c r="M7" s="997">
        <v>38336</v>
      </c>
      <c r="N7" s="997"/>
      <c r="O7" s="1851" t="s">
        <v>681</v>
      </c>
      <c r="P7" s="1852"/>
      <c r="Q7" s="1067"/>
      <c r="R7" s="90">
        <v>1</v>
      </c>
      <c r="S7" s="997">
        <v>39135</v>
      </c>
      <c r="T7" s="997"/>
    </row>
    <row r="8" spans="1:20" ht="14.25" thickTop="1" thickBot="1" x14ac:dyDescent="0.25">
      <c r="A8" s="1851" t="s">
        <v>419</v>
      </c>
      <c r="B8" s="1856"/>
      <c r="C8" s="1852"/>
      <c r="D8" s="90">
        <v>0.5</v>
      </c>
      <c r="E8" s="997">
        <v>39722</v>
      </c>
      <c r="G8" s="1851" t="s">
        <v>244</v>
      </c>
      <c r="H8" s="1852"/>
      <c r="K8" s="988" t="s">
        <v>245</v>
      </c>
      <c r="L8" s="90">
        <v>1</v>
      </c>
      <c r="M8" s="997">
        <v>38516</v>
      </c>
      <c r="N8" s="997"/>
      <c r="O8" s="1851" t="s">
        <v>682</v>
      </c>
      <c r="P8" s="1852"/>
      <c r="Q8" s="1067"/>
      <c r="R8" s="90">
        <v>1</v>
      </c>
      <c r="S8" s="997">
        <v>38412</v>
      </c>
      <c r="T8" s="997"/>
    </row>
    <row r="9" spans="1:20" ht="14.25" thickTop="1" thickBot="1" x14ac:dyDescent="0.25">
      <c r="A9" s="1839"/>
      <c r="B9" s="1839"/>
      <c r="C9" s="1839"/>
      <c r="D9" s="1062"/>
      <c r="G9" s="1851" t="s">
        <v>246</v>
      </c>
      <c r="H9" s="1852"/>
      <c r="I9" s="1067"/>
      <c r="K9" s="988" t="s">
        <v>247</v>
      </c>
      <c r="L9" s="90">
        <v>1</v>
      </c>
      <c r="M9" s="997">
        <v>39090</v>
      </c>
      <c r="N9" s="988"/>
      <c r="O9" s="1851" t="s">
        <v>683</v>
      </c>
      <c r="P9" s="1852"/>
      <c r="Q9" s="1067"/>
      <c r="R9" s="90">
        <v>1</v>
      </c>
      <c r="S9" s="997">
        <v>38614</v>
      </c>
      <c r="T9" s="997"/>
    </row>
    <row r="10" spans="1:20" ht="14.25" thickTop="1" thickBot="1" x14ac:dyDescent="0.25">
      <c r="G10" s="1881" t="s">
        <v>652</v>
      </c>
      <c r="H10" s="1882"/>
      <c r="I10" s="1067"/>
      <c r="K10" s="988" t="s">
        <v>653</v>
      </c>
      <c r="L10" s="90">
        <v>1</v>
      </c>
      <c r="M10" s="997">
        <v>38660</v>
      </c>
      <c r="N10" s="997"/>
      <c r="O10" s="1890" t="s">
        <v>684</v>
      </c>
      <c r="P10" s="1891"/>
      <c r="Q10" s="1067"/>
      <c r="R10" s="90">
        <v>1</v>
      </c>
      <c r="S10" s="997">
        <v>38749</v>
      </c>
      <c r="T10" s="997"/>
    </row>
    <row r="11" spans="1:20" ht="14.25" thickTop="1" thickBot="1" x14ac:dyDescent="0.25">
      <c r="G11" s="1883" t="s">
        <v>979</v>
      </c>
      <c r="H11" s="1884"/>
      <c r="K11" s="277" t="s">
        <v>245</v>
      </c>
      <c r="L11" s="90">
        <v>1</v>
      </c>
      <c r="M11" s="1061">
        <v>42051</v>
      </c>
      <c r="N11" s="997"/>
      <c r="O11" s="1275" t="s">
        <v>685</v>
      </c>
      <c r="P11" s="1276"/>
      <c r="Q11" s="1067"/>
      <c r="R11" s="90">
        <v>1</v>
      </c>
      <c r="S11" s="997">
        <v>38755</v>
      </c>
      <c r="T11" s="997"/>
    </row>
    <row r="12" spans="1:20" ht="14.25" thickTop="1" thickBot="1" x14ac:dyDescent="0.25">
      <c r="G12" s="1872" t="s">
        <v>977</v>
      </c>
      <c r="H12" s="1873"/>
      <c r="I12" s="90">
        <v>0.75</v>
      </c>
      <c r="K12" s="277" t="s">
        <v>978</v>
      </c>
      <c r="L12" s="90">
        <v>1</v>
      </c>
      <c r="M12" s="1061">
        <v>42044</v>
      </c>
      <c r="N12" s="1223">
        <v>42517</v>
      </c>
      <c r="O12" s="1890" t="s">
        <v>686</v>
      </c>
      <c r="P12" s="1891"/>
      <c r="Q12" s="1067"/>
      <c r="R12" s="90">
        <v>1</v>
      </c>
      <c r="S12" s="997">
        <v>39769</v>
      </c>
      <c r="T12" s="997"/>
    </row>
    <row r="13" spans="1:20" ht="14.25" thickTop="1" thickBot="1" x14ac:dyDescent="0.25">
      <c r="G13" s="1875"/>
      <c r="H13" s="1876"/>
      <c r="K13" s="277"/>
      <c r="M13" s="1061"/>
      <c r="N13" s="1223"/>
      <c r="O13" s="1273" t="s">
        <v>687</v>
      </c>
      <c r="P13" s="1274"/>
      <c r="R13" s="90">
        <v>1</v>
      </c>
      <c r="S13" s="997">
        <v>41311</v>
      </c>
      <c r="T13" s="997"/>
    </row>
    <row r="14" spans="1:20" ht="14.25" thickTop="1" thickBot="1" x14ac:dyDescent="0.25">
      <c r="A14" s="1224"/>
      <c r="B14" s="1889" t="s">
        <v>30</v>
      </c>
      <c r="C14" s="1855"/>
      <c r="G14" s="1877"/>
      <c r="H14" s="1878"/>
      <c r="K14" s="277"/>
      <c r="L14" s="277"/>
      <c r="M14" s="1061"/>
      <c r="N14" s="1223"/>
      <c r="O14" s="1870" t="s">
        <v>981</v>
      </c>
      <c r="P14" s="1871"/>
      <c r="Q14" s="90">
        <v>0.71</v>
      </c>
      <c r="R14" s="90">
        <v>1</v>
      </c>
      <c r="S14" s="997">
        <v>42471</v>
      </c>
      <c r="T14" s="997"/>
    </row>
    <row r="15" spans="1:20" ht="16.5" customHeight="1" thickTop="1" thickBot="1" x14ac:dyDescent="0.25">
      <c r="G15" s="1851" t="s">
        <v>849</v>
      </c>
      <c r="H15" s="1852"/>
      <c r="K15" s="277" t="s">
        <v>236</v>
      </c>
      <c r="L15" s="90">
        <v>1</v>
      </c>
      <c r="M15" s="1061">
        <v>41610</v>
      </c>
      <c r="N15" s="1223"/>
      <c r="O15" s="1870" t="s">
        <v>982</v>
      </c>
      <c r="P15" s="1871"/>
      <c r="Q15" s="90">
        <v>0.71</v>
      </c>
      <c r="R15" s="90">
        <v>1</v>
      </c>
      <c r="S15" s="997">
        <v>42471</v>
      </c>
      <c r="T15" s="997"/>
    </row>
    <row r="16" spans="1:20" ht="16.5" customHeight="1" thickTop="1" thickBot="1" x14ac:dyDescent="0.25">
      <c r="A16" s="1225"/>
      <c r="B16" s="1865" t="s">
        <v>786</v>
      </c>
      <c r="C16" s="1855"/>
      <c r="G16" s="1864"/>
      <c r="H16" s="1864"/>
      <c r="I16" s="1067"/>
      <c r="K16" s="277"/>
      <c r="L16" s="277"/>
      <c r="M16" s="277"/>
      <c r="O16" s="1870" t="s">
        <v>744</v>
      </c>
      <c r="P16" s="1871"/>
      <c r="R16" s="90">
        <v>1</v>
      </c>
      <c r="S16" s="997">
        <v>41792</v>
      </c>
      <c r="T16" s="997">
        <v>42490</v>
      </c>
    </row>
    <row r="17" spans="1:21" ht="14.25" thickTop="1" thickBot="1" x14ac:dyDescent="0.25">
      <c r="G17" s="1864"/>
      <c r="H17" s="1864"/>
      <c r="I17" s="1067"/>
      <c r="K17" s="277"/>
      <c r="M17" s="1061"/>
      <c r="N17" s="1223"/>
      <c r="O17" s="1870" t="s">
        <v>745</v>
      </c>
      <c r="P17" s="1871"/>
      <c r="Q17" s="1133"/>
      <c r="R17" s="90">
        <v>1</v>
      </c>
      <c r="S17" s="997">
        <v>41773</v>
      </c>
      <c r="T17" s="997">
        <v>42473</v>
      </c>
      <c r="U17" s="90">
        <v>0.43</v>
      </c>
    </row>
    <row r="18" spans="1:21" ht="14.25" thickTop="1" thickBot="1" x14ac:dyDescent="0.25">
      <c r="A18" s="1226"/>
      <c r="B18" s="1855" t="s">
        <v>787</v>
      </c>
      <c r="C18" s="1855"/>
      <c r="D18" s="1855"/>
      <c r="G18" s="1864"/>
      <c r="H18" s="1864"/>
      <c r="K18" s="277"/>
      <c r="M18" s="1061"/>
      <c r="O18" s="1885"/>
      <c r="P18" s="1886"/>
      <c r="Q18" s="1133"/>
      <c r="R18" s="90">
        <v>1</v>
      </c>
      <c r="S18" s="997"/>
      <c r="T18" s="997"/>
    </row>
    <row r="19" spans="1:21" ht="14.25" thickTop="1" thickBot="1" x14ac:dyDescent="0.25">
      <c r="G19" s="276"/>
      <c r="K19" s="277"/>
      <c r="L19" s="277"/>
      <c r="M19" s="277"/>
      <c r="O19" s="1870"/>
      <c r="P19" s="1871"/>
      <c r="R19" s="90">
        <v>1</v>
      </c>
      <c r="S19" s="997"/>
      <c r="T19" s="997"/>
    </row>
    <row r="20" spans="1:21" ht="14.25" thickTop="1" thickBot="1" x14ac:dyDescent="0.25">
      <c r="A20" s="1227"/>
      <c r="B20" s="1854" t="s">
        <v>788</v>
      </c>
      <c r="C20" s="1855"/>
      <c r="G20" s="276"/>
      <c r="K20" s="277"/>
      <c r="L20" s="277"/>
      <c r="M20" s="277"/>
      <c r="O20" s="1870" t="s">
        <v>844</v>
      </c>
      <c r="P20" s="1871"/>
      <c r="Q20" s="1278"/>
      <c r="R20" s="149">
        <v>1</v>
      </c>
      <c r="S20" s="1277">
        <v>42339</v>
      </c>
      <c r="T20" s="1277"/>
    </row>
    <row r="21" spans="1:21" ht="14.25" thickTop="1" thickBot="1" x14ac:dyDescent="0.25">
      <c r="G21" s="276"/>
      <c r="K21" s="277"/>
      <c r="L21" s="277"/>
      <c r="M21" s="277"/>
      <c r="O21" s="1870"/>
      <c r="P21" s="1871"/>
      <c r="Q21" s="149"/>
      <c r="R21" s="149"/>
      <c r="S21" s="1277"/>
      <c r="T21" s="1277"/>
    </row>
    <row r="22" spans="1:21" ht="14.25" thickTop="1" thickBot="1" x14ac:dyDescent="0.25">
      <c r="G22" s="276"/>
      <c r="K22" s="277"/>
      <c r="L22" s="277"/>
      <c r="M22" s="277"/>
      <c r="O22" s="1870" t="s">
        <v>850</v>
      </c>
      <c r="P22" s="1871"/>
      <c r="Q22" s="90">
        <v>0.17</v>
      </c>
      <c r="R22" s="90">
        <v>1</v>
      </c>
      <c r="S22" s="997">
        <v>42423</v>
      </c>
      <c r="T22" s="997"/>
    </row>
    <row r="23" spans="1:21" ht="14.25" thickTop="1" thickBot="1" x14ac:dyDescent="0.25">
      <c r="G23" s="276"/>
      <c r="K23" s="277"/>
      <c r="L23" s="277"/>
      <c r="M23" s="277"/>
      <c r="O23" s="1879" t="s">
        <v>961</v>
      </c>
      <c r="P23" s="1880"/>
      <c r="Q23" s="1133"/>
      <c r="R23" s="90">
        <v>1</v>
      </c>
      <c r="S23" s="997">
        <v>41772</v>
      </c>
      <c r="T23" s="997">
        <v>42472</v>
      </c>
      <c r="U23" s="90">
        <v>0.38</v>
      </c>
    </row>
    <row r="24" spans="1:21" ht="14.25" thickTop="1" thickBot="1" x14ac:dyDescent="0.25">
      <c r="G24" s="276"/>
      <c r="K24" s="277"/>
      <c r="L24" s="277"/>
      <c r="M24" s="277"/>
      <c r="O24" s="1879" t="s">
        <v>963</v>
      </c>
      <c r="P24" s="1880"/>
      <c r="Q24" s="1133">
        <v>0.91</v>
      </c>
      <c r="R24" s="90">
        <v>1</v>
      </c>
      <c r="S24" s="997">
        <v>41765</v>
      </c>
      <c r="T24" s="997"/>
    </row>
    <row r="25" spans="1:21" ht="14.25" thickTop="1" thickBot="1" x14ac:dyDescent="0.25">
      <c r="G25" s="276"/>
      <c r="K25" s="277"/>
      <c r="L25" s="277"/>
      <c r="M25" s="277"/>
      <c r="O25" s="1879" t="s">
        <v>772</v>
      </c>
      <c r="P25" s="1880"/>
      <c r="Q25" s="1133"/>
      <c r="R25" s="90">
        <v>1</v>
      </c>
      <c r="S25" s="997">
        <v>41883</v>
      </c>
      <c r="T25" s="997">
        <v>42419</v>
      </c>
      <c r="U25" s="90">
        <v>0.75</v>
      </c>
    </row>
    <row r="26" spans="1:21" ht="14.25" thickTop="1" thickBot="1" x14ac:dyDescent="0.25">
      <c r="G26" s="276"/>
      <c r="K26" s="277"/>
      <c r="L26" s="277"/>
      <c r="M26" s="277"/>
      <c r="O26" s="1879" t="s">
        <v>964</v>
      </c>
      <c r="P26" s="1880"/>
      <c r="Q26" s="1133">
        <v>0.39</v>
      </c>
      <c r="R26" s="90">
        <v>1</v>
      </c>
      <c r="S26" s="997">
        <v>41933</v>
      </c>
      <c r="T26" s="997"/>
    </row>
    <row r="27" spans="1:21" ht="13.5" thickTop="1" x14ac:dyDescent="0.2">
      <c r="G27" s="276"/>
      <c r="K27" s="277"/>
      <c r="L27" s="277"/>
      <c r="M27" s="277"/>
      <c r="O27" s="1839"/>
      <c r="P27" s="1839"/>
      <c r="Q27" s="1133"/>
      <c r="S27" s="997"/>
      <c r="T27" s="997"/>
    </row>
    <row r="28" spans="1:21" x14ac:dyDescent="0.2">
      <c r="G28" s="276"/>
      <c r="K28" s="277"/>
      <c r="L28" s="277"/>
      <c r="M28" s="277"/>
      <c r="O28" s="987"/>
      <c r="P28" s="987"/>
      <c r="Q28" s="987"/>
    </row>
    <row r="29" spans="1:21" x14ac:dyDescent="0.2">
      <c r="G29" s="276"/>
      <c r="K29" s="277"/>
      <c r="L29" s="277"/>
      <c r="M29" s="277"/>
      <c r="O29" s="1868" t="s">
        <v>691</v>
      </c>
      <c r="P29" s="1869"/>
      <c r="Q29" s="1869"/>
    </row>
    <row r="30" spans="1:21" x14ac:dyDescent="0.2">
      <c r="G30" s="276"/>
      <c r="K30" s="277"/>
      <c r="L30" s="277"/>
      <c r="M30" s="277"/>
      <c r="O30" s="1864" t="s">
        <v>980</v>
      </c>
      <c r="P30" s="1864"/>
      <c r="Q30" s="1133">
        <v>0.38</v>
      </c>
      <c r="R30" s="1269">
        <v>0.5</v>
      </c>
      <c r="S30" s="1271">
        <v>42135</v>
      </c>
      <c r="T30" s="1271"/>
      <c r="U30" s="1269"/>
    </row>
    <row r="31" spans="1:21" x14ac:dyDescent="0.2">
      <c r="G31" s="276"/>
      <c r="K31" s="277"/>
      <c r="L31" s="277"/>
      <c r="M31" s="277"/>
      <c r="O31" s="1864" t="s">
        <v>981</v>
      </c>
      <c r="P31" s="1864"/>
      <c r="Q31" s="1133">
        <v>0.75</v>
      </c>
      <c r="R31" s="1269">
        <v>1</v>
      </c>
      <c r="S31" s="1271">
        <v>42135</v>
      </c>
      <c r="T31" s="1271">
        <v>42468</v>
      </c>
      <c r="U31" s="1269">
        <v>0.28999999999999998</v>
      </c>
    </row>
    <row r="32" spans="1:21" x14ac:dyDescent="0.2">
      <c r="G32" s="276"/>
      <c r="K32" s="277"/>
      <c r="L32" s="277"/>
      <c r="M32" s="277"/>
      <c r="O32" s="1864" t="s">
        <v>982</v>
      </c>
      <c r="P32" s="1864"/>
      <c r="Q32" s="1133">
        <v>0.25</v>
      </c>
      <c r="R32" s="1269">
        <v>1</v>
      </c>
      <c r="S32" s="1271">
        <v>42149</v>
      </c>
      <c r="T32" s="1271">
        <v>42468</v>
      </c>
      <c r="U32" s="1269">
        <v>0.28999999999999998</v>
      </c>
    </row>
    <row r="33" spans="1:21" x14ac:dyDescent="0.2">
      <c r="G33" s="276"/>
      <c r="K33" s="277"/>
      <c r="L33" s="277"/>
      <c r="M33" s="277"/>
      <c r="O33" s="1864" t="s">
        <v>1000</v>
      </c>
      <c r="P33" s="1864"/>
      <c r="Q33" s="1133">
        <v>0.77300000000000002</v>
      </c>
      <c r="R33" s="1269">
        <v>1</v>
      </c>
      <c r="S33" s="1271">
        <v>42163</v>
      </c>
      <c r="T33" s="1272">
        <v>42419</v>
      </c>
      <c r="U33" s="1269">
        <v>0.75</v>
      </c>
    </row>
    <row r="34" spans="1:21" x14ac:dyDescent="0.2">
      <c r="G34" s="276"/>
      <c r="K34" s="277"/>
      <c r="L34" s="277"/>
      <c r="M34" s="277"/>
      <c r="O34" s="1864" t="s">
        <v>1001</v>
      </c>
      <c r="P34" s="1864"/>
      <c r="Q34" s="1133">
        <v>0.87</v>
      </c>
      <c r="R34" s="1269">
        <v>1</v>
      </c>
      <c r="S34" s="1271">
        <v>42191</v>
      </c>
      <c r="T34" s="1272"/>
      <c r="U34" s="1269"/>
    </row>
    <row r="35" spans="1:21" x14ac:dyDescent="0.2">
      <c r="G35" s="276"/>
      <c r="K35" s="277"/>
      <c r="L35" s="277"/>
      <c r="M35" s="277"/>
      <c r="O35" s="1864" t="s">
        <v>1002</v>
      </c>
      <c r="P35" s="1864"/>
      <c r="Q35" s="1133"/>
      <c r="R35" s="1269">
        <v>1</v>
      </c>
      <c r="S35" s="1271">
        <v>42249</v>
      </c>
      <c r="T35" s="1272"/>
      <c r="U35" s="1269"/>
    </row>
    <row r="36" spans="1:21" x14ac:dyDescent="0.2">
      <c r="G36" s="276"/>
      <c r="K36" s="277"/>
      <c r="L36" s="277"/>
      <c r="M36" s="277"/>
      <c r="O36" s="1864" t="s">
        <v>1083</v>
      </c>
      <c r="P36" s="1864"/>
      <c r="Q36" s="1133"/>
      <c r="R36" s="1269">
        <v>1</v>
      </c>
      <c r="S36" s="1271">
        <v>42430</v>
      </c>
      <c r="T36" s="1272"/>
      <c r="U36" s="1269"/>
    </row>
    <row r="37" spans="1:21" x14ac:dyDescent="0.2">
      <c r="G37" s="276"/>
      <c r="K37" s="277"/>
      <c r="L37" s="277"/>
      <c r="M37" s="277"/>
      <c r="O37" s="1864" t="s">
        <v>1084</v>
      </c>
      <c r="P37" s="1864"/>
      <c r="Q37" s="1133">
        <v>0.71</v>
      </c>
      <c r="R37" s="1269">
        <v>1</v>
      </c>
      <c r="S37" s="1271">
        <v>42471</v>
      </c>
      <c r="T37" s="1272"/>
      <c r="U37" s="1269"/>
    </row>
    <row r="38" spans="1:21" x14ac:dyDescent="0.2">
      <c r="G38" s="276"/>
      <c r="K38" s="277"/>
      <c r="L38" s="277"/>
      <c r="M38" s="277"/>
      <c r="O38" s="1864" t="s">
        <v>1085</v>
      </c>
      <c r="P38" s="1864"/>
      <c r="Q38" s="1133">
        <v>0.71</v>
      </c>
      <c r="R38" s="1269">
        <v>1</v>
      </c>
      <c r="S38" s="1271">
        <v>42471</v>
      </c>
      <c r="T38" s="1272"/>
      <c r="U38" s="1269"/>
    </row>
    <row r="39" spans="1:21" x14ac:dyDescent="0.2">
      <c r="G39" s="276"/>
      <c r="K39" s="277"/>
      <c r="L39" s="277"/>
      <c r="M39" s="277"/>
      <c r="O39" s="1864" t="s">
        <v>1086</v>
      </c>
      <c r="P39" s="1864"/>
      <c r="Q39" s="1133">
        <v>0.24</v>
      </c>
      <c r="R39" s="1269"/>
      <c r="S39" s="1271">
        <v>42515</v>
      </c>
      <c r="T39" s="1272"/>
      <c r="U39" s="1269"/>
    </row>
    <row r="40" spans="1:21" x14ac:dyDescent="0.2">
      <c r="G40" s="276"/>
      <c r="K40" s="277"/>
      <c r="L40" s="277"/>
      <c r="M40" s="277"/>
      <c r="O40" s="1864" t="s">
        <v>1087</v>
      </c>
      <c r="P40" s="1864"/>
      <c r="Q40" s="1133">
        <v>0.24</v>
      </c>
      <c r="R40" s="1269"/>
      <c r="S40" s="1271">
        <v>42515</v>
      </c>
      <c r="T40" s="1272"/>
      <c r="U40" s="1269"/>
    </row>
    <row r="41" spans="1:21" x14ac:dyDescent="0.2">
      <c r="G41" s="276"/>
      <c r="K41" s="277"/>
      <c r="L41" s="277"/>
      <c r="M41" s="277"/>
      <c r="O41" s="1839"/>
      <c r="P41" s="1839"/>
      <c r="Q41" s="1067"/>
    </row>
    <row r="42" spans="1:21" x14ac:dyDescent="0.2">
      <c r="G42" s="276"/>
      <c r="K42" s="277"/>
      <c r="L42" s="277"/>
      <c r="M42" s="277"/>
    </row>
    <row r="43" spans="1:21" ht="15" x14ac:dyDescent="0.25">
      <c r="A43" s="1857" t="s">
        <v>675</v>
      </c>
      <c r="B43" s="1857"/>
      <c r="C43" s="1857"/>
      <c r="D43" s="1062"/>
      <c r="E43" s="996" t="s">
        <v>690</v>
      </c>
      <c r="F43" s="996" t="s">
        <v>689</v>
      </c>
      <c r="G43" s="1857" t="s">
        <v>674</v>
      </c>
      <c r="H43" s="1857"/>
      <c r="I43" s="1857"/>
      <c r="J43" s="1857"/>
      <c r="M43" s="998" t="s">
        <v>688</v>
      </c>
      <c r="N43" s="998" t="s">
        <v>689</v>
      </c>
      <c r="O43" s="1862" t="s">
        <v>791</v>
      </c>
      <c r="P43" s="1863"/>
      <c r="Q43" s="1863"/>
      <c r="S43" s="996" t="s">
        <v>688</v>
      </c>
      <c r="T43" s="996" t="s">
        <v>689</v>
      </c>
    </row>
    <row r="44" spans="1:21" ht="13.5" thickBot="1" x14ac:dyDescent="0.25">
      <c r="I44" s="996" t="s">
        <v>690</v>
      </c>
      <c r="J44" s="996" t="s">
        <v>689</v>
      </c>
    </row>
    <row r="45" spans="1:21" ht="14.25" thickTop="1" thickBot="1" x14ac:dyDescent="0.25">
      <c r="A45" s="1853" t="s">
        <v>237</v>
      </c>
      <c r="B45" s="1853"/>
      <c r="C45" s="1853"/>
      <c r="D45" s="90">
        <v>1</v>
      </c>
      <c r="E45" s="997">
        <v>38336</v>
      </c>
      <c r="G45" s="1858" t="s">
        <v>842</v>
      </c>
      <c r="H45" s="1859"/>
      <c r="J45" s="90">
        <v>0.3</v>
      </c>
      <c r="K45" s="277" t="s">
        <v>236</v>
      </c>
      <c r="L45" s="90">
        <v>0.5</v>
      </c>
      <c r="M45" s="997">
        <v>40742</v>
      </c>
      <c r="N45" s="997">
        <v>41443</v>
      </c>
      <c r="O45" s="1851" t="s">
        <v>687</v>
      </c>
      <c r="P45" s="1852"/>
      <c r="Q45" s="1245"/>
      <c r="R45" s="90">
        <v>1</v>
      </c>
      <c r="S45" s="1061">
        <v>41311</v>
      </c>
      <c r="T45" s="997">
        <v>41337</v>
      </c>
    </row>
    <row r="46" spans="1:21" ht="14.25" thickTop="1" thickBot="1" x14ac:dyDescent="0.25">
      <c r="A46" s="1853" t="s">
        <v>240</v>
      </c>
      <c r="B46" s="1853"/>
      <c r="C46" s="1853"/>
      <c r="D46" s="90">
        <v>0.5</v>
      </c>
      <c r="E46" s="997">
        <v>38600</v>
      </c>
      <c r="G46" s="1851" t="s">
        <v>678</v>
      </c>
      <c r="H46" s="1852"/>
      <c r="I46" s="303"/>
      <c r="K46" s="277" t="s">
        <v>242</v>
      </c>
      <c r="L46" s="90">
        <v>1</v>
      </c>
      <c r="M46" s="997">
        <v>40378</v>
      </c>
      <c r="N46" s="997"/>
      <c r="O46" s="1851" t="s">
        <v>851</v>
      </c>
      <c r="P46" s="1852"/>
      <c r="Q46" s="1269">
        <v>0.24</v>
      </c>
      <c r="R46" s="1269">
        <v>1</v>
      </c>
      <c r="S46" s="1270">
        <v>41512</v>
      </c>
      <c r="T46" s="1271"/>
      <c r="U46" s="1269"/>
    </row>
    <row r="47" spans="1:21" ht="14.25" thickTop="1" thickBot="1" x14ac:dyDescent="0.25">
      <c r="A47" s="1853" t="s">
        <v>419</v>
      </c>
      <c r="B47" s="1853"/>
      <c r="C47" s="1853"/>
      <c r="D47" s="90">
        <v>0.5</v>
      </c>
      <c r="E47" s="997">
        <v>39722</v>
      </c>
      <c r="G47" s="1851" t="s">
        <v>679</v>
      </c>
      <c r="H47" s="1852"/>
      <c r="I47" s="303"/>
      <c r="K47" s="277" t="s">
        <v>245</v>
      </c>
      <c r="L47" s="90">
        <v>1</v>
      </c>
      <c r="M47" s="997">
        <v>40360</v>
      </c>
      <c r="N47" s="997"/>
      <c r="O47" s="1866" t="s">
        <v>852</v>
      </c>
      <c r="P47" s="1867"/>
      <c r="Q47" s="1269">
        <v>0.17</v>
      </c>
      <c r="R47" s="1269">
        <v>1</v>
      </c>
      <c r="S47" s="1270">
        <v>41543</v>
      </c>
      <c r="T47" s="1271"/>
      <c r="U47" s="1269"/>
    </row>
    <row r="48" spans="1:21" ht="15.75" customHeight="1" thickTop="1" thickBot="1" x14ac:dyDescent="0.25">
      <c r="A48" s="1851" t="s">
        <v>243</v>
      </c>
      <c r="B48" s="1856"/>
      <c r="C48" s="1852"/>
      <c r="D48" s="90">
        <v>0.5</v>
      </c>
      <c r="E48" s="997">
        <v>38600</v>
      </c>
      <c r="G48" s="1851" t="s">
        <v>773</v>
      </c>
      <c r="H48" s="1852"/>
      <c r="K48" s="988" t="s">
        <v>236</v>
      </c>
      <c r="L48" s="90">
        <v>1</v>
      </c>
      <c r="M48" s="997">
        <v>41051</v>
      </c>
      <c r="N48" s="988"/>
      <c r="O48" s="1864"/>
      <c r="P48" s="1864"/>
      <c r="Q48" s="1269"/>
      <c r="R48" s="1269"/>
      <c r="S48" s="1270"/>
      <c r="T48" s="1271"/>
      <c r="U48" s="1269"/>
    </row>
    <row r="49" spans="1:21" ht="16.5" customHeight="1" thickTop="1" thickBot="1" x14ac:dyDescent="0.25">
      <c r="A49" s="1839"/>
      <c r="B49" s="1839"/>
      <c r="C49" s="1839"/>
      <c r="D49" s="1062"/>
      <c r="G49" s="1851" t="s">
        <v>789</v>
      </c>
      <c r="H49" s="1852"/>
      <c r="I49" s="1067"/>
      <c r="K49" s="988" t="s">
        <v>236</v>
      </c>
      <c r="L49" s="90">
        <v>1</v>
      </c>
      <c r="M49" s="997">
        <v>41120</v>
      </c>
      <c r="N49" s="1268"/>
      <c r="O49" s="1864"/>
      <c r="P49" s="1864"/>
      <c r="Q49" s="1269"/>
      <c r="R49" s="1269"/>
      <c r="S49" s="1270"/>
      <c r="T49" s="1271"/>
      <c r="U49" s="1269"/>
    </row>
    <row r="50" spans="1:21" ht="14.25" thickTop="1" thickBot="1" x14ac:dyDescent="0.25">
      <c r="G50" s="1851" t="s">
        <v>238</v>
      </c>
      <c r="H50" s="1852"/>
      <c r="I50" s="1245"/>
      <c r="K50" s="1063" t="s">
        <v>239</v>
      </c>
      <c r="L50" s="90">
        <v>1</v>
      </c>
      <c r="M50" s="997">
        <v>41275</v>
      </c>
      <c r="N50" s="1063"/>
      <c r="O50" s="1864"/>
      <c r="P50" s="1864"/>
      <c r="Q50" s="1269"/>
      <c r="R50" s="1269"/>
      <c r="S50" s="1270"/>
      <c r="T50" s="1271"/>
      <c r="U50" s="1269"/>
    </row>
    <row r="51" spans="1:21" ht="13.5" thickTop="1" x14ac:dyDescent="0.2">
      <c r="G51" s="1860"/>
      <c r="H51" s="1860"/>
      <c r="I51" s="1000"/>
      <c r="K51" s="1001"/>
      <c r="M51" s="997"/>
      <c r="N51" s="1001"/>
      <c r="O51" s="1864"/>
      <c r="P51" s="1864"/>
      <c r="Q51" s="1269"/>
      <c r="R51" s="1269"/>
      <c r="S51" s="1270"/>
      <c r="T51" s="1271"/>
      <c r="U51" s="1269"/>
    </row>
    <row r="52" spans="1:21" x14ac:dyDescent="0.2">
      <c r="A52" s="1861" t="s">
        <v>845</v>
      </c>
      <c r="B52" s="1861"/>
      <c r="C52" s="1861"/>
      <c r="G52" s="1228"/>
      <c r="H52" s="1228"/>
      <c r="I52" s="1228"/>
      <c r="K52" s="1063"/>
      <c r="M52" s="1063"/>
      <c r="N52" s="1063"/>
      <c r="O52" s="1229"/>
      <c r="P52" s="1229"/>
      <c r="S52" s="999"/>
    </row>
    <row r="53" spans="1:21" ht="18.75" customHeight="1" x14ac:dyDescent="0.2">
      <c r="A53" s="1861"/>
      <c r="B53" s="1861"/>
      <c r="C53" s="1861"/>
      <c r="E53" s="996" t="s">
        <v>129</v>
      </c>
      <c r="F53" s="996">
        <v>0.94</v>
      </c>
      <c r="G53" s="1228"/>
      <c r="H53" s="1228"/>
      <c r="I53" s="1228"/>
      <c r="K53" s="1063"/>
      <c r="L53" s="1063"/>
      <c r="M53" s="1063"/>
      <c r="N53" s="1063"/>
      <c r="O53" s="1862" t="s">
        <v>843</v>
      </c>
      <c r="P53" s="1863"/>
      <c r="Q53" s="1863"/>
      <c r="S53" s="999"/>
    </row>
    <row r="54" spans="1:21" x14ac:dyDescent="0.2">
      <c r="G54" s="1228"/>
      <c r="H54" s="1228"/>
      <c r="I54" s="1228"/>
      <c r="K54" s="1063"/>
      <c r="L54" s="1063"/>
      <c r="M54" s="1063"/>
      <c r="N54" s="1063"/>
      <c r="O54" s="1229"/>
      <c r="P54" s="1229"/>
      <c r="S54" s="999"/>
    </row>
    <row r="55" spans="1:21" x14ac:dyDescent="0.2">
      <c r="G55" s="1000"/>
      <c r="H55" s="1000"/>
      <c r="I55" s="1000"/>
      <c r="K55" s="1001"/>
      <c r="L55" s="1063"/>
      <c r="M55" s="1001"/>
      <c r="N55" s="1001"/>
      <c r="O55" s="1066"/>
      <c r="P55" s="1066"/>
      <c r="Q55" s="1000"/>
      <c r="S55" s="1061"/>
    </row>
    <row r="56" spans="1:21" ht="13.5" thickBot="1" x14ac:dyDescent="0.25">
      <c r="O56" s="1839"/>
      <c r="P56" s="1839"/>
      <c r="Q56" s="1839"/>
      <c r="R56" s="1062"/>
    </row>
    <row r="57" spans="1:21" ht="24" customHeight="1" thickTop="1" thickBot="1" x14ac:dyDescent="0.25">
      <c r="A57" s="1850" t="s">
        <v>693</v>
      </c>
      <c r="B57" s="1850"/>
      <c r="C57" s="1850"/>
      <c r="D57" s="1068"/>
      <c r="E57" s="1002" t="s">
        <v>0</v>
      </c>
      <c r="F57" s="1230" t="s">
        <v>1</v>
      </c>
      <c r="G57" s="1002" t="s">
        <v>2</v>
      </c>
      <c r="H57" s="1002" t="s">
        <v>3</v>
      </c>
      <c r="I57" s="1002" t="s">
        <v>4</v>
      </c>
      <c r="J57" s="1002" t="s">
        <v>5</v>
      </c>
      <c r="K57" s="1002" t="s">
        <v>6</v>
      </c>
      <c r="L57" s="1002" t="s">
        <v>7</v>
      </c>
      <c r="M57" s="1230" t="s">
        <v>719</v>
      </c>
      <c r="N57" s="1002" t="s">
        <v>9</v>
      </c>
      <c r="O57" s="1230" t="s">
        <v>10</v>
      </c>
      <c r="P57" s="1069" t="s">
        <v>11</v>
      </c>
      <c r="Q57" s="1071"/>
      <c r="R57" s="1065"/>
    </row>
    <row r="58" spans="1:21" ht="14.25" thickTop="1" thickBot="1" x14ac:dyDescent="0.25">
      <c r="A58" s="1837" t="s">
        <v>29</v>
      </c>
      <c r="B58" s="1838"/>
      <c r="C58" s="1840"/>
      <c r="D58" s="1841"/>
      <c r="E58" s="1452">
        <f>$D$5+$D$6+$D$7+$D$8</f>
        <v>2.5</v>
      </c>
      <c r="F58" s="1452">
        <f t="shared" ref="F58:P58" si="0">$D$5+$D$6+$D$7+$D$8</f>
        <v>2.5</v>
      </c>
      <c r="G58" s="1452">
        <f t="shared" si="0"/>
        <v>2.5</v>
      </c>
      <c r="H58" s="1452">
        <f t="shared" si="0"/>
        <v>2.5</v>
      </c>
      <c r="I58" s="1452">
        <f t="shared" si="0"/>
        <v>2.5</v>
      </c>
      <c r="J58" s="1452">
        <f t="shared" si="0"/>
        <v>2.5</v>
      </c>
      <c r="K58" s="1452">
        <f t="shared" si="0"/>
        <v>2.5</v>
      </c>
      <c r="L58" s="1452">
        <f t="shared" si="0"/>
        <v>2.5</v>
      </c>
      <c r="M58" s="1452">
        <f t="shared" si="0"/>
        <v>2.5</v>
      </c>
      <c r="N58" s="1452">
        <f t="shared" si="0"/>
        <v>2.5</v>
      </c>
      <c r="O58" s="1452">
        <f t="shared" si="0"/>
        <v>2.5</v>
      </c>
      <c r="P58" s="1452">
        <f t="shared" si="0"/>
        <v>2.5</v>
      </c>
      <c r="Q58" s="1072"/>
      <c r="R58" s="1066"/>
    </row>
    <row r="59" spans="1:21" ht="14.25" thickTop="1" thickBot="1" x14ac:dyDescent="0.25">
      <c r="A59" s="1837" t="s">
        <v>694</v>
      </c>
      <c r="B59" s="1838"/>
      <c r="C59" s="1842"/>
      <c r="D59" s="1843"/>
      <c r="E59" s="1280">
        <f>$L$5+$L$6+$L$7+$L$8+$L$9+$L$10+$L$15+$L$11+$L$12</f>
        <v>9</v>
      </c>
      <c r="F59" s="1280">
        <f t="shared" ref="F59:I59" si="1">$L$5+$L$6+$L$7+$L$8+$L$9+$L$10+$L$15+$L$11+$L$12</f>
        <v>9</v>
      </c>
      <c r="G59" s="1280">
        <f t="shared" si="1"/>
        <v>9</v>
      </c>
      <c r="H59" s="1280">
        <f t="shared" si="1"/>
        <v>9</v>
      </c>
      <c r="I59" s="1280">
        <f t="shared" si="1"/>
        <v>9</v>
      </c>
      <c r="J59" s="1280">
        <f>$L$5+$L$6+$L$7+$L$8+$L$9+$L$10+$L$15+$L$11</f>
        <v>8</v>
      </c>
      <c r="K59" s="1280">
        <f t="shared" ref="K59:P59" si="2">$L$5+$L$6+$L$7+$L$8+$L$9+$L$10+$L$15+$L$11</f>
        <v>8</v>
      </c>
      <c r="L59" s="1280">
        <f t="shared" si="2"/>
        <v>8</v>
      </c>
      <c r="M59" s="1280">
        <f t="shared" si="2"/>
        <v>8</v>
      </c>
      <c r="N59" s="1280">
        <f t="shared" si="2"/>
        <v>8</v>
      </c>
      <c r="O59" s="1280">
        <f t="shared" si="2"/>
        <v>8</v>
      </c>
      <c r="P59" s="1280">
        <f t="shared" si="2"/>
        <v>8</v>
      </c>
      <c r="Q59" s="1072"/>
      <c r="R59" s="1066"/>
    </row>
    <row r="60" spans="1:21" ht="14.25" thickTop="1" thickBot="1" x14ac:dyDescent="0.25">
      <c r="A60" s="1837" t="s">
        <v>695</v>
      </c>
      <c r="B60" s="1838"/>
      <c r="C60" s="1842"/>
      <c r="D60" s="1843"/>
      <c r="E60" s="1280">
        <f>$R$5+$R$6+$R$7+$R$8+$R$9+$R$10+$R$11+$R$12+$R$13+$R$20+$R$16+$R$17+$R$23+$R$24+$R$25+$R$26+$R$30+$R$31+$R$32+$R$33+$R$34+$R$35</f>
        <v>21</v>
      </c>
      <c r="F60" s="1280">
        <f>$R$5+$R$6+$R$7+$R$8+$R$9+$R$10+$R$11+$R$12+$R$13+$R$20+$R$16+$R$17+$R$23+$R$24+$U$25+$R$26+$R$30+$R$31+$R$32+$U$33+$R$34+$R$35+Q22</f>
        <v>20.67</v>
      </c>
      <c r="G60" s="1280">
        <f>$R$5+$R$6+$R$7+$R$8+$R$9+$R$10+$R$11+$R$12+$R$13+$R$20+$R$16+$R$17+$R$23+$R$24+$R$26+$R$30+$R$31+$R$32+$R$34+$R$35+$R$36+$R$22</f>
        <v>21</v>
      </c>
      <c r="H60" s="1280">
        <f>$R$5+$R$6+$R$7+$R$8+$R$9+$R$10+$R$11+$R$12+$R$13+$R$20+$R$16+$U$17+$U$23+$R$24+$R$26+$R$30+$U$31+$U$32+$R$34+$R$35+$R$36+Q14+Q15+Q37+Q38+$R$22</f>
        <v>21.230000000000004</v>
      </c>
      <c r="I60" s="1280">
        <f>$R$5+$R$6+$R$7+$R$8+$R$9+$R$10+$R$11+$R$12+$R$13+$R$20+$R$16+$R$24+$R$26+$R$30+$R$34+$R$35+$R$36+$R$14+$R$15+$R$37+$R$38+$R$22+Q39+Q40</f>
        <v>21.479999999999997</v>
      </c>
      <c r="J60" s="1280">
        <f>$R$5+$R$6+$R$7+$R$8+$R$9+$R$10+$R$11+$R$12+$R$13+$R$20+$R$16+$R$24+$R$26+$R$30+$R$34+$R$35+$R$36+$R$14+$R$15+$R$37+$R$38+$R$22</f>
        <v>21</v>
      </c>
      <c r="K60" s="1280">
        <f>$R$5+$R$6+$R$7+$R$8+$R$9+$R$10+$R$11+$R$12+$R$13+$R$20+$R$16+$R$24+$R$26+$R$30+$R$34+$R$35+$R$36+$R$14+$R$15+$R$37+$R$38+$R$22</f>
        <v>21</v>
      </c>
      <c r="L60" s="1280"/>
      <c r="M60" s="1280"/>
      <c r="N60" s="1280"/>
      <c r="O60" s="1280"/>
      <c r="P60" s="1280"/>
      <c r="Q60" s="1072"/>
      <c r="R60" s="1066"/>
    </row>
    <row r="61" spans="1:21" ht="14.25" thickTop="1" thickBot="1" x14ac:dyDescent="0.25">
      <c r="A61" s="1846"/>
      <c r="B61" s="1847"/>
      <c r="C61" s="1842"/>
      <c r="D61" s="1843"/>
      <c r="E61" s="1005"/>
      <c r="F61" s="1006"/>
      <c r="G61" s="1006"/>
      <c r="H61" s="1006"/>
      <c r="I61" s="1006"/>
      <c r="J61" s="1006"/>
      <c r="K61" s="1006"/>
      <c r="L61" s="1064"/>
      <c r="M61" s="1006"/>
      <c r="N61" s="1006"/>
      <c r="O61" s="1007"/>
      <c r="P61" s="1070"/>
      <c r="Q61" s="1072"/>
      <c r="R61" s="1075"/>
    </row>
    <row r="62" spans="1:21" ht="14.25" thickTop="1" thickBot="1" x14ac:dyDescent="0.25">
      <c r="A62" s="1848" t="s">
        <v>696</v>
      </c>
      <c r="B62" s="1849"/>
      <c r="C62" s="1842"/>
      <c r="D62" s="1843"/>
      <c r="E62" s="1009">
        <f>SUM(E58:E60)</f>
        <v>32.5</v>
      </c>
      <c r="F62" s="1010">
        <f t="shared" ref="F62:P62" si="3">SUM(F58:F61)</f>
        <v>32.17</v>
      </c>
      <c r="G62" s="1010">
        <f t="shared" si="3"/>
        <v>32.5</v>
      </c>
      <c r="H62" s="1439">
        <f t="shared" si="3"/>
        <v>32.730000000000004</v>
      </c>
      <c r="I62" s="1010">
        <f t="shared" si="3"/>
        <v>32.979999999999997</v>
      </c>
      <c r="J62" s="1439">
        <f t="shared" si="3"/>
        <v>31.5</v>
      </c>
      <c r="K62" s="1010">
        <f t="shared" si="3"/>
        <v>31.5</v>
      </c>
      <c r="L62" s="1010">
        <f t="shared" si="3"/>
        <v>10.5</v>
      </c>
      <c r="M62" s="1010">
        <f t="shared" si="3"/>
        <v>10.5</v>
      </c>
      <c r="N62" s="1010">
        <f t="shared" si="3"/>
        <v>10.5</v>
      </c>
      <c r="O62" s="1010">
        <f t="shared" si="3"/>
        <v>10.5</v>
      </c>
      <c r="P62" s="1010">
        <f t="shared" si="3"/>
        <v>10.5</v>
      </c>
      <c r="Q62" s="1073"/>
      <c r="R62" s="237"/>
    </row>
    <row r="63" spans="1:21" ht="14.25" thickTop="1" thickBot="1" x14ac:dyDescent="0.25">
      <c r="A63" s="1837" t="s">
        <v>698</v>
      </c>
      <c r="B63" s="1838"/>
      <c r="C63" s="1842"/>
      <c r="D63" s="1843"/>
      <c r="E63" s="1452">
        <f>$D$5+$D$6+$D$7+$D$8+$L$5+$L$6+$L$7+$L$8+$L$9+$L$10+$R$5+$R$6+$R$7+$R$8+$R$9+$R$10+$R$11+$R$12+$R$13+$L$15+$L$11+$L$12</f>
        <v>20</v>
      </c>
      <c r="F63" s="1452">
        <f>$D$5+$D$6+$D$7+$D$8+$L$5+$L$6+$L$7+$L$8+$L$9+$L$10+$R$5+$R$6+$R$7+$R$8+$R$9+$R$10+$R$11+$R$12+$R$13+$L$15+$L$11+$L$12</f>
        <v>20</v>
      </c>
      <c r="G63" s="1452">
        <f t="shared" ref="G63:I63" si="4">$D$5+$D$6+$D$7+$D$8+$L$5+$L$6+$L$7+$L$8+$L$9+$L$10+$R$5+$R$6+$R$7+$R$8+$R$9+$R$10+$R$11+$R$12+$R$13+$L$15+$L$11+$L$12</f>
        <v>20</v>
      </c>
      <c r="H63" s="1452">
        <f>$D$5+$D$6+$D$7+$D$8+$L$5+$L$6+$L$7+$L$8+$L$9+$L$10+$R$5+$R$6+$R$7+$R$8+$R$9+$R$10+$R$11+$R$12+$R$13+$L$15+$L$11+$L$12</f>
        <v>20</v>
      </c>
      <c r="I63" s="1452">
        <f t="shared" si="4"/>
        <v>20</v>
      </c>
      <c r="J63" s="1452">
        <f>$D$5+$D$6+$D$7+$D$8+$L$5+$L$6+$L$7+$L$8+$L$9+$L$10+$R$5+$R$6+$R$7+$R$8+$R$9+$R$10+$R$11+$R$12+$R$13+$L$15+$L$12+$L$13</f>
        <v>19</v>
      </c>
      <c r="K63" s="1452">
        <f>$D$5+$D$6+$D$7+$D$8+$L$5+$L$6+$L$7+$L$8+$L$9+$L$10+$R$5+$R$6+$R$7+$R$8+$R$9+$R$10+$R$11+$R$12+$R$13+$L$15+$L$12+$L$13</f>
        <v>19</v>
      </c>
      <c r="L63" s="1452"/>
      <c r="M63" s="1452"/>
      <c r="N63" s="1452"/>
      <c r="O63" s="1452"/>
      <c r="P63" s="1452"/>
      <c r="Q63" s="1072"/>
      <c r="R63" s="1066"/>
    </row>
    <row r="64" spans="1:21" ht="14.25" thickTop="1" thickBot="1" x14ac:dyDescent="0.25">
      <c r="A64" s="1837" t="s">
        <v>699</v>
      </c>
      <c r="B64" s="1838"/>
      <c r="C64" s="1842"/>
      <c r="D64" s="1843"/>
      <c r="E64" s="1231">
        <f>$R$20+$R$16+$R$17+$R$23+$R$24+$R$25+$R$26</f>
        <v>7</v>
      </c>
      <c r="F64" s="1231">
        <f>$R$20+$R$16+$R$17+$R$23+$R$24+$U$25+$R$26+$Q$22</f>
        <v>6.92</v>
      </c>
      <c r="G64" s="1231">
        <f>$R$20+$R$16+$R$17+$R$23+$R$24+$R$26+$R$22</f>
        <v>7</v>
      </c>
      <c r="H64" s="1231">
        <f>$R$20+$R$16+$U$17+$U$23+$R$24+$R$26+$Q$14+$Q$15+$R$22</f>
        <v>7.23</v>
      </c>
      <c r="I64" s="1231">
        <f>$R$20+$R$16+$R$24+$R$26+$R$14+$R$15+$R$22</f>
        <v>7</v>
      </c>
      <c r="J64" s="1231">
        <f t="shared" ref="J64" si="5">$R$20+$R$16+$R$17+$R$23+$R$24+$R$25+$R$26</f>
        <v>7</v>
      </c>
      <c r="K64" s="1231"/>
      <c r="L64" s="1231"/>
      <c r="M64" s="1231"/>
      <c r="N64" s="1231"/>
      <c r="O64" s="1231"/>
      <c r="P64" s="1231"/>
      <c r="Q64" s="1072"/>
      <c r="R64" s="1066"/>
    </row>
    <row r="65" spans="1:18" ht="14.25" thickTop="1" thickBot="1" x14ac:dyDescent="0.25">
      <c r="A65" s="1837" t="s">
        <v>700</v>
      </c>
      <c r="B65" s="1838"/>
      <c r="C65" s="1844"/>
      <c r="D65" s="1845"/>
      <c r="E65" s="1231">
        <f>$R$30+$R$31+$R$32+$R$33+$R$34+$R$35</f>
        <v>5.5</v>
      </c>
      <c r="F65" s="1231">
        <f>$R$30+$R$31+$R$32+$U$33+$R$34+$R$35</f>
        <v>5.25</v>
      </c>
      <c r="G65" s="1231">
        <f>$R$30+$R$31+$R$32+$R$34+$R$35+$R$36</f>
        <v>5.5</v>
      </c>
      <c r="H65" s="1231">
        <f>$R$30+$U$31+$U$32+$R$34+$R$35+$R$36+$Q$37+$Q$38</f>
        <v>5.5</v>
      </c>
      <c r="I65" s="1231">
        <f>$R$30+$R$34+$R$35+$R$36+$R$37+$R$38+$Q$39+$Q$40</f>
        <v>5.98</v>
      </c>
      <c r="J65" s="1231">
        <f>$R$30+$R$34+$R$35+$R$36+$R$37+$R$38+$Q$39+$Q$40</f>
        <v>5.98</v>
      </c>
      <c r="K65" s="1231"/>
      <c r="L65" s="1231"/>
      <c r="M65" s="1231"/>
      <c r="N65" s="1231"/>
      <c r="O65" s="1231"/>
      <c r="P65" s="1231"/>
      <c r="Q65" s="1072"/>
      <c r="R65" s="1066"/>
    </row>
    <row r="66" spans="1:18" ht="13.5" thickTop="1" x14ac:dyDescent="0.2">
      <c r="D66" s="143"/>
      <c r="Q66" s="1074"/>
    </row>
    <row r="67" spans="1:18" x14ac:dyDescent="0.2">
      <c r="D67" s="143"/>
      <c r="Q67" s="1074"/>
    </row>
    <row r="68" spans="1:18" ht="13.5" thickBot="1" x14ac:dyDescent="0.25">
      <c r="D68" s="143"/>
      <c r="Q68" s="1074"/>
    </row>
    <row r="69" spans="1:18" ht="27.75" customHeight="1" thickTop="1" thickBot="1" x14ac:dyDescent="0.25">
      <c r="A69" s="1850" t="s">
        <v>697</v>
      </c>
      <c r="B69" s="1850"/>
      <c r="C69" s="1850"/>
      <c r="D69" s="1068"/>
      <c r="E69" s="1002" t="s">
        <v>0</v>
      </c>
      <c r="F69" s="1230" t="s">
        <v>1</v>
      </c>
      <c r="G69" s="1002" t="s">
        <v>2</v>
      </c>
      <c r="H69" s="1002" t="s">
        <v>3</v>
      </c>
      <c r="I69" s="1002" t="s">
        <v>4</v>
      </c>
      <c r="J69" s="1002" t="s">
        <v>5</v>
      </c>
      <c r="K69" s="1002" t="s">
        <v>6</v>
      </c>
      <c r="L69" s="1002" t="s">
        <v>7</v>
      </c>
      <c r="M69" s="1230" t="s">
        <v>8</v>
      </c>
      <c r="N69" s="1002" t="s">
        <v>9</v>
      </c>
      <c r="O69" s="1230" t="s">
        <v>10</v>
      </c>
      <c r="P69" s="1069" t="s">
        <v>11</v>
      </c>
      <c r="Q69" s="1071"/>
      <c r="R69" s="1065"/>
    </row>
    <row r="70" spans="1:18" ht="14.25" thickTop="1" thickBot="1" x14ac:dyDescent="0.25">
      <c r="A70" s="1837" t="s">
        <v>29</v>
      </c>
      <c r="B70" s="1838"/>
      <c r="C70" s="1840"/>
      <c r="D70" s="1841"/>
      <c r="E70" s="1003">
        <f>$D$45+$D$46+$D$47+$D$48</f>
        <v>2.5</v>
      </c>
      <c r="F70" s="1003">
        <f t="shared" ref="F70:I70" si="6">$D$45+$D$46+$D$47+$D$48</f>
        <v>2.5</v>
      </c>
      <c r="G70" s="1003">
        <f t="shared" si="6"/>
        <v>2.5</v>
      </c>
      <c r="H70" s="1003">
        <f t="shared" si="6"/>
        <v>2.5</v>
      </c>
      <c r="I70" s="1003">
        <f t="shared" si="6"/>
        <v>2.5</v>
      </c>
      <c r="J70" s="1003">
        <f>$D$45+$D$46+$D$47+$D$48</f>
        <v>2.5</v>
      </c>
      <c r="K70" s="1003">
        <f t="shared" ref="K70:P70" si="7">$D$45+$D$46+$D$47+$D$48</f>
        <v>2.5</v>
      </c>
      <c r="L70" s="1003">
        <f t="shared" si="7"/>
        <v>2.5</v>
      </c>
      <c r="M70" s="1003">
        <f t="shared" si="7"/>
        <v>2.5</v>
      </c>
      <c r="N70" s="1003">
        <f t="shared" si="7"/>
        <v>2.5</v>
      </c>
      <c r="O70" s="1003">
        <f t="shared" si="7"/>
        <v>2.5</v>
      </c>
      <c r="P70" s="1003">
        <f t="shared" si="7"/>
        <v>2.5</v>
      </c>
      <c r="Q70" s="1072"/>
      <c r="R70" s="1066"/>
    </row>
    <row r="71" spans="1:18" ht="14.25" thickTop="1" thickBot="1" x14ac:dyDescent="0.25">
      <c r="A71" s="1837" t="s">
        <v>694</v>
      </c>
      <c r="B71" s="1838"/>
      <c r="C71" s="1842"/>
      <c r="D71" s="1843"/>
      <c r="E71" s="1004">
        <f>$L$46+$L$47+$L$48+$L$50</f>
        <v>4</v>
      </c>
      <c r="F71" s="1004">
        <f t="shared" ref="F71:I71" si="8">$L$46+$L$47+$L$48+$L$50</f>
        <v>4</v>
      </c>
      <c r="G71" s="1004">
        <f t="shared" si="8"/>
        <v>4</v>
      </c>
      <c r="H71" s="1004">
        <f t="shared" si="8"/>
        <v>4</v>
      </c>
      <c r="I71" s="1004">
        <f t="shared" si="8"/>
        <v>4</v>
      </c>
      <c r="J71" s="1004">
        <f>$L$46+$L$47+$L$48+$L$50</f>
        <v>4</v>
      </c>
      <c r="K71" s="1004">
        <f t="shared" ref="K71:P71" si="9">$L$46+$L$47+$L$48+$L$50</f>
        <v>4</v>
      </c>
      <c r="L71" s="1004">
        <f t="shared" si="9"/>
        <v>4</v>
      </c>
      <c r="M71" s="1004">
        <f t="shared" si="9"/>
        <v>4</v>
      </c>
      <c r="N71" s="1004">
        <f t="shared" si="9"/>
        <v>4</v>
      </c>
      <c r="O71" s="1004">
        <f t="shared" si="9"/>
        <v>4</v>
      </c>
      <c r="P71" s="1004">
        <f t="shared" si="9"/>
        <v>4</v>
      </c>
      <c r="Q71" s="1072"/>
      <c r="R71" s="1066"/>
    </row>
    <row r="72" spans="1:18" ht="14.25" thickTop="1" thickBot="1" x14ac:dyDescent="0.25">
      <c r="A72" s="1837" t="s">
        <v>695</v>
      </c>
      <c r="B72" s="1838"/>
      <c r="C72" s="1842"/>
      <c r="D72" s="1843"/>
      <c r="E72" s="1004">
        <f t="shared" ref="E72:I72" si="10">$R$46+$R$47</f>
        <v>2</v>
      </c>
      <c r="F72" s="1004">
        <f t="shared" si="10"/>
        <v>2</v>
      </c>
      <c r="G72" s="1004">
        <f t="shared" si="10"/>
        <v>2</v>
      </c>
      <c r="H72" s="1004">
        <f t="shared" si="10"/>
        <v>2</v>
      </c>
      <c r="I72" s="1004">
        <f t="shared" si="10"/>
        <v>2</v>
      </c>
      <c r="J72" s="1004">
        <f>$R$46+$R$47</f>
        <v>2</v>
      </c>
      <c r="K72" s="1004">
        <f t="shared" ref="K72:P72" si="11">$R$46+$R$47</f>
        <v>2</v>
      </c>
      <c r="L72" s="1004">
        <f t="shared" si="11"/>
        <v>2</v>
      </c>
      <c r="M72" s="1004">
        <f t="shared" si="11"/>
        <v>2</v>
      </c>
      <c r="N72" s="1004">
        <f t="shared" si="11"/>
        <v>2</v>
      </c>
      <c r="O72" s="1004">
        <f t="shared" si="11"/>
        <v>2</v>
      </c>
      <c r="P72" s="1004">
        <f t="shared" si="11"/>
        <v>2</v>
      </c>
      <c r="Q72" s="1072"/>
      <c r="R72" s="1066"/>
    </row>
    <row r="73" spans="1:18" ht="14.25" thickTop="1" thickBot="1" x14ac:dyDescent="0.25">
      <c r="A73" s="1846"/>
      <c r="B73" s="1847"/>
      <c r="C73" s="1842"/>
      <c r="D73" s="1843"/>
      <c r="E73" s="1415"/>
      <c r="F73" s="1416"/>
      <c r="G73" s="1416"/>
      <c r="H73" s="1416"/>
      <c r="I73" s="1416"/>
      <c r="J73" s="1416"/>
      <c r="K73" s="1416"/>
      <c r="L73" s="1416"/>
      <c r="M73" s="1416"/>
      <c r="N73" s="1416"/>
      <c r="O73" s="1417"/>
      <c r="P73" s="1418"/>
      <c r="Q73" s="1072"/>
      <c r="R73" s="1075"/>
    </row>
    <row r="74" spans="1:18" ht="14.25" thickTop="1" thickBot="1" x14ac:dyDescent="0.25">
      <c r="A74" s="1848" t="s">
        <v>696</v>
      </c>
      <c r="B74" s="1849"/>
      <c r="C74" s="1842"/>
      <c r="D74" s="1843"/>
      <c r="E74" s="1419">
        <f>SUM(E70:E73)</f>
        <v>8.5</v>
      </c>
      <c r="F74" s="1420">
        <f t="shared" ref="F74" si="12">SUM(F70:F73)</f>
        <v>8.5</v>
      </c>
      <c r="G74" s="1420">
        <f t="shared" ref="G74" si="13">SUM(G70:G73)</f>
        <v>8.5</v>
      </c>
      <c r="H74" s="1420">
        <f t="shared" ref="H74" si="14">SUM(H70:H73)</f>
        <v>8.5</v>
      </c>
      <c r="I74" s="1420">
        <f t="shared" ref="I74" si="15">SUM(I70:I73)</f>
        <v>8.5</v>
      </c>
      <c r="J74" s="1420">
        <f t="shared" ref="J74:P74" si="16">SUM(J70:J73)</f>
        <v>8.5</v>
      </c>
      <c r="K74" s="1420">
        <f t="shared" si="16"/>
        <v>8.5</v>
      </c>
      <c r="L74" s="1420">
        <f t="shared" si="16"/>
        <v>8.5</v>
      </c>
      <c r="M74" s="1420">
        <f t="shared" si="16"/>
        <v>8.5</v>
      </c>
      <c r="N74" s="1420">
        <f t="shared" si="16"/>
        <v>8.5</v>
      </c>
      <c r="O74" s="1420">
        <f t="shared" si="16"/>
        <v>8.5</v>
      </c>
      <c r="P74" s="1421">
        <f t="shared" si="16"/>
        <v>8.5</v>
      </c>
      <c r="Q74" s="1073"/>
      <c r="R74" s="237"/>
    </row>
    <row r="75" spans="1:18" ht="14.25" thickTop="1" thickBot="1" x14ac:dyDescent="0.25">
      <c r="A75" s="1837" t="s">
        <v>698</v>
      </c>
      <c r="B75" s="1838"/>
      <c r="C75" s="1842"/>
      <c r="D75" s="1843"/>
      <c r="E75" s="1422">
        <f>$D$45+$D$46+$D$47+$D$48+$L$46+$L$47+$L$48+$R$46+$L$50</f>
        <v>7.5</v>
      </c>
      <c r="F75" s="1423">
        <f t="shared" ref="F75:P75" si="17">$D$45+$D$46+$D$47+$D$48+$L$46+$L$47+$L$48+$R$46+$L$50</f>
        <v>7.5</v>
      </c>
      <c r="G75" s="1423">
        <f t="shared" si="17"/>
        <v>7.5</v>
      </c>
      <c r="H75" s="1423">
        <f t="shared" si="17"/>
        <v>7.5</v>
      </c>
      <c r="I75" s="1423">
        <f t="shared" si="17"/>
        <v>7.5</v>
      </c>
      <c r="J75" s="1423">
        <f t="shared" si="17"/>
        <v>7.5</v>
      </c>
      <c r="K75" s="1423">
        <f t="shared" si="17"/>
        <v>7.5</v>
      </c>
      <c r="L75" s="1423">
        <f t="shared" si="17"/>
        <v>7.5</v>
      </c>
      <c r="M75" s="1423">
        <f t="shared" si="17"/>
        <v>7.5</v>
      </c>
      <c r="N75" s="1423">
        <f t="shared" si="17"/>
        <v>7.5</v>
      </c>
      <c r="O75" s="1423">
        <f t="shared" si="17"/>
        <v>7.5</v>
      </c>
      <c r="P75" s="1424">
        <f t="shared" si="17"/>
        <v>7.5</v>
      </c>
      <c r="Q75" s="1072"/>
      <c r="R75" s="1066"/>
    </row>
    <row r="76" spans="1:18" ht="14.25" thickTop="1" thickBot="1" x14ac:dyDescent="0.25">
      <c r="A76" s="1837" t="s">
        <v>699</v>
      </c>
      <c r="B76" s="1838"/>
      <c r="C76" s="1842"/>
      <c r="D76" s="1843"/>
      <c r="E76" s="1422">
        <f t="shared" ref="E76:P76" si="18">$R$47</f>
        <v>1</v>
      </c>
      <c r="F76" s="1423">
        <f t="shared" si="18"/>
        <v>1</v>
      </c>
      <c r="G76" s="1423">
        <f t="shared" si="18"/>
        <v>1</v>
      </c>
      <c r="H76" s="1423">
        <f t="shared" si="18"/>
        <v>1</v>
      </c>
      <c r="I76" s="1423">
        <f t="shared" si="18"/>
        <v>1</v>
      </c>
      <c r="J76" s="1423">
        <f t="shared" si="18"/>
        <v>1</v>
      </c>
      <c r="K76" s="1423">
        <f t="shared" si="18"/>
        <v>1</v>
      </c>
      <c r="L76" s="1423">
        <f t="shared" si="18"/>
        <v>1</v>
      </c>
      <c r="M76" s="1423">
        <f t="shared" si="18"/>
        <v>1</v>
      </c>
      <c r="N76" s="1423">
        <f t="shared" si="18"/>
        <v>1</v>
      </c>
      <c r="O76" s="1423">
        <f t="shared" si="18"/>
        <v>1</v>
      </c>
      <c r="P76" s="1424">
        <f t="shared" si="18"/>
        <v>1</v>
      </c>
      <c r="Q76" s="1072"/>
      <c r="R76" s="1066"/>
    </row>
    <row r="77" spans="1:18" ht="14.25" thickTop="1" thickBot="1" x14ac:dyDescent="0.25">
      <c r="A77" s="1837" t="s">
        <v>700</v>
      </c>
      <c r="B77" s="1838"/>
      <c r="C77" s="1844"/>
      <c r="D77" s="1845"/>
      <c r="E77" s="1425">
        <v>0</v>
      </c>
      <c r="F77" s="1426">
        <v>0</v>
      </c>
      <c r="G77" s="1426">
        <v>0</v>
      </c>
      <c r="H77" s="1426">
        <v>0</v>
      </c>
      <c r="I77" s="1426">
        <v>0</v>
      </c>
      <c r="J77" s="1426">
        <v>0</v>
      </c>
      <c r="K77" s="1426">
        <v>0</v>
      </c>
      <c r="L77" s="1426">
        <v>0</v>
      </c>
      <c r="M77" s="1426">
        <v>0</v>
      </c>
      <c r="N77" s="1426">
        <v>0</v>
      </c>
      <c r="O77" s="1426">
        <v>0</v>
      </c>
      <c r="P77" s="1427">
        <v>0</v>
      </c>
      <c r="Q77" s="1075"/>
      <c r="R77" s="1066"/>
    </row>
    <row r="78" spans="1:18" ht="13.5" thickTop="1" x14ac:dyDescent="0.2"/>
  </sheetData>
  <mergeCells count="108">
    <mergeCell ref="A8:C8"/>
    <mergeCell ref="A9:C9"/>
    <mergeCell ref="B14:C14"/>
    <mergeCell ref="O23:P23"/>
    <mergeCell ref="O27:P27"/>
    <mergeCell ref="O32:P32"/>
    <mergeCell ref="O30:P30"/>
    <mergeCell ref="O31:P31"/>
    <mergeCell ref="O20:P20"/>
    <mergeCell ref="O21:P21"/>
    <mergeCell ref="O24:P24"/>
    <mergeCell ref="O25:P25"/>
    <mergeCell ref="O22:P22"/>
    <mergeCell ref="O17:P17"/>
    <mergeCell ref="O9:P9"/>
    <mergeCell ref="O10:P10"/>
    <mergeCell ref="O12:P12"/>
    <mergeCell ref="O16:P16"/>
    <mergeCell ref="O15:P15"/>
    <mergeCell ref="A3:C3"/>
    <mergeCell ref="G3:J3"/>
    <mergeCell ref="D1:D4"/>
    <mergeCell ref="L1:L4"/>
    <mergeCell ref="G7:H7"/>
    <mergeCell ref="G6:H6"/>
    <mergeCell ref="A5:C5"/>
    <mergeCell ref="A6:C6"/>
    <mergeCell ref="G5:H5"/>
    <mergeCell ref="A7:C7"/>
    <mergeCell ref="O37:P37"/>
    <mergeCell ref="O38:P38"/>
    <mergeCell ref="O39:P39"/>
    <mergeCell ref="O40:P40"/>
    <mergeCell ref="G12:H12"/>
    <mergeCell ref="R1:R4"/>
    <mergeCell ref="O5:P5"/>
    <mergeCell ref="O6:P6"/>
    <mergeCell ref="O7:P7"/>
    <mergeCell ref="O8:P8"/>
    <mergeCell ref="O3:Q3"/>
    <mergeCell ref="G8:H8"/>
    <mergeCell ref="G13:H13"/>
    <mergeCell ref="G14:H14"/>
    <mergeCell ref="O26:P26"/>
    <mergeCell ref="O33:P33"/>
    <mergeCell ref="O34:P34"/>
    <mergeCell ref="O36:P36"/>
    <mergeCell ref="O35:P35"/>
    <mergeCell ref="G9:H9"/>
    <mergeCell ref="G10:H10"/>
    <mergeCell ref="G11:H11"/>
    <mergeCell ref="O14:P14"/>
    <mergeCell ref="O18:P18"/>
    <mergeCell ref="G51:H51"/>
    <mergeCell ref="A52:C53"/>
    <mergeCell ref="O56:Q56"/>
    <mergeCell ref="A57:C57"/>
    <mergeCell ref="A58:B58"/>
    <mergeCell ref="A59:B59"/>
    <mergeCell ref="G15:H15"/>
    <mergeCell ref="O53:Q53"/>
    <mergeCell ref="G16:H16"/>
    <mergeCell ref="G17:H17"/>
    <mergeCell ref="G18:H18"/>
    <mergeCell ref="B16:C16"/>
    <mergeCell ref="B18:D18"/>
    <mergeCell ref="O41:P41"/>
    <mergeCell ref="O45:P45"/>
    <mergeCell ref="O51:P51"/>
    <mergeCell ref="O46:P46"/>
    <mergeCell ref="O47:P47"/>
    <mergeCell ref="O48:P48"/>
    <mergeCell ref="O49:P49"/>
    <mergeCell ref="O29:Q29"/>
    <mergeCell ref="O43:Q43"/>
    <mergeCell ref="O19:P19"/>
    <mergeCell ref="O50:P50"/>
    <mergeCell ref="G50:H50"/>
    <mergeCell ref="A46:C46"/>
    <mergeCell ref="B20:C20"/>
    <mergeCell ref="A48:C48"/>
    <mergeCell ref="G47:H47"/>
    <mergeCell ref="G48:H48"/>
    <mergeCell ref="G49:H49"/>
    <mergeCell ref="G46:H46"/>
    <mergeCell ref="A47:C47"/>
    <mergeCell ref="A45:C45"/>
    <mergeCell ref="A43:C43"/>
    <mergeCell ref="G43:J43"/>
    <mergeCell ref="G45:H45"/>
    <mergeCell ref="A76:B76"/>
    <mergeCell ref="A49:C49"/>
    <mergeCell ref="A64:B64"/>
    <mergeCell ref="A65:B65"/>
    <mergeCell ref="C58:D65"/>
    <mergeCell ref="C70:D77"/>
    <mergeCell ref="A77:B77"/>
    <mergeCell ref="A61:B61"/>
    <mergeCell ref="A73:B73"/>
    <mergeCell ref="A74:B74"/>
    <mergeCell ref="A62:B62"/>
    <mergeCell ref="A69:C69"/>
    <mergeCell ref="A70:B70"/>
    <mergeCell ref="A71:B71"/>
    <mergeCell ref="A72:B72"/>
    <mergeCell ref="A63:B63"/>
    <mergeCell ref="A60:B60"/>
    <mergeCell ref="A75:B75"/>
  </mergeCells>
  <pageMargins left="0.75" right="0.75" top="1" bottom="1" header="0" footer="0"/>
  <pageSetup paperSize="9" orientation="portrait" r:id="rId1"/>
  <headerFooter alignWithMargins="0"/>
  <ignoredErrors>
    <ignoredError sqref="F64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8"/>
      <c r="B1" s="1918" t="s">
        <v>801</v>
      </c>
      <c r="C1" s="1919"/>
      <c r="D1" s="1919"/>
      <c r="E1" s="1919"/>
      <c r="F1" s="1919"/>
      <c r="G1" s="1919"/>
      <c r="H1" s="1919"/>
      <c r="I1" s="1919"/>
      <c r="J1" s="1919"/>
      <c r="K1" s="1919"/>
      <c r="L1" s="1919"/>
      <c r="M1" s="1919"/>
      <c r="N1" s="1919"/>
      <c r="O1" s="1919"/>
      <c r="P1" s="1919"/>
      <c r="Q1" s="1919"/>
      <c r="R1" s="1919"/>
      <c r="S1" s="1919"/>
      <c r="T1" s="1919"/>
      <c r="U1" s="1919"/>
      <c r="V1" s="1919"/>
      <c r="W1" s="1919"/>
      <c r="X1" s="1919"/>
      <c r="Y1" s="1919"/>
      <c r="Z1" s="1919"/>
      <c r="AA1" s="1919"/>
    </row>
    <row r="2" spans="1:27" ht="13.5" customHeight="1" x14ac:dyDescent="0.2">
      <c r="A2" s="149"/>
      <c r="B2" s="1919"/>
      <c r="C2" s="1919"/>
      <c r="D2" s="1919"/>
      <c r="E2" s="1919"/>
      <c r="F2" s="1919"/>
      <c r="G2" s="1919"/>
      <c r="H2" s="1919"/>
      <c r="I2" s="1919"/>
      <c r="J2" s="1919"/>
      <c r="K2" s="1919"/>
      <c r="L2" s="1919"/>
      <c r="M2" s="1919"/>
      <c r="N2" s="1919"/>
      <c r="O2" s="1919"/>
      <c r="P2" s="1919"/>
      <c r="Q2" s="1919"/>
      <c r="R2" s="1919"/>
      <c r="S2" s="1919"/>
      <c r="T2" s="1919"/>
      <c r="U2" s="1919"/>
      <c r="V2" s="1919"/>
      <c r="W2" s="1919"/>
      <c r="X2" s="1919"/>
      <c r="Y2" s="1919"/>
      <c r="Z2" s="1919"/>
      <c r="AA2" s="1919"/>
    </row>
    <row r="3" spans="1:27" ht="13.5" customHeight="1" thickBot="1" x14ac:dyDescent="0.25">
      <c r="A3" s="149"/>
      <c r="B3" s="1920"/>
      <c r="C3" s="1920"/>
      <c r="D3" s="1920"/>
      <c r="E3" s="1920"/>
      <c r="F3" s="1920"/>
      <c r="G3" s="1920"/>
      <c r="H3" s="1920"/>
      <c r="I3" s="1920"/>
      <c r="J3" s="1920"/>
      <c r="K3" s="1920"/>
      <c r="L3" s="1920"/>
      <c r="M3" s="1920"/>
      <c r="N3" s="1920"/>
      <c r="O3" s="1920"/>
      <c r="P3" s="1920"/>
      <c r="Q3" s="1920"/>
      <c r="R3" s="1920"/>
      <c r="S3" s="1920"/>
      <c r="T3" s="1920"/>
      <c r="U3" s="1920"/>
      <c r="V3" s="1920"/>
      <c r="W3" s="1920"/>
      <c r="X3" s="1920"/>
      <c r="Y3" s="1920"/>
      <c r="Z3" s="1920"/>
      <c r="AA3" s="1920"/>
    </row>
    <row r="4" spans="1:27" x14ac:dyDescent="0.2">
      <c r="A4" s="1921" t="s">
        <v>248</v>
      </c>
      <c r="B4" s="1923" t="s">
        <v>0</v>
      </c>
      <c r="C4" s="1923"/>
      <c r="D4" s="1924" t="s">
        <v>1</v>
      </c>
      <c r="E4" s="1924"/>
      <c r="F4" s="1925" t="s">
        <v>2</v>
      </c>
      <c r="G4" s="1925"/>
      <c r="H4" s="1926" t="s">
        <v>3</v>
      </c>
      <c r="I4" s="1926"/>
      <c r="J4" s="1927" t="s">
        <v>4</v>
      </c>
      <c r="K4" s="1927"/>
      <c r="L4" s="1928" t="s">
        <v>5</v>
      </c>
      <c r="M4" s="1928"/>
      <c r="N4" s="1929" t="s">
        <v>6</v>
      </c>
      <c r="O4" s="1929"/>
      <c r="P4" s="1930" t="s">
        <v>7</v>
      </c>
      <c r="Q4" s="1930"/>
      <c r="R4" s="1931" t="s">
        <v>8</v>
      </c>
      <c r="S4" s="1931"/>
      <c r="T4" s="1932" t="s">
        <v>9</v>
      </c>
      <c r="U4" s="1932"/>
      <c r="V4" s="1933" t="s">
        <v>10</v>
      </c>
      <c r="W4" s="1933"/>
      <c r="X4" s="1934" t="s">
        <v>11</v>
      </c>
      <c r="Y4" s="1935"/>
      <c r="Z4" s="1936" t="s">
        <v>249</v>
      </c>
      <c r="AA4" s="1936"/>
    </row>
    <row r="5" spans="1:27" x14ac:dyDescent="0.2">
      <c r="A5" s="1922"/>
      <c r="B5" s="279" t="s">
        <v>242</v>
      </c>
      <c r="C5" s="279" t="s">
        <v>250</v>
      </c>
      <c r="D5" s="279" t="s">
        <v>242</v>
      </c>
      <c r="E5" s="279" t="s">
        <v>250</v>
      </c>
      <c r="F5" s="279" t="s">
        <v>242</v>
      </c>
      <c r="G5" s="279" t="s">
        <v>250</v>
      </c>
      <c r="H5" s="279" t="s">
        <v>242</v>
      </c>
      <c r="I5" s="279" t="s">
        <v>250</v>
      </c>
      <c r="J5" s="279" t="s">
        <v>242</v>
      </c>
      <c r="K5" s="279" t="s">
        <v>250</v>
      </c>
      <c r="L5" s="279" t="s">
        <v>242</v>
      </c>
      <c r="M5" s="279" t="s">
        <v>250</v>
      </c>
      <c r="N5" s="279" t="s">
        <v>242</v>
      </c>
      <c r="O5" s="279" t="s">
        <v>250</v>
      </c>
      <c r="P5" s="279" t="s">
        <v>242</v>
      </c>
      <c r="Q5" s="279" t="s">
        <v>250</v>
      </c>
      <c r="R5" s="279" t="s">
        <v>242</v>
      </c>
      <c r="S5" s="279" t="s">
        <v>250</v>
      </c>
      <c r="T5" s="279" t="s">
        <v>242</v>
      </c>
      <c r="U5" s="279" t="s">
        <v>250</v>
      </c>
      <c r="V5" s="279" t="s">
        <v>242</v>
      </c>
      <c r="W5" s="279" t="s">
        <v>250</v>
      </c>
      <c r="X5" s="279" t="s">
        <v>242</v>
      </c>
      <c r="Y5" s="279" t="s">
        <v>250</v>
      </c>
      <c r="Z5" s="279" t="s">
        <v>242</v>
      </c>
      <c r="AA5" s="279" t="s">
        <v>250</v>
      </c>
    </row>
    <row r="6" spans="1:27" x14ac:dyDescent="0.2">
      <c r="A6" s="280" t="s">
        <v>251</v>
      </c>
      <c r="B6" s="665">
        <f>DATOS!D168</f>
        <v>0</v>
      </c>
      <c r="C6" s="666">
        <f>DATOS!D169</f>
        <v>0</v>
      </c>
      <c r="D6" s="665">
        <f>DATOS!F168</f>
        <v>0</v>
      </c>
      <c r="E6" s="666">
        <f>DATOS!F169</f>
        <v>0</v>
      </c>
      <c r="F6" s="665">
        <f>DATOS!H168</f>
        <v>0</v>
      </c>
      <c r="G6" s="666">
        <f>DATOS!H169</f>
        <v>0</v>
      </c>
      <c r="H6" s="665">
        <f>DATOS!J168</f>
        <v>0</v>
      </c>
      <c r="I6" s="666">
        <f>DATOS!J169</f>
        <v>0</v>
      </c>
      <c r="J6" s="665">
        <f>DATOS!L168</f>
        <v>0</v>
      </c>
      <c r="K6" s="666">
        <f>DATOS!L169</f>
        <v>0</v>
      </c>
      <c r="L6" s="665">
        <f>DATOS!N168</f>
        <v>0</v>
      </c>
      <c r="M6" s="666">
        <f>DATOS!N169</f>
        <v>0</v>
      </c>
      <c r="N6" s="665">
        <f>DATOS!P168</f>
        <v>0</v>
      </c>
      <c r="O6" s="666">
        <f>DATOS!P169</f>
        <v>0</v>
      </c>
      <c r="P6" s="665">
        <f>DATOS!R168</f>
        <v>0</v>
      </c>
      <c r="Q6" s="666">
        <f>DATOS!R169</f>
        <v>0</v>
      </c>
      <c r="R6" s="665">
        <f>DATOS!T168</f>
        <v>0</v>
      </c>
      <c r="S6" s="666">
        <f>DATOS!T169</f>
        <v>0</v>
      </c>
      <c r="T6" s="665">
        <f>DATOS!V168</f>
        <v>0</v>
      </c>
      <c r="U6" s="666">
        <f>DATOS!V169</f>
        <v>0</v>
      </c>
      <c r="V6" s="665">
        <f>DATOS!X168</f>
        <v>0</v>
      </c>
      <c r="W6" s="666">
        <f>DATOS!X169</f>
        <v>0</v>
      </c>
      <c r="X6" s="665">
        <f>DATOS!Z168</f>
        <v>0</v>
      </c>
      <c r="Y6" s="666">
        <f>DATOS!Z169</f>
        <v>0</v>
      </c>
      <c r="Z6" s="676" t="str">
        <f>DATOS!AB168</f>
        <v>A</v>
      </c>
      <c r="AA6" s="666" t="e">
        <f>DATOS!AB169</f>
        <v>#DIV/0!</v>
      </c>
    </row>
    <row r="7" spans="1:27" x14ac:dyDescent="0.2">
      <c r="A7" s="280" t="s">
        <v>253</v>
      </c>
      <c r="B7" s="665">
        <f>DATOS!D170</f>
        <v>0</v>
      </c>
      <c r="C7" s="666">
        <f>DATOS!D171</f>
        <v>0</v>
      </c>
      <c r="D7" s="665">
        <f>DATOS!F170</f>
        <v>0</v>
      </c>
      <c r="E7" s="666">
        <f>DATOS!F171</f>
        <v>0</v>
      </c>
      <c r="F7" s="665">
        <f>DATOS!H170</f>
        <v>0</v>
      </c>
      <c r="G7" s="666">
        <f>DATOS!H171</f>
        <v>0</v>
      </c>
      <c r="H7" s="665">
        <f>DATOS!J170</f>
        <v>0</v>
      </c>
      <c r="I7" s="666">
        <f>DATOS!J171</f>
        <v>0</v>
      </c>
      <c r="J7" s="665">
        <f>DATOS!L170</f>
        <v>0</v>
      </c>
      <c r="K7" s="666">
        <f>DATOS!L171</f>
        <v>0</v>
      </c>
      <c r="L7" s="665">
        <f>DATOS!N170</f>
        <v>0</v>
      </c>
      <c r="M7" s="666">
        <f>DATOS!N171</f>
        <v>0</v>
      </c>
      <c r="N7" s="665">
        <f>DATOS!P170</f>
        <v>0</v>
      </c>
      <c r="O7" s="666">
        <f>DATOS!P171</f>
        <v>0</v>
      </c>
      <c r="P7" s="665">
        <f>DATOS!R170</f>
        <v>0</v>
      </c>
      <c r="Q7" s="666">
        <f>DATOS!R171</f>
        <v>0</v>
      </c>
      <c r="R7" s="665">
        <f>DATOS!T170</f>
        <v>0</v>
      </c>
      <c r="S7" s="666">
        <f>DATOS!T171</f>
        <v>0</v>
      </c>
      <c r="T7" s="665">
        <f>DATOS!V170</f>
        <v>0</v>
      </c>
      <c r="U7" s="666">
        <f>DATOS!V171</f>
        <v>0</v>
      </c>
      <c r="V7" s="665">
        <f>DATOS!X170</f>
        <v>0</v>
      </c>
      <c r="W7" s="666">
        <f>DATOS!X171</f>
        <v>0</v>
      </c>
      <c r="X7" s="665">
        <f>DATOS!Z170</f>
        <v>0</v>
      </c>
      <c r="Y7" s="666">
        <f>DATOS!Z171</f>
        <v>0</v>
      </c>
      <c r="Z7" s="665" t="str">
        <f>DATOS!AB170</f>
        <v>A</v>
      </c>
      <c r="AA7" s="666" t="e">
        <f>DATOS!AB171</f>
        <v>#DIV/0!</v>
      </c>
    </row>
    <row r="8" spans="1:27" x14ac:dyDescent="0.2">
      <c r="A8" s="280" t="s">
        <v>254</v>
      </c>
      <c r="B8" s="665">
        <f>DATOS!D172</f>
        <v>0</v>
      </c>
      <c r="C8" s="666">
        <f>DATOS!D173</f>
        <v>0</v>
      </c>
      <c r="D8" s="665">
        <f>DATOS!F172</f>
        <v>0</v>
      </c>
      <c r="E8" s="666">
        <f>DATOS!F173</f>
        <v>0</v>
      </c>
      <c r="F8" s="665">
        <f>DATOS!H172</f>
        <v>0</v>
      </c>
      <c r="G8" s="666">
        <f>DATOS!H173</f>
        <v>0</v>
      </c>
      <c r="H8" s="665">
        <f>DATOS!J172</f>
        <v>0</v>
      </c>
      <c r="I8" s="666">
        <f>DATOS!J173</f>
        <v>0</v>
      </c>
      <c r="J8" s="665">
        <f>DATOS!L172</f>
        <v>0</v>
      </c>
      <c r="K8" s="666">
        <f>DATOS!L173</f>
        <v>0</v>
      </c>
      <c r="L8" s="665">
        <f>DATOS!N172</f>
        <v>0</v>
      </c>
      <c r="M8" s="666">
        <f>DATOS!N173</f>
        <v>0</v>
      </c>
      <c r="N8" s="665">
        <f>DATOS!P172</f>
        <v>0</v>
      </c>
      <c r="O8" s="666">
        <f>DATOS!P173</f>
        <v>0</v>
      </c>
      <c r="P8" s="665">
        <f>DATOS!R172</f>
        <v>0</v>
      </c>
      <c r="Q8" s="666">
        <f>DATOS!R173</f>
        <v>0</v>
      </c>
      <c r="R8" s="665">
        <f>DATOS!T172</f>
        <v>0</v>
      </c>
      <c r="S8" s="666">
        <f>DATOS!T173</f>
        <v>0</v>
      </c>
      <c r="T8" s="665">
        <f>DATOS!V172</f>
        <v>0</v>
      </c>
      <c r="U8" s="666">
        <f>DATOS!V173</f>
        <v>0</v>
      </c>
      <c r="V8" s="665">
        <f>DATOS!X172</f>
        <v>0</v>
      </c>
      <c r="W8" s="666">
        <f>DATOS!X173</f>
        <v>0</v>
      </c>
      <c r="X8" s="665">
        <f>DATOS!Z172</f>
        <v>0</v>
      </c>
      <c r="Y8" s="666">
        <f>DATOS!Z173</f>
        <v>0</v>
      </c>
      <c r="Z8" s="676" t="str">
        <f>DATOS!AB172</f>
        <v>A</v>
      </c>
      <c r="AA8" s="666" t="e">
        <f>DATOS!AB173</f>
        <v>#DIV/0!</v>
      </c>
    </row>
    <row r="9" spans="1:27" x14ac:dyDescent="0.2">
      <c r="A9" s="280" t="s">
        <v>255</v>
      </c>
      <c r="B9" s="665">
        <f>DATOS!D174</f>
        <v>0</v>
      </c>
      <c r="C9" s="666">
        <f>DATOS!D175</f>
        <v>0</v>
      </c>
      <c r="D9" s="665">
        <f>DATOS!F174</f>
        <v>0</v>
      </c>
      <c r="E9" s="666">
        <f>DATOS!F175</f>
        <v>0</v>
      </c>
      <c r="F9" s="665">
        <f>DATOS!H174</f>
        <v>0</v>
      </c>
      <c r="G9" s="666">
        <f>DATOS!H175</f>
        <v>0</v>
      </c>
      <c r="H9" s="665">
        <f>DATOS!J174</f>
        <v>0</v>
      </c>
      <c r="I9" s="666">
        <f>DATOS!J175</f>
        <v>0</v>
      </c>
      <c r="J9" s="665">
        <f>DATOS!L174</f>
        <v>0</v>
      </c>
      <c r="K9" s="666">
        <f>DATOS!L175</f>
        <v>0</v>
      </c>
      <c r="L9" s="665">
        <f>DATOS!N174</f>
        <v>0</v>
      </c>
      <c r="M9" s="666">
        <f>DATOS!N175</f>
        <v>0</v>
      </c>
      <c r="N9" s="665">
        <f>DATOS!P174</f>
        <v>0</v>
      </c>
      <c r="O9" s="666">
        <f>DATOS!P175</f>
        <v>0</v>
      </c>
      <c r="P9" s="665">
        <f>DATOS!R174</f>
        <v>0</v>
      </c>
      <c r="Q9" s="666">
        <f>DATOS!R175</f>
        <v>0</v>
      </c>
      <c r="R9" s="665">
        <f>DATOS!T174</f>
        <v>0</v>
      </c>
      <c r="S9" s="666">
        <f>DATOS!T175</f>
        <v>0</v>
      </c>
      <c r="T9" s="665">
        <f>DATOS!V174</f>
        <v>0</v>
      </c>
      <c r="U9" s="666">
        <f>DATOS!V175</f>
        <v>0</v>
      </c>
      <c r="V9" s="665">
        <f>DATOS!X174</f>
        <v>0</v>
      </c>
      <c r="W9" s="666">
        <f>DATOS!X175</f>
        <v>0</v>
      </c>
      <c r="X9" s="665">
        <f>DATOS!Z174</f>
        <v>0</v>
      </c>
      <c r="Y9" s="666">
        <f>DATOS!Z175</f>
        <v>0</v>
      </c>
      <c r="Z9" s="665" t="str">
        <f>DATOS!AB174</f>
        <v>A</v>
      </c>
      <c r="AA9" s="666" t="e">
        <f>DATOS!AB175</f>
        <v>#DIV/0!</v>
      </c>
    </row>
    <row r="10" spans="1:27" x14ac:dyDescent="0.2">
      <c r="A10" s="280" t="s">
        <v>256</v>
      </c>
      <c r="B10" s="665">
        <f>DATOS!D176</f>
        <v>0</v>
      </c>
      <c r="C10" s="666">
        <f>DATOS!D177</f>
        <v>0</v>
      </c>
      <c r="D10" s="665">
        <f>DATOS!F176</f>
        <v>0</v>
      </c>
      <c r="E10" s="666">
        <f>DATOS!F177</f>
        <v>0</v>
      </c>
      <c r="F10" s="665">
        <f>DATOS!H176</f>
        <v>0</v>
      </c>
      <c r="G10" s="666">
        <f>DATOS!H177</f>
        <v>0</v>
      </c>
      <c r="H10" s="665">
        <f>DATOS!J176</f>
        <v>0</v>
      </c>
      <c r="I10" s="666">
        <f>DATOS!J1420</f>
        <v>0</v>
      </c>
      <c r="J10" s="665">
        <f>DATOS!L176</f>
        <v>0</v>
      </c>
      <c r="K10" s="666">
        <f>DATOS!L177</f>
        <v>0</v>
      </c>
      <c r="L10" s="665">
        <f>DATOS!N176</f>
        <v>0</v>
      </c>
      <c r="M10" s="666">
        <f>DATOS!N177</f>
        <v>0</v>
      </c>
      <c r="N10" s="665">
        <f>DATOS!P176</f>
        <v>0</v>
      </c>
      <c r="O10" s="666">
        <f>DATOS!P177</f>
        <v>0</v>
      </c>
      <c r="P10" s="665">
        <f>DATOS!R176</f>
        <v>0</v>
      </c>
      <c r="Q10" s="666">
        <f>DATOS!R177</f>
        <v>0</v>
      </c>
      <c r="R10" s="665">
        <f>DATOS!T176</f>
        <v>0</v>
      </c>
      <c r="S10" s="666">
        <f>DATOS!T177</f>
        <v>0</v>
      </c>
      <c r="T10" s="665">
        <f>DATOS!V176</f>
        <v>0</v>
      </c>
      <c r="U10" s="666">
        <f>DATOS!V177</f>
        <v>0</v>
      </c>
      <c r="V10" s="665">
        <f>DATOS!X176</f>
        <v>0</v>
      </c>
      <c r="W10" s="666">
        <f>DATOS!X177</f>
        <v>0</v>
      </c>
      <c r="X10" s="665">
        <f>DATOS!Z176</f>
        <v>0</v>
      </c>
      <c r="Y10" s="666">
        <f>DATOS!Z177</f>
        <v>0</v>
      </c>
      <c r="Z10" s="676" t="str">
        <f>DATOS!AB176</f>
        <v>A</v>
      </c>
      <c r="AA10" s="666" t="str">
        <f>DATOS!AB176</f>
        <v>A</v>
      </c>
    </row>
    <row r="11" spans="1:27" x14ac:dyDescent="0.2">
      <c r="A11" s="280" t="s">
        <v>257</v>
      </c>
      <c r="B11" s="665">
        <f>DATOS!D178</f>
        <v>0</v>
      </c>
      <c r="C11" s="666">
        <f>DATOS!D179</f>
        <v>0</v>
      </c>
      <c r="D11" s="665">
        <f>DATOS!F178</f>
        <v>0</v>
      </c>
      <c r="E11" s="666">
        <f>DATOS!F179</f>
        <v>0</v>
      </c>
      <c r="F11" s="665">
        <f>DATOS!H178</f>
        <v>0</v>
      </c>
      <c r="G11" s="666">
        <f>DATOS!H179</f>
        <v>0</v>
      </c>
      <c r="H11" s="665">
        <f>DATOS!J178</f>
        <v>0</v>
      </c>
      <c r="I11" s="666">
        <f>DATOS!J179</f>
        <v>0</v>
      </c>
      <c r="J11" s="665">
        <f>DATOS!L178</f>
        <v>0</v>
      </c>
      <c r="K11" s="666">
        <f>DATOS!L179</f>
        <v>0</v>
      </c>
      <c r="L11" s="665">
        <f>DATOS!N1425</f>
        <v>0</v>
      </c>
      <c r="M11" s="666">
        <f>DATOS!N179</f>
        <v>0</v>
      </c>
      <c r="N11" s="665">
        <f>DATOS!P178</f>
        <v>0</v>
      </c>
      <c r="O11" s="666">
        <f>DATOS!P179</f>
        <v>0</v>
      </c>
      <c r="P11" s="665">
        <f>DATOS!R178</f>
        <v>0</v>
      </c>
      <c r="Q11" s="666">
        <f>DATOS!R179</f>
        <v>0</v>
      </c>
      <c r="R11" s="665">
        <f>DATOS!T178</f>
        <v>0</v>
      </c>
      <c r="S11" s="666">
        <f>DATOS!T179</f>
        <v>0</v>
      </c>
      <c r="T11" s="665">
        <f>DATOS!V178</f>
        <v>0</v>
      </c>
      <c r="U11" s="666">
        <f>DATOS!V179</f>
        <v>0</v>
      </c>
      <c r="V11" s="665">
        <f>DATOS!X178</f>
        <v>0</v>
      </c>
      <c r="W11" s="666">
        <f>DATOS!X179</f>
        <v>0</v>
      </c>
      <c r="X11" s="665">
        <f>DATOS!Z178</f>
        <v>0</v>
      </c>
      <c r="Y11" s="666">
        <f>DATOS!Z179</f>
        <v>0</v>
      </c>
      <c r="Z11" s="665" t="str">
        <f>DATOS!AB178</f>
        <v>A</v>
      </c>
      <c r="AA11" s="666" t="e">
        <f>DATOS!AB177</f>
        <v>#DIV/0!</v>
      </c>
    </row>
    <row r="12" spans="1:27" x14ac:dyDescent="0.2">
      <c r="A12" s="280" t="s">
        <v>258</v>
      </c>
      <c r="B12" s="665">
        <f>DATOS!D180</f>
        <v>0</v>
      </c>
      <c r="C12" s="666">
        <f>DATOS!D181</f>
        <v>0</v>
      </c>
      <c r="D12" s="665">
        <f>DATOS!F180</f>
        <v>0</v>
      </c>
      <c r="E12" s="666">
        <f>DATOS!F181</f>
        <v>0</v>
      </c>
      <c r="F12" s="665">
        <f>DATOS!H180</f>
        <v>0</v>
      </c>
      <c r="G12" s="666">
        <f>DATOS!H181</f>
        <v>0</v>
      </c>
      <c r="H12" s="665">
        <f>DATOS!J180</f>
        <v>0</v>
      </c>
      <c r="I12" s="666">
        <f>DATOS!J181</f>
        <v>0</v>
      </c>
      <c r="J12" s="665">
        <f>DATOS!L180</f>
        <v>0</v>
      </c>
      <c r="K12" s="666">
        <f>DATOS!L181</f>
        <v>0</v>
      </c>
      <c r="L12" s="665">
        <f>DATOS!N180</f>
        <v>0</v>
      </c>
      <c r="M12" s="666">
        <f>DATOS!N181</f>
        <v>0</v>
      </c>
      <c r="N12" s="665">
        <f>DATOS!P180</f>
        <v>0</v>
      </c>
      <c r="O12" s="666">
        <f>DATOS!P181</f>
        <v>0</v>
      </c>
      <c r="P12" s="665">
        <f>DATOS!R180</f>
        <v>0</v>
      </c>
      <c r="Q12" s="666">
        <f>DATOS!R181</f>
        <v>0</v>
      </c>
      <c r="R12" s="665">
        <f>DATOS!T180</f>
        <v>0</v>
      </c>
      <c r="S12" s="666">
        <f>DATOS!T181</f>
        <v>0</v>
      </c>
      <c r="T12" s="665">
        <f>DATOS!V180</f>
        <v>0</v>
      </c>
      <c r="U12" s="666">
        <f>DATOS!V181</f>
        <v>0</v>
      </c>
      <c r="V12" s="665">
        <f>DATOS!X180</f>
        <v>0</v>
      </c>
      <c r="W12" s="666">
        <f>DATOS!X181</f>
        <v>0</v>
      </c>
      <c r="X12" s="665">
        <f>DATOS!Z180</f>
        <v>0</v>
      </c>
      <c r="Y12" s="666">
        <f>DATOS!Z181</f>
        <v>0</v>
      </c>
      <c r="Z12" s="676" t="str">
        <f>DATOS!AB180</f>
        <v>A</v>
      </c>
      <c r="AA12" s="666" t="str">
        <f>DATOS!AB178</f>
        <v>A</v>
      </c>
    </row>
    <row r="13" spans="1:27" x14ac:dyDescent="0.2">
      <c r="A13" s="280" t="s">
        <v>259</v>
      </c>
      <c r="B13" s="665">
        <f>DATOS!D182</f>
        <v>0</v>
      </c>
      <c r="C13" s="666">
        <f>DATOS!D183</f>
        <v>0</v>
      </c>
      <c r="D13" s="665">
        <f>DATOS!F182</f>
        <v>0</v>
      </c>
      <c r="E13" s="666">
        <f>DATOS!F183</f>
        <v>0</v>
      </c>
      <c r="F13" s="665">
        <f>DATOS!H182</f>
        <v>0</v>
      </c>
      <c r="G13" s="666">
        <f>DATOS!H183</f>
        <v>0</v>
      </c>
      <c r="H13" s="665">
        <f>DATOS!J182</f>
        <v>0</v>
      </c>
      <c r="I13" s="666">
        <f>DATOS!J183</f>
        <v>0</v>
      </c>
      <c r="J13" s="665">
        <f>DATOS!L182</f>
        <v>0</v>
      </c>
      <c r="K13" s="666">
        <f>DATOS!L183</f>
        <v>0</v>
      </c>
      <c r="L13" s="665">
        <f>DATOS!N182</f>
        <v>0</v>
      </c>
      <c r="M13" s="666">
        <f>DATOS!N183</f>
        <v>0</v>
      </c>
      <c r="N13" s="665">
        <f>DATOS!P182</f>
        <v>0</v>
      </c>
      <c r="O13" s="666">
        <f>DATOS!P183</f>
        <v>0</v>
      </c>
      <c r="P13" s="665">
        <f>DATOS!R182</f>
        <v>0</v>
      </c>
      <c r="Q13" s="666">
        <f>DATOS!R183</f>
        <v>0</v>
      </c>
      <c r="R13" s="665">
        <f>DATOS!T182</f>
        <v>0</v>
      </c>
      <c r="S13" s="666">
        <f>DATOS!T183</f>
        <v>0</v>
      </c>
      <c r="T13" s="665">
        <f>DATOS!V182</f>
        <v>0</v>
      </c>
      <c r="U13" s="666">
        <f>DATOS!V183</f>
        <v>0</v>
      </c>
      <c r="V13" s="665">
        <f>DATOS!X182</f>
        <v>0</v>
      </c>
      <c r="W13" s="666">
        <f>DATOS!X183</f>
        <v>0</v>
      </c>
      <c r="X13" s="665">
        <f>DATOS!Z182</f>
        <v>0</v>
      </c>
      <c r="Y13" s="666">
        <f>DATOS!Z183</f>
        <v>0</v>
      </c>
      <c r="Z13" s="665" t="s">
        <v>252</v>
      </c>
      <c r="AA13" s="666" t="e">
        <f>DATOS!AB183</f>
        <v>#DIV/0!</v>
      </c>
    </row>
    <row r="14" spans="1:27" x14ac:dyDescent="0.2">
      <c r="A14" s="280" t="s">
        <v>260</v>
      </c>
      <c r="B14" s="665">
        <f>DATOS!D184</f>
        <v>0</v>
      </c>
      <c r="C14" s="666">
        <f>DATOS!D185</f>
        <v>0</v>
      </c>
      <c r="D14" s="665">
        <f>DATOS!F184</f>
        <v>0</v>
      </c>
      <c r="E14" s="666">
        <f>DATOS!F185</f>
        <v>0</v>
      </c>
      <c r="F14" s="665">
        <f>DATOS!H184</f>
        <v>0</v>
      </c>
      <c r="G14" s="666">
        <f>DATOS!H185</f>
        <v>0</v>
      </c>
      <c r="H14" s="665">
        <f>DATOS!J184</f>
        <v>0</v>
      </c>
      <c r="I14" s="666">
        <f>DATOS!J185</f>
        <v>0</v>
      </c>
      <c r="J14" s="665">
        <f>DATOS!L184</f>
        <v>0</v>
      </c>
      <c r="K14" s="666">
        <f>DATOS!L185</f>
        <v>0</v>
      </c>
      <c r="L14" s="665">
        <f>DATOS!N184</f>
        <v>0</v>
      </c>
      <c r="M14" s="666">
        <f>DATOS!N185</f>
        <v>0</v>
      </c>
      <c r="N14" s="665">
        <f>DATOS!P184</f>
        <v>0</v>
      </c>
      <c r="O14" s="666">
        <f>DATOS!P185</f>
        <v>0</v>
      </c>
      <c r="P14" s="665">
        <f>DATOS!R184</f>
        <v>0</v>
      </c>
      <c r="Q14" s="666">
        <f>DATOS!R185</f>
        <v>0</v>
      </c>
      <c r="R14" s="665">
        <f>DATOS!T184</f>
        <v>0</v>
      </c>
      <c r="S14" s="666">
        <f>DATOS!T185</f>
        <v>0</v>
      </c>
      <c r="T14" s="665">
        <f>DATOS!V184</f>
        <v>0</v>
      </c>
      <c r="U14" s="666">
        <f>DATOS!V185</f>
        <v>0</v>
      </c>
      <c r="V14" s="665">
        <f>DATOS!X184</f>
        <v>0</v>
      </c>
      <c r="W14" s="666">
        <f>DATOS!X185</f>
        <v>0</v>
      </c>
      <c r="X14" s="665">
        <f>DATOS!Z184</f>
        <v>0</v>
      </c>
      <c r="Y14" s="666">
        <f>DATOS!Z185</f>
        <v>0</v>
      </c>
      <c r="Z14" s="665" t="str">
        <f>DATOS!AB184</f>
        <v>A</v>
      </c>
      <c r="AA14" s="666" t="e">
        <f>DATOS!AB185</f>
        <v>#DIV/0!</v>
      </c>
    </row>
    <row r="15" spans="1:27" x14ac:dyDescent="0.2">
      <c r="A15" s="280" t="s">
        <v>261</v>
      </c>
      <c r="B15" s="665">
        <f>DATOS!D186</f>
        <v>0</v>
      </c>
      <c r="C15" s="666">
        <f>DATOS!D187</f>
        <v>0</v>
      </c>
      <c r="D15" s="665">
        <f>DATOS!F186</f>
        <v>0</v>
      </c>
      <c r="E15" s="666">
        <f>DATOS!F187</f>
        <v>0</v>
      </c>
      <c r="F15" s="665">
        <f>DATOS!H186</f>
        <v>0</v>
      </c>
      <c r="G15" s="666">
        <f>DATOS!H187</f>
        <v>0</v>
      </c>
      <c r="H15" s="665">
        <f>DATOS!J186</f>
        <v>0</v>
      </c>
      <c r="I15" s="666">
        <f>DATOS!J187</f>
        <v>0</v>
      </c>
      <c r="J15" s="665">
        <f>DATOS!L186</f>
        <v>0</v>
      </c>
      <c r="K15" s="666">
        <f>DATOS!L187</f>
        <v>0</v>
      </c>
      <c r="L15" s="665">
        <f>DATOS!N186</f>
        <v>0</v>
      </c>
      <c r="M15" s="666">
        <f>DATOS!N187</f>
        <v>0</v>
      </c>
      <c r="N15" s="665">
        <f>DATOS!P186</f>
        <v>0</v>
      </c>
      <c r="O15" s="666">
        <f>DATOS!P187</f>
        <v>0</v>
      </c>
      <c r="P15" s="665">
        <f>DATOS!R186</f>
        <v>0</v>
      </c>
      <c r="Q15" s="666">
        <f>DATOS!R187</f>
        <v>0</v>
      </c>
      <c r="R15" s="665">
        <f>DATOS!T186</f>
        <v>0</v>
      </c>
      <c r="S15" s="666">
        <f>DATOS!T187</f>
        <v>0</v>
      </c>
      <c r="T15" s="665">
        <f>DATOS!V186</f>
        <v>0</v>
      </c>
      <c r="U15" s="666">
        <f>DATOS!V187</f>
        <v>0</v>
      </c>
      <c r="V15" s="665">
        <f>DATOS!X186</f>
        <v>0</v>
      </c>
      <c r="W15" s="666">
        <f>DATOS!X187</f>
        <v>0</v>
      </c>
      <c r="X15" s="665">
        <f>DATOS!Z186</f>
        <v>0</v>
      </c>
      <c r="Y15" s="666">
        <f>DATOS!Z187</f>
        <v>0</v>
      </c>
      <c r="Z15" s="650"/>
      <c r="AA15" s="648"/>
    </row>
    <row r="16" spans="1:27" x14ac:dyDescent="0.2">
      <c r="A16" s="280" t="s">
        <v>262</v>
      </c>
      <c r="B16" s="665">
        <f>DATOS!D188</f>
        <v>0</v>
      </c>
      <c r="C16" s="666">
        <f>DATOS!D189</f>
        <v>0</v>
      </c>
      <c r="D16" s="665">
        <f>DATOS!F188</f>
        <v>0</v>
      </c>
      <c r="E16" s="666">
        <f>DATOS!F189</f>
        <v>0</v>
      </c>
      <c r="F16" s="665">
        <f>DATOS!H188</f>
        <v>0</v>
      </c>
      <c r="G16" s="666">
        <f>DATOS!H189</f>
        <v>0</v>
      </c>
      <c r="H16" s="665">
        <f>DATOS!J188</f>
        <v>0</v>
      </c>
      <c r="I16" s="666">
        <f>DATOS!J189</f>
        <v>0</v>
      </c>
      <c r="J16" s="665">
        <f>DATOS!L188</f>
        <v>0</v>
      </c>
      <c r="K16" s="666">
        <f>DATOS!L189</f>
        <v>0</v>
      </c>
      <c r="L16" s="665">
        <f>DATOS!N188</f>
        <v>0</v>
      </c>
      <c r="M16" s="666">
        <f>DATOS!N189</f>
        <v>0</v>
      </c>
      <c r="N16" s="665">
        <f>DATOS!P188</f>
        <v>0</v>
      </c>
      <c r="O16" s="666">
        <f>DATOS!P189</f>
        <v>0</v>
      </c>
      <c r="P16" s="665">
        <f>DATOS!R188</f>
        <v>0</v>
      </c>
      <c r="Q16" s="666">
        <f>DATOS!R189</f>
        <v>0</v>
      </c>
      <c r="R16" s="665">
        <f>DATOS!T188</f>
        <v>0</v>
      </c>
      <c r="S16" s="666">
        <f>DATOS!T189</f>
        <v>0</v>
      </c>
      <c r="T16" s="665">
        <f>DATOS!V188</f>
        <v>0</v>
      </c>
      <c r="U16" s="666">
        <f>DATOS!V189</f>
        <v>0</v>
      </c>
      <c r="V16" s="665">
        <f>DATOS!X188</f>
        <v>0</v>
      </c>
      <c r="W16" s="666">
        <f>DATOS!X189</f>
        <v>0</v>
      </c>
      <c r="X16" s="665">
        <f>DATOS!Z188</f>
        <v>0</v>
      </c>
      <c r="Y16" s="666">
        <f>DATOS!Z189</f>
        <v>0</v>
      </c>
      <c r="Z16" s="676" t="str">
        <f>DATOS!AB188</f>
        <v>A</v>
      </c>
      <c r="AA16" s="666" t="e">
        <f>DATOS!AB189</f>
        <v>#DIV/0!</v>
      </c>
    </row>
    <row r="17" spans="1:27" x14ac:dyDescent="0.2">
      <c r="A17" s="280" t="s">
        <v>263</v>
      </c>
      <c r="B17" s="665">
        <f>DATOS!D190</f>
        <v>0</v>
      </c>
      <c r="C17" s="666">
        <f>DATOS!D191</f>
        <v>0</v>
      </c>
      <c r="D17" s="665">
        <f>DATOS!F190</f>
        <v>0</v>
      </c>
      <c r="E17" s="666">
        <f>DATOS!F191</f>
        <v>0</v>
      </c>
      <c r="F17" s="665">
        <f>DATOS!H190</f>
        <v>0</v>
      </c>
      <c r="G17" s="666">
        <f>DATOS!H191</f>
        <v>0</v>
      </c>
      <c r="H17" s="665">
        <f>DATOS!J190</f>
        <v>0</v>
      </c>
      <c r="I17" s="666">
        <f>DATOS!J191</f>
        <v>0</v>
      </c>
      <c r="J17" s="665">
        <f>DATOS!L190</f>
        <v>0</v>
      </c>
      <c r="K17" s="666">
        <f>DATOS!L191</f>
        <v>0</v>
      </c>
      <c r="L17" s="665">
        <f>DATOS!N190</f>
        <v>0</v>
      </c>
      <c r="M17" s="666">
        <f>DATOS!N191</f>
        <v>0</v>
      </c>
      <c r="N17" s="665">
        <f>DATOS!P190</f>
        <v>0</v>
      </c>
      <c r="O17" s="666">
        <f>DATOS!P191</f>
        <v>0</v>
      </c>
      <c r="P17" s="665">
        <f>DATOS!R190</f>
        <v>0</v>
      </c>
      <c r="Q17" s="666">
        <f>DATOS!R191</f>
        <v>0</v>
      </c>
      <c r="R17" s="665">
        <f>DATOS!T190</f>
        <v>0</v>
      </c>
      <c r="S17" s="666">
        <f>DATOS!T191</f>
        <v>0</v>
      </c>
      <c r="T17" s="665">
        <f>DATOS!V190</f>
        <v>0</v>
      </c>
      <c r="U17" s="666">
        <f>DATOS!V191</f>
        <v>0</v>
      </c>
      <c r="V17" s="665">
        <f>DATOS!X190</f>
        <v>0</v>
      </c>
      <c r="W17" s="666">
        <f>DATOS!X191</f>
        <v>0</v>
      </c>
      <c r="X17" s="665">
        <f>DATOS!Z190</f>
        <v>0</v>
      </c>
      <c r="Y17" s="666">
        <f>DATOS!Z191</f>
        <v>0</v>
      </c>
      <c r="Z17" s="647"/>
      <c r="AA17" s="648"/>
    </row>
    <row r="18" spans="1:27" x14ac:dyDescent="0.2">
      <c r="A18" s="280" t="s">
        <v>264</v>
      </c>
      <c r="B18" s="665">
        <f>DATOS!D192</f>
        <v>0</v>
      </c>
      <c r="C18" s="666">
        <f>DATOS!D193</f>
        <v>0</v>
      </c>
      <c r="D18" s="665">
        <f>DATOS!F192</f>
        <v>0</v>
      </c>
      <c r="E18" s="666">
        <f>DATOS!F193</f>
        <v>0</v>
      </c>
      <c r="F18" s="665">
        <f>DATOS!H192</f>
        <v>0</v>
      </c>
      <c r="G18" s="666">
        <f>DATOS!H193</f>
        <v>0</v>
      </c>
      <c r="H18" s="665">
        <f>DATOS!J192</f>
        <v>0</v>
      </c>
      <c r="I18" s="666">
        <f>DATOS!J193</f>
        <v>0</v>
      </c>
      <c r="J18" s="665">
        <f>DATOS!L192</f>
        <v>0</v>
      </c>
      <c r="K18" s="666">
        <f>DATOS!L193</f>
        <v>0</v>
      </c>
      <c r="L18" s="665">
        <f>DATOS!N192</f>
        <v>0</v>
      </c>
      <c r="M18" s="666">
        <f>DATOS!N193</f>
        <v>0</v>
      </c>
      <c r="N18" s="665">
        <f>DATOS!P192</f>
        <v>0</v>
      </c>
      <c r="O18" s="666">
        <f>DATOS!P193</f>
        <v>0</v>
      </c>
      <c r="P18" s="665">
        <f>DATOS!R192</f>
        <v>0</v>
      </c>
      <c r="Q18" s="666">
        <f>DATOS!R193</f>
        <v>0</v>
      </c>
      <c r="R18" s="665">
        <f>DATOS!T192</f>
        <v>0</v>
      </c>
      <c r="S18" s="666">
        <f>DATOS!T193</f>
        <v>0</v>
      </c>
      <c r="T18" s="665">
        <f>DATOS!V192</f>
        <v>0</v>
      </c>
      <c r="U18" s="666">
        <f>DATOS!V193</f>
        <v>0</v>
      </c>
      <c r="V18" s="665">
        <f>DATOS!X192</f>
        <v>0</v>
      </c>
      <c r="W18" s="666">
        <f>DATOS!X193</f>
        <v>0</v>
      </c>
      <c r="X18" s="665">
        <f>DATOS!Z192</f>
        <v>0</v>
      </c>
      <c r="Y18" s="666">
        <f>DATOS!Z193</f>
        <v>0</v>
      </c>
      <c r="Z18" s="677"/>
      <c r="AA18" s="648"/>
    </row>
    <row r="19" spans="1:27" x14ac:dyDescent="0.2">
      <c r="A19" s="280" t="s">
        <v>304</v>
      </c>
      <c r="B19" s="665">
        <f>DATOS!D194</f>
        <v>0</v>
      </c>
      <c r="C19" s="666">
        <f>DATOS!D195</f>
        <v>0</v>
      </c>
      <c r="D19" s="665">
        <f>DATOS!F194</f>
        <v>0</v>
      </c>
      <c r="E19" s="666">
        <f>DATOS!F195</f>
        <v>0</v>
      </c>
      <c r="F19" s="665">
        <f>DATOS!H194</f>
        <v>0</v>
      </c>
      <c r="G19" s="666">
        <f>DATOS!H195</f>
        <v>0</v>
      </c>
      <c r="H19" s="665">
        <f>DATOS!J194</f>
        <v>0</v>
      </c>
      <c r="I19" s="666">
        <f>DATOS!J195</f>
        <v>0</v>
      </c>
      <c r="J19" s="665">
        <f>DATOS!L194</f>
        <v>0</v>
      </c>
      <c r="K19" s="666">
        <f>DATOS!L195</f>
        <v>0</v>
      </c>
      <c r="L19" s="665">
        <f>DATOS!N194</f>
        <v>0</v>
      </c>
      <c r="M19" s="666">
        <f>DATOS!N195</f>
        <v>0</v>
      </c>
      <c r="N19" s="665">
        <f>DATOS!P194</f>
        <v>0</v>
      </c>
      <c r="O19" s="666">
        <f>DATOS!P195</f>
        <v>0</v>
      </c>
      <c r="P19" s="665">
        <f>DATOS!R194</f>
        <v>0</v>
      </c>
      <c r="Q19" s="666">
        <f>DATOS!R195</f>
        <v>0</v>
      </c>
      <c r="R19" s="665">
        <f>DATOS!T194</f>
        <v>0</v>
      </c>
      <c r="S19" s="666">
        <f>DATOS!T195</f>
        <v>0</v>
      </c>
      <c r="T19" s="665">
        <f>DATOS!V194</f>
        <v>0</v>
      </c>
      <c r="U19" s="666">
        <f>DATOS!V195</f>
        <v>0</v>
      </c>
      <c r="V19" s="665">
        <f>DATOS!X194</f>
        <v>0</v>
      </c>
      <c r="W19" s="666">
        <f>DATOS!X195</f>
        <v>0</v>
      </c>
      <c r="X19" s="665">
        <f>DATOS!Z194</f>
        <v>0</v>
      </c>
      <c r="Y19" s="666">
        <f>DATOS!Z195</f>
        <v>0</v>
      </c>
      <c r="Z19" s="677"/>
      <c r="AA19" s="648"/>
    </row>
    <row r="20" spans="1:27" x14ac:dyDescent="0.2">
      <c r="A20" s="280" t="s">
        <v>265</v>
      </c>
      <c r="B20" s="665">
        <f>DATOS!D196</f>
        <v>0</v>
      </c>
      <c r="C20" s="666">
        <f>DATOS!D197</f>
        <v>0</v>
      </c>
      <c r="D20" s="665">
        <f>DATOS!F196</f>
        <v>0</v>
      </c>
      <c r="E20" s="666">
        <f>DATOS!F197</f>
        <v>0</v>
      </c>
      <c r="F20" s="665">
        <f>DATOS!H196</f>
        <v>0</v>
      </c>
      <c r="G20" s="666">
        <f>DATOS!H197</f>
        <v>0</v>
      </c>
      <c r="H20" s="665">
        <f>DATOS!J196</f>
        <v>0</v>
      </c>
      <c r="I20" s="666">
        <f>DATOS!J197</f>
        <v>0</v>
      </c>
      <c r="J20" s="665">
        <f>DATOS!L196</f>
        <v>0</v>
      </c>
      <c r="K20" s="666">
        <f>DATOS!L197</f>
        <v>0</v>
      </c>
      <c r="L20" s="665">
        <f>DATOS!N196</f>
        <v>0</v>
      </c>
      <c r="M20" s="666">
        <f>DATOS!N197</f>
        <v>0</v>
      </c>
      <c r="N20" s="665">
        <f>DATOS!P196</f>
        <v>0</v>
      </c>
      <c r="O20" s="666">
        <f>DATOS!P197</f>
        <v>0</v>
      </c>
      <c r="P20" s="665">
        <f>DATOS!R196</f>
        <v>0</v>
      </c>
      <c r="Q20" s="666">
        <f>DATOS!R197</f>
        <v>0</v>
      </c>
      <c r="R20" s="665">
        <f>DATOS!T196</f>
        <v>0</v>
      </c>
      <c r="S20" s="666">
        <f>DATOS!T197</f>
        <v>0</v>
      </c>
      <c r="T20" s="665">
        <f>DATOS!V196</f>
        <v>0</v>
      </c>
      <c r="U20" s="666">
        <f>DATOS!V197</f>
        <v>0</v>
      </c>
      <c r="V20" s="665">
        <f>DATOS!X196</f>
        <v>0</v>
      </c>
      <c r="W20" s="666">
        <f>DATOS!X197</f>
        <v>0</v>
      </c>
      <c r="X20" s="665">
        <f>DATOS!Z196</f>
        <v>0</v>
      </c>
      <c r="Y20" s="666">
        <f>DATOS!Z197</f>
        <v>0</v>
      </c>
      <c r="Z20" s="676" t="str">
        <f>DATOS!AB196</f>
        <v>A</v>
      </c>
      <c r="AA20" s="666" t="e">
        <f>DATOS!AB197</f>
        <v>#DIV/0!</v>
      </c>
    </row>
    <row r="21" spans="1:27" x14ac:dyDescent="0.2">
      <c r="A21" s="280" t="s">
        <v>266</v>
      </c>
      <c r="B21" s="665">
        <f>DATOS!D198</f>
        <v>0</v>
      </c>
      <c r="C21" s="666">
        <f>DATOS!D199</f>
        <v>0</v>
      </c>
      <c r="D21" s="665">
        <f>DATOS!F198</f>
        <v>0</v>
      </c>
      <c r="E21" s="666">
        <f>DATOS!F199</f>
        <v>0</v>
      </c>
      <c r="F21" s="665">
        <f>DATOS!H198</f>
        <v>0</v>
      </c>
      <c r="G21" s="666">
        <f>DATOS!H199</f>
        <v>0</v>
      </c>
      <c r="H21" s="665">
        <f>DATOS!J198</f>
        <v>0</v>
      </c>
      <c r="I21" s="666">
        <f>DATOS!J199</f>
        <v>0</v>
      </c>
      <c r="J21" s="665">
        <f>DATOS!L198</f>
        <v>0</v>
      </c>
      <c r="K21" s="666">
        <f>DATOS!L199</f>
        <v>0</v>
      </c>
      <c r="L21" s="665">
        <f>DATOS!N198</f>
        <v>0</v>
      </c>
      <c r="M21" s="666">
        <f>DATOS!N199</f>
        <v>0</v>
      </c>
      <c r="N21" s="665">
        <f>DATOS!P198</f>
        <v>0</v>
      </c>
      <c r="O21" s="666">
        <f>DATOS!P199</f>
        <v>0</v>
      </c>
      <c r="P21" s="665">
        <f>DATOS!R198</f>
        <v>0</v>
      </c>
      <c r="Q21" s="666">
        <f>DATOS!R199</f>
        <v>0</v>
      </c>
      <c r="R21" s="665">
        <f>DATOS!T198</f>
        <v>0</v>
      </c>
      <c r="S21" s="666">
        <f>DATOS!T199</f>
        <v>0</v>
      </c>
      <c r="T21" s="665">
        <f>DATOS!V198</f>
        <v>0</v>
      </c>
      <c r="U21" s="666">
        <f>DATOS!V199</f>
        <v>0</v>
      </c>
      <c r="V21" s="665">
        <f>DATOS!X198</f>
        <v>0</v>
      </c>
      <c r="W21" s="666">
        <f>DATOS!X199</f>
        <v>0</v>
      </c>
      <c r="X21" s="665">
        <f>DATOS!Z198</f>
        <v>0</v>
      </c>
      <c r="Y21" s="666">
        <f>DATOS!Z199</f>
        <v>0</v>
      </c>
      <c r="Z21" s="677"/>
      <c r="AA21" s="648"/>
    </row>
    <row r="22" spans="1:27" x14ac:dyDescent="0.2">
      <c r="A22" s="280" t="s">
        <v>267</v>
      </c>
      <c r="B22" s="665">
        <f>DATOS!D200</f>
        <v>0</v>
      </c>
      <c r="C22" s="666">
        <f>DATOS!D201</f>
        <v>0</v>
      </c>
      <c r="D22" s="665">
        <f>DATOS!F200</f>
        <v>0</v>
      </c>
      <c r="E22" s="666">
        <f>DATOS!F201</f>
        <v>0</v>
      </c>
      <c r="F22" s="665">
        <f>DATOS!H200</f>
        <v>0</v>
      </c>
      <c r="G22" s="666">
        <f>DATOS!H201</f>
        <v>0</v>
      </c>
      <c r="H22" s="665">
        <f>DATOS!J200</f>
        <v>0</v>
      </c>
      <c r="I22" s="666">
        <f>DATOS!J201</f>
        <v>0</v>
      </c>
      <c r="J22" s="665">
        <f>DATOS!L200</f>
        <v>0</v>
      </c>
      <c r="K22" s="666">
        <f>DATOS!L201</f>
        <v>0</v>
      </c>
      <c r="L22" s="665">
        <f>DATOS!N200</f>
        <v>0</v>
      </c>
      <c r="M22" s="666">
        <f>DATOS!N201</f>
        <v>0</v>
      </c>
      <c r="N22" s="665">
        <f>DATOS!P200</f>
        <v>0</v>
      </c>
      <c r="O22" s="666">
        <f>DATOS!P201</f>
        <v>0</v>
      </c>
      <c r="P22" s="665">
        <f>DATOS!R200</f>
        <v>0</v>
      </c>
      <c r="Q22" s="666">
        <f>DATOS!R201</f>
        <v>0</v>
      </c>
      <c r="R22" s="665">
        <f>DATOS!T200</f>
        <v>0</v>
      </c>
      <c r="S22" s="666">
        <f>DATOS!T201</f>
        <v>0</v>
      </c>
      <c r="T22" s="665">
        <f>DATOS!V200</f>
        <v>0</v>
      </c>
      <c r="U22" s="666">
        <f>DATOS!V201</f>
        <v>0</v>
      </c>
      <c r="V22" s="665">
        <f>DATOS!X200</f>
        <v>0</v>
      </c>
      <c r="W22" s="666">
        <f>DATOS!X201</f>
        <v>0</v>
      </c>
      <c r="X22" s="665">
        <f>DATOS!Z200</f>
        <v>0</v>
      </c>
      <c r="Y22" s="666">
        <f>DATOS!Z201</f>
        <v>0</v>
      </c>
      <c r="Z22" s="676" t="str">
        <f>DATOS!AB200</f>
        <v>A</v>
      </c>
      <c r="AA22" s="649" t="e">
        <f>DATOS!AB201</f>
        <v>#DIV/0!</v>
      </c>
    </row>
    <row r="23" spans="1:27" x14ac:dyDescent="0.2">
      <c r="A23" s="280" t="s">
        <v>268</v>
      </c>
      <c r="B23" s="665">
        <f>DATOS!D202</f>
        <v>0</v>
      </c>
      <c r="C23" s="666">
        <f>DATOS!D203</f>
        <v>0</v>
      </c>
      <c r="D23" s="665">
        <f>DATOS!F202</f>
        <v>0</v>
      </c>
      <c r="E23" s="666">
        <f>DATOS!F1684</f>
        <v>0</v>
      </c>
      <c r="F23" s="665">
        <f>DATOS!H202</f>
        <v>0</v>
      </c>
      <c r="G23" s="666">
        <f>DATOS!H203</f>
        <v>0</v>
      </c>
      <c r="H23" s="665">
        <f>DATOS!J202</f>
        <v>0</v>
      </c>
      <c r="I23" s="666">
        <f>DATOS!J203</f>
        <v>0</v>
      </c>
      <c r="J23" s="665">
        <f>DATOS!L1670</f>
        <v>0</v>
      </c>
      <c r="K23" s="666">
        <f>DATOS!L203</f>
        <v>0</v>
      </c>
      <c r="L23" s="665">
        <f>DATOS!N202</f>
        <v>0</v>
      </c>
      <c r="M23" s="666">
        <f>DATOS!N203</f>
        <v>0</v>
      </c>
      <c r="N23" s="665">
        <f>DATOS!P202</f>
        <v>0</v>
      </c>
      <c r="O23" s="666">
        <f>DATOS!P203</f>
        <v>0</v>
      </c>
      <c r="P23" s="665">
        <f>DATOS!R202</f>
        <v>0</v>
      </c>
      <c r="Q23" s="666">
        <f>DATOS!R203</f>
        <v>0</v>
      </c>
      <c r="R23" s="665">
        <f>DATOS!T202</f>
        <v>0</v>
      </c>
      <c r="S23" s="666">
        <f>DATOS!T203</f>
        <v>0</v>
      </c>
      <c r="T23" s="665">
        <f>DATOS!V202</f>
        <v>0</v>
      </c>
      <c r="U23" s="666">
        <f>DATOS!V203</f>
        <v>0</v>
      </c>
      <c r="V23" s="665">
        <f>DATOS!X202</f>
        <v>0</v>
      </c>
      <c r="W23" s="666">
        <f>DATOS!X203</f>
        <v>0</v>
      </c>
      <c r="X23" s="665">
        <f>DATOS!Z202</f>
        <v>0</v>
      </c>
      <c r="Y23" s="666">
        <f>DATOS!Z203</f>
        <v>0</v>
      </c>
      <c r="Z23" s="677"/>
      <c r="AA23" s="648"/>
    </row>
    <row r="24" spans="1:27" x14ac:dyDescent="0.2">
      <c r="A24" s="280" t="s">
        <v>269</v>
      </c>
      <c r="B24" s="665">
        <f>DATOS!D204</f>
        <v>0</v>
      </c>
      <c r="C24" s="666">
        <f>DATOS!D205</f>
        <v>0</v>
      </c>
      <c r="D24" s="665">
        <f>DATOS!F204</f>
        <v>0</v>
      </c>
      <c r="E24" s="666">
        <f>DATOS!F205</f>
        <v>0</v>
      </c>
      <c r="F24" s="665">
        <f>DATOS!H204</f>
        <v>0</v>
      </c>
      <c r="G24" s="666">
        <f>DATOS!H205</f>
        <v>0</v>
      </c>
      <c r="H24" s="665">
        <f>DATOS!J204</f>
        <v>0</v>
      </c>
      <c r="I24" s="666">
        <f>DATOS!J205</f>
        <v>0</v>
      </c>
      <c r="J24" s="665">
        <f>DATOS!L204</f>
        <v>0</v>
      </c>
      <c r="K24" s="666">
        <f>DATOS!L205</f>
        <v>0</v>
      </c>
      <c r="L24" s="665">
        <f>DATOS!N204</f>
        <v>0</v>
      </c>
      <c r="M24" s="666">
        <f>DATOS!N205</f>
        <v>0</v>
      </c>
      <c r="N24" s="665">
        <f>DATOS!P204</f>
        <v>0</v>
      </c>
      <c r="O24" s="666">
        <f>DATOS!P205</f>
        <v>0</v>
      </c>
      <c r="P24" s="665">
        <f>DATOS!R204</f>
        <v>0</v>
      </c>
      <c r="Q24" s="666">
        <f>DATOS!R205</f>
        <v>0</v>
      </c>
      <c r="R24" s="665">
        <f>DATOS!T204</f>
        <v>0</v>
      </c>
      <c r="S24" s="666">
        <f>DATOS!T205</f>
        <v>0</v>
      </c>
      <c r="T24" s="665">
        <f>DATOS!V204</f>
        <v>0</v>
      </c>
      <c r="U24" s="666">
        <f>DATOS!V205</f>
        <v>0</v>
      </c>
      <c r="V24" s="665">
        <f>DATOS!X204</f>
        <v>0</v>
      </c>
      <c r="W24" s="666">
        <f>DATOS!X205</f>
        <v>0</v>
      </c>
      <c r="X24" s="665">
        <f>DATOS!Z204</f>
        <v>0</v>
      </c>
      <c r="Y24" s="666">
        <f>DATOS!Z205</f>
        <v>0</v>
      </c>
      <c r="Z24" s="677"/>
      <c r="AA24" s="648"/>
    </row>
    <row r="25" spans="1:27" x14ac:dyDescent="0.2">
      <c r="A25" s="280" t="s">
        <v>270</v>
      </c>
      <c r="B25" s="665">
        <f>DATOS!D206</f>
        <v>0</v>
      </c>
      <c r="C25" s="666">
        <f>DATOS!D207</f>
        <v>0</v>
      </c>
      <c r="D25" s="665">
        <f>DATOS!F206</f>
        <v>0</v>
      </c>
      <c r="E25" s="666">
        <f>DATOS!F207</f>
        <v>0</v>
      </c>
      <c r="F25" s="665">
        <f>DATOS!H206</f>
        <v>0</v>
      </c>
      <c r="G25" s="666">
        <f>DATOS!H207</f>
        <v>0</v>
      </c>
      <c r="H25" s="665">
        <f>DATOS!J206</f>
        <v>0</v>
      </c>
      <c r="I25" s="666">
        <f>DATOS!J207</f>
        <v>0</v>
      </c>
      <c r="J25" s="665">
        <f>DATOS!L206</f>
        <v>0</v>
      </c>
      <c r="K25" s="666">
        <f>DATOS!L207</f>
        <v>0</v>
      </c>
      <c r="L25" s="665">
        <f>DATOS!N206</f>
        <v>0</v>
      </c>
      <c r="M25" s="666">
        <f>DATOS!N207</f>
        <v>0</v>
      </c>
      <c r="N25" s="665">
        <f>DATOS!P206</f>
        <v>0</v>
      </c>
      <c r="O25" s="666">
        <f>DATOS!P207</f>
        <v>0</v>
      </c>
      <c r="P25" s="665">
        <f>DATOS!R206</f>
        <v>0</v>
      </c>
      <c r="Q25" s="666">
        <f>DATOS!R207</f>
        <v>0</v>
      </c>
      <c r="R25" s="665">
        <f>DATOS!T206</f>
        <v>0</v>
      </c>
      <c r="S25" s="666">
        <f>DATOS!T82</f>
        <v>0</v>
      </c>
      <c r="T25" s="665">
        <f>DATOS!V206</f>
        <v>0</v>
      </c>
      <c r="U25" s="666">
        <f>DATOS!V207</f>
        <v>0</v>
      </c>
      <c r="V25" s="665">
        <f>DATOS!X206</f>
        <v>0</v>
      </c>
      <c r="W25" s="666">
        <f>DATOS!X207</f>
        <v>0</v>
      </c>
      <c r="X25" s="665">
        <f>DATOS!Z206</f>
        <v>0</v>
      </c>
      <c r="Y25" s="666">
        <f>DATOS!Z207</f>
        <v>0</v>
      </c>
      <c r="Z25" s="676" t="str">
        <f>DATOS!AB206</f>
        <v>A</v>
      </c>
      <c r="AA25" s="666" t="e">
        <f>DATOS!AB207</f>
        <v>#DIV/0!</v>
      </c>
    </row>
    <row r="26" spans="1:27" x14ac:dyDescent="0.2">
      <c r="A26" s="668" t="s">
        <v>642</v>
      </c>
      <c r="B26" s="665">
        <f>DATOS!D208</f>
        <v>0</v>
      </c>
      <c r="C26" s="666">
        <f>DATOS!D209</f>
        <v>0</v>
      </c>
      <c r="D26" s="665">
        <f>DATOS!F208</f>
        <v>0</v>
      </c>
      <c r="E26" s="666">
        <f>DATOS!F209</f>
        <v>0</v>
      </c>
      <c r="F26" s="665">
        <f>DATOS!H208</f>
        <v>0</v>
      </c>
      <c r="G26" s="679">
        <f>DATOS!H209</f>
        <v>0</v>
      </c>
      <c r="H26" s="665">
        <f>DATOS!J208</f>
        <v>0</v>
      </c>
      <c r="I26" s="679">
        <f>DATOS!J209</f>
        <v>0</v>
      </c>
      <c r="J26" s="665">
        <f>DATOS!L208</f>
        <v>0</v>
      </c>
      <c r="K26" s="666">
        <f>DATOS!L209</f>
        <v>0</v>
      </c>
      <c r="L26" s="665">
        <f>DATOS!N208</f>
        <v>0</v>
      </c>
      <c r="M26" s="666">
        <f>DATOS!N209</f>
        <v>0</v>
      </c>
      <c r="N26" s="665">
        <f>DATOS!P208</f>
        <v>0</v>
      </c>
      <c r="O26" s="666">
        <f>DATOS!P209</f>
        <v>0</v>
      </c>
      <c r="P26" s="665">
        <f>DATOS!R208</f>
        <v>0</v>
      </c>
      <c r="Q26" s="666">
        <f>DATOS!R209</f>
        <v>0</v>
      </c>
      <c r="R26" s="665">
        <f>DATOS!T208</f>
        <v>0</v>
      </c>
      <c r="S26" s="666">
        <f>DATOS!T84</f>
        <v>0</v>
      </c>
      <c r="T26" s="665">
        <f>DATOS!V208</f>
        <v>0</v>
      </c>
      <c r="U26" s="666">
        <f>DATOS!V209</f>
        <v>0</v>
      </c>
      <c r="V26" s="665">
        <f>DATOS!X208</f>
        <v>0</v>
      </c>
      <c r="W26" s="666">
        <f>DATOS!X209</f>
        <v>0</v>
      </c>
      <c r="X26" s="665">
        <f>DATOS!Z208</f>
        <v>0</v>
      </c>
      <c r="Y26" s="666">
        <f>DATOS!Z209</f>
        <v>0</v>
      </c>
      <c r="Z26" s="676" t="str">
        <f>DATOS!AB208</f>
        <v>A</v>
      </c>
      <c r="AA26" s="666" t="e">
        <f>DATOS!AB209</f>
        <v>#DIV/0!</v>
      </c>
    </row>
    <row r="27" spans="1:27" x14ac:dyDescent="0.2">
      <c r="A27" s="284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79"/>
      <c r="Q27" s="282"/>
      <c r="R27" s="279"/>
      <c r="S27" s="282"/>
      <c r="T27" s="279"/>
      <c r="U27" s="282"/>
      <c r="V27" s="282"/>
      <c r="W27" s="282"/>
      <c r="X27" s="282"/>
      <c r="Y27" s="282"/>
      <c r="Z27" s="281"/>
      <c r="AA27" s="283"/>
    </row>
    <row r="28" spans="1:27" x14ac:dyDescent="0.2">
      <c r="A28" s="284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79"/>
      <c r="Q28" s="282"/>
      <c r="R28" s="279"/>
      <c r="S28" s="282"/>
      <c r="T28" s="279"/>
      <c r="U28" s="282"/>
      <c r="V28" s="282"/>
      <c r="W28" s="282"/>
      <c r="X28" s="282"/>
      <c r="Y28" s="282"/>
      <c r="Z28" s="281"/>
      <c r="AA28" s="283"/>
    </row>
    <row r="29" spans="1:27" x14ac:dyDescent="0.2">
      <c r="A29" s="284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79"/>
      <c r="Q29" s="282"/>
      <c r="R29" s="279"/>
      <c r="S29" s="282"/>
      <c r="T29" s="279"/>
      <c r="U29" s="282"/>
      <c r="V29" s="282"/>
      <c r="W29" s="282"/>
      <c r="X29" s="282"/>
      <c r="Y29" s="282"/>
      <c r="Z29" s="281"/>
      <c r="AA29" s="283"/>
    </row>
    <row r="30" spans="1:27" x14ac:dyDescent="0.2">
      <c r="A30" s="284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79"/>
      <c r="Q30" s="282"/>
      <c r="R30" s="279"/>
      <c r="S30" s="282"/>
      <c r="T30" s="279"/>
      <c r="U30" s="282"/>
      <c r="V30" s="282"/>
      <c r="W30" s="282"/>
      <c r="X30" s="282"/>
      <c r="Y30" s="282"/>
      <c r="Z30" s="281"/>
      <c r="AA30" s="283"/>
    </row>
    <row r="31" spans="1:27" x14ac:dyDescent="0.2">
      <c r="A31" s="284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79"/>
      <c r="Q31" s="282"/>
      <c r="R31" s="279"/>
      <c r="S31" s="282"/>
      <c r="T31" s="279"/>
      <c r="U31" s="282"/>
      <c r="V31" s="282"/>
      <c r="W31" s="282"/>
      <c r="X31" s="282"/>
      <c r="Y31" s="282"/>
      <c r="Z31" s="281"/>
      <c r="AA31" s="283"/>
    </row>
    <row r="32" spans="1:27" x14ac:dyDescent="0.2">
      <c r="A32" s="284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79"/>
      <c r="Q32" s="282"/>
      <c r="R32" s="279"/>
      <c r="S32" s="282"/>
      <c r="T32" s="279"/>
      <c r="U32" s="282"/>
      <c r="V32" s="282"/>
      <c r="W32" s="282"/>
      <c r="X32" s="282"/>
      <c r="Y32" s="282"/>
      <c r="Z32" s="281"/>
      <c r="AA32" s="283"/>
    </row>
    <row r="33" spans="1:30" x14ac:dyDescent="0.2">
      <c r="A33" s="284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79"/>
      <c r="Q33" s="282"/>
      <c r="R33" s="279"/>
      <c r="S33" s="282"/>
      <c r="T33" s="279"/>
      <c r="U33" s="282"/>
      <c r="V33" s="282"/>
      <c r="W33" s="282"/>
      <c r="X33" s="282"/>
      <c r="Y33" s="282"/>
      <c r="Z33" s="281"/>
      <c r="AA33" s="283"/>
    </row>
    <row r="34" spans="1:30" x14ac:dyDescent="0.2">
      <c r="A34" s="284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79"/>
      <c r="Q34" s="282"/>
      <c r="R34" s="279"/>
      <c r="S34" s="282"/>
      <c r="T34" s="279"/>
      <c r="U34" s="282"/>
      <c r="V34" s="282"/>
      <c r="W34" s="282"/>
      <c r="X34" s="282"/>
      <c r="Y34" s="282"/>
      <c r="Z34" s="281"/>
      <c r="AA34" s="283"/>
    </row>
    <row r="35" spans="1:30" ht="13.5" thickBot="1" x14ac:dyDescent="0.25">
      <c r="A35" s="285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7"/>
      <c r="Q35" s="288"/>
      <c r="R35" s="287"/>
      <c r="S35" s="288"/>
      <c r="T35" s="287"/>
      <c r="U35" s="288"/>
      <c r="V35" s="288"/>
      <c r="W35" s="288"/>
      <c r="X35" s="288"/>
      <c r="Y35" s="288"/>
      <c r="Z35" s="286"/>
      <c r="AA35" s="289"/>
      <c r="AD35" s="143"/>
    </row>
    <row r="36" spans="1:30" x14ac:dyDescent="0.2">
      <c r="B36" s="290" t="s">
        <v>271</v>
      </c>
      <c r="C36" s="290" t="s">
        <v>272</v>
      </c>
      <c r="D36" s="291" t="s">
        <v>271</v>
      </c>
      <c r="E36" s="291" t="s">
        <v>272</v>
      </c>
      <c r="F36" s="292" t="s">
        <v>271</v>
      </c>
      <c r="G36" s="292" t="s">
        <v>272</v>
      </c>
      <c r="H36" s="293" t="s">
        <v>271</v>
      </c>
      <c r="I36" s="293" t="s">
        <v>272</v>
      </c>
      <c r="J36" s="294" t="s">
        <v>271</v>
      </c>
      <c r="K36" s="294" t="s">
        <v>272</v>
      </c>
      <c r="L36" s="295" t="s">
        <v>271</v>
      </c>
      <c r="M36" s="295" t="s">
        <v>272</v>
      </c>
      <c r="N36" s="296" t="s">
        <v>271</v>
      </c>
      <c r="O36" s="296" t="s">
        <v>272</v>
      </c>
      <c r="P36" s="297" t="s">
        <v>271</v>
      </c>
      <c r="Q36" s="297" t="s">
        <v>272</v>
      </c>
      <c r="R36" s="298" t="s">
        <v>271</v>
      </c>
      <c r="S36" s="298" t="s">
        <v>272</v>
      </c>
      <c r="T36" s="299" t="s">
        <v>271</v>
      </c>
      <c r="U36" s="299" t="s">
        <v>272</v>
      </c>
      <c r="V36" s="300" t="s">
        <v>271</v>
      </c>
      <c r="W36" s="300" t="s">
        <v>272</v>
      </c>
      <c r="X36" s="301" t="s">
        <v>271</v>
      </c>
      <c r="Y36" s="301" t="s">
        <v>272</v>
      </c>
      <c r="Z36" s="302" t="s">
        <v>271</v>
      </c>
      <c r="AA36" s="302" t="s">
        <v>272</v>
      </c>
    </row>
    <row r="37" spans="1:30" ht="13.5" thickBot="1" x14ac:dyDescent="0.25">
      <c r="A37" s="303" t="s">
        <v>273</v>
      </c>
      <c r="B37" s="651">
        <f>DATOS!D210</f>
        <v>0</v>
      </c>
      <c r="C37" s="651">
        <f>DATOS!D211</f>
        <v>0</v>
      </c>
      <c r="D37" s="291">
        <f>DATOS!F210</f>
        <v>0</v>
      </c>
      <c r="E37" s="291">
        <f>DATOS!F211</f>
        <v>0</v>
      </c>
      <c r="F37" s="292">
        <f>DATOS!H210</f>
        <v>0</v>
      </c>
      <c r="G37" s="292">
        <f>DATOS!H211</f>
        <v>0</v>
      </c>
      <c r="H37" s="293">
        <f>DATOS!J210</f>
        <v>0</v>
      </c>
      <c r="I37" s="293">
        <f>DATOS!J211</f>
        <v>0</v>
      </c>
      <c r="J37" s="294">
        <f>DATOS!L210</f>
        <v>0</v>
      </c>
      <c r="K37" s="294">
        <f>DATOS!L211</f>
        <v>0</v>
      </c>
      <c r="L37" s="295">
        <f>DATOS!N210</f>
        <v>0</v>
      </c>
      <c r="M37" s="295">
        <f>DATOS!N211</f>
        <v>0</v>
      </c>
      <c r="N37" s="296">
        <f>DATOS!P210</f>
        <v>0</v>
      </c>
      <c r="O37" s="296">
        <f>DATOS!P211</f>
        <v>0</v>
      </c>
      <c r="P37" s="297">
        <f>DATOS!R210</f>
        <v>0</v>
      </c>
      <c r="Q37" s="297">
        <f>DATOS!R211</f>
        <v>0</v>
      </c>
      <c r="R37" s="298">
        <f>DATOS!T210</f>
        <v>0</v>
      </c>
      <c r="S37" s="298">
        <f>DATOS!T211</f>
        <v>0</v>
      </c>
      <c r="T37" s="299">
        <f>DATOS!V210</f>
        <v>0</v>
      </c>
      <c r="U37" s="299">
        <f>DATOS!V211</f>
        <v>0</v>
      </c>
      <c r="V37" s="300">
        <f>DATOS!X210</f>
        <v>0</v>
      </c>
      <c r="W37" s="300">
        <f>DATOS!X211</f>
        <v>0</v>
      </c>
      <c r="X37" s="301">
        <f>DATOS!Z210</f>
        <v>0</v>
      </c>
      <c r="Y37" s="301">
        <f>DATOS!Z211</f>
        <v>0</v>
      </c>
      <c r="Z37" s="302" t="e">
        <f>DATOS!AB210</f>
        <v>#DIV/0!</v>
      </c>
      <c r="AA37" s="680" t="e">
        <f>DATOS!AB211</f>
        <v>#DIV/0!</v>
      </c>
    </row>
    <row r="38" spans="1:30" ht="20.25" x14ac:dyDescent="0.3">
      <c r="A38" s="304">
        <v>21</v>
      </c>
      <c r="B38" s="305" t="s">
        <v>242</v>
      </c>
      <c r="C38" s="305" t="s">
        <v>250</v>
      </c>
      <c r="D38" s="306" t="s">
        <v>242</v>
      </c>
      <c r="E38" s="306" t="s">
        <v>250</v>
      </c>
      <c r="F38" s="307" t="s">
        <v>242</v>
      </c>
      <c r="G38" s="307" t="s">
        <v>250</v>
      </c>
      <c r="H38" s="308" t="s">
        <v>242</v>
      </c>
      <c r="I38" s="309" t="s">
        <v>250</v>
      </c>
      <c r="J38" s="310" t="s">
        <v>242</v>
      </c>
      <c r="K38" s="311" t="s">
        <v>250</v>
      </c>
      <c r="L38" s="312" t="s">
        <v>242</v>
      </c>
      <c r="M38" s="312" t="s">
        <v>250</v>
      </c>
      <c r="N38" s="313" t="s">
        <v>242</v>
      </c>
      <c r="O38" s="313" t="s">
        <v>250</v>
      </c>
      <c r="P38" s="314" t="s">
        <v>242</v>
      </c>
      <c r="Q38" s="314" t="s">
        <v>250</v>
      </c>
      <c r="R38" s="315" t="s">
        <v>242</v>
      </c>
      <c r="S38" s="315" t="s">
        <v>250</v>
      </c>
      <c r="T38" s="316" t="s">
        <v>242</v>
      </c>
      <c r="U38" s="316" t="s">
        <v>250</v>
      </c>
      <c r="V38" s="317" t="s">
        <v>242</v>
      </c>
      <c r="W38" s="317" t="s">
        <v>250</v>
      </c>
      <c r="X38" s="318" t="s">
        <v>242</v>
      </c>
      <c r="Y38" s="318" t="s">
        <v>250</v>
      </c>
      <c r="Z38" s="319"/>
      <c r="AA38" s="319"/>
    </row>
    <row r="39" spans="1:30" ht="16.5" thickBot="1" x14ac:dyDescent="0.3">
      <c r="A39" s="320" t="s">
        <v>274</v>
      </c>
      <c r="B39" s="321">
        <f>B37/A38</f>
        <v>0</v>
      </c>
      <c r="C39" s="321">
        <f>C37/A38</f>
        <v>0</v>
      </c>
      <c r="D39" s="322">
        <f>D37/A38</f>
        <v>0</v>
      </c>
      <c r="E39" s="322">
        <f>E37/A38</f>
        <v>0</v>
      </c>
      <c r="F39" s="323">
        <f>F37/A38</f>
        <v>0</v>
      </c>
      <c r="G39" s="323">
        <f>G37/A38</f>
        <v>0</v>
      </c>
      <c r="H39" s="324">
        <f>H37/A38</f>
        <v>0</v>
      </c>
      <c r="I39" s="325">
        <f>I37/A38</f>
        <v>0</v>
      </c>
      <c r="J39" s="326">
        <f>J37/A38</f>
        <v>0</v>
      </c>
      <c r="K39" s="326">
        <f>K37/A38</f>
        <v>0</v>
      </c>
      <c r="L39" s="327">
        <f>L37/A38</f>
        <v>0</v>
      </c>
      <c r="M39" s="327">
        <f>M37/A38</f>
        <v>0</v>
      </c>
      <c r="N39" s="328">
        <f>N37/A38</f>
        <v>0</v>
      </c>
      <c r="O39" s="328">
        <f>O37/A38</f>
        <v>0</v>
      </c>
      <c r="P39" s="329">
        <f>P37/A38</f>
        <v>0</v>
      </c>
      <c r="Q39" s="330">
        <f>Q37/A38</f>
        <v>0</v>
      </c>
      <c r="R39" s="331">
        <f>R37/A38</f>
        <v>0</v>
      </c>
      <c r="S39" s="331">
        <f>S37/A38</f>
        <v>0</v>
      </c>
      <c r="T39" s="332">
        <f>T37/A38</f>
        <v>0</v>
      </c>
      <c r="U39" s="332">
        <f>U37/A38</f>
        <v>0</v>
      </c>
      <c r="V39" s="333">
        <f>V37/A38</f>
        <v>0</v>
      </c>
      <c r="W39" s="333">
        <f>W37/A38</f>
        <v>0</v>
      </c>
      <c r="X39" s="334">
        <f>X37/A38</f>
        <v>0</v>
      </c>
      <c r="Y39" s="334">
        <f>Y37/A38</f>
        <v>0</v>
      </c>
      <c r="Z39" s="335" t="e">
        <f>Z37/A38</f>
        <v>#DIV/0!</v>
      </c>
      <c r="AA39" s="652" t="e">
        <f>AA37/A38</f>
        <v>#DIV/0!</v>
      </c>
    </row>
    <row r="40" spans="1:30" ht="13.5" thickBot="1" x14ac:dyDescent="0.25">
      <c r="B40" s="1908" t="s">
        <v>0</v>
      </c>
      <c r="C40" s="1909"/>
      <c r="D40" s="1910" t="s">
        <v>1</v>
      </c>
      <c r="E40" s="1911"/>
      <c r="F40" s="1912" t="s">
        <v>2</v>
      </c>
      <c r="G40" s="1913"/>
      <c r="H40" s="1914" t="s">
        <v>3</v>
      </c>
      <c r="I40" s="1915"/>
      <c r="J40" s="1916" t="s">
        <v>4</v>
      </c>
      <c r="K40" s="1917"/>
      <c r="L40" s="1896" t="s">
        <v>5</v>
      </c>
      <c r="M40" s="1897"/>
      <c r="N40" s="1898" t="s">
        <v>6</v>
      </c>
      <c r="O40" s="1899"/>
      <c r="P40" s="1900" t="s">
        <v>7</v>
      </c>
      <c r="Q40" s="1901"/>
      <c r="R40" s="1902" t="s">
        <v>8</v>
      </c>
      <c r="S40" s="1903"/>
      <c r="T40" s="1904" t="s">
        <v>9</v>
      </c>
      <c r="U40" s="1905"/>
      <c r="V40" s="1906" t="s">
        <v>10</v>
      </c>
      <c r="W40" s="1907"/>
      <c r="X40" s="1892" t="s">
        <v>11</v>
      </c>
      <c r="Y40" s="1893"/>
      <c r="Z40" s="1894" t="s">
        <v>275</v>
      </c>
      <c r="AA40" s="1895"/>
    </row>
    <row r="41" spans="1:30" x14ac:dyDescent="0.2">
      <c r="T41" s="143"/>
    </row>
  </sheetData>
  <mergeCells count="28"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40:C40"/>
    <mergeCell ref="D40:E40"/>
    <mergeCell ref="F40:G40"/>
    <mergeCell ref="H40:I40"/>
    <mergeCell ref="J40:K40"/>
    <mergeCell ref="X40:Y40"/>
    <mergeCell ref="Z40:AA40"/>
    <mergeCell ref="L40:M40"/>
    <mergeCell ref="N40:O40"/>
    <mergeCell ref="P40:Q40"/>
    <mergeCell ref="R40:S40"/>
    <mergeCell ref="T40:U40"/>
    <mergeCell ref="V40:W40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18"/>
  <sheetViews>
    <sheetView zoomScale="65" zoomScaleNormal="65" workbookViewId="0">
      <pane ySplit="1" topLeftCell="A23" activePane="bottomLeft" state="frozen"/>
      <selection pane="bottomLeft" activeCell="C30" sqref="C30"/>
    </sheetView>
  </sheetViews>
  <sheetFormatPr baseColWidth="10" defaultColWidth="15.42578125" defaultRowHeight="24" customHeight="1" x14ac:dyDescent="0.25"/>
  <cols>
    <col min="2" max="2" width="48.7109375" bestFit="1" customWidth="1"/>
    <col min="3" max="3" width="24.5703125" style="562" bestFit="1" customWidth="1"/>
    <col min="4" max="4" width="25.42578125" bestFit="1" customWidth="1"/>
    <col min="28" max="28" width="20" customWidth="1"/>
  </cols>
  <sheetData>
    <row r="1" spans="1:239" ht="24" customHeight="1" thickBot="1" x14ac:dyDescent="0.3">
      <c r="B1" s="1937" t="s">
        <v>701</v>
      </c>
      <c r="C1" s="1937"/>
      <c r="D1" s="1937"/>
      <c r="E1" s="1039">
        <f>DATOS!C22</f>
        <v>19</v>
      </c>
      <c r="F1" s="1039"/>
      <c r="G1" s="1039">
        <f>DATOS!E22</f>
        <v>21</v>
      </c>
      <c r="H1" s="1039"/>
      <c r="I1" s="1039">
        <f>DATOS!G22</f>
        <v>21</v>
      </c>
      <c r="J1" s="1039"/>
      <c r="K1" s="1039">
        <f>DATOS!I22</f>
        <v>20</v>
      </c>
      <c r="L1" s="1039"/>
      <c r="M1" s="1039">
        <f>DATOS!K22</f>
        <v>21</v>
      </c>
      <c r="N1" s="1039"/>
      <c r="O1" s="1039">
        <f>DATOS!M22</f>
        <v>22</v>
      </c>
      <c r="P1" s="1039"/>
      <c r="Q1" s="1039">
        <f>DATOS!O22</f>
        <v>21</v>
      </c>
      <c r="R1" s="1039"/>
      <c r="S1" s="1039">
        <f>DATOS!Q22</f>
        <v>11</v>
      </c>
      <c r="T1" s="1039"/>
      <c r="U1" s="1039">
        <f>DATOS!S22</f>
        <v>22</v>
      </c>
      <c r="V1" s="1039"/>
      <c r="W1" s="1039">
        <f>DATOS!U22</f>
        <v>20</v>
      </c>
      <c r="X1" s="1039"/>
      <c r="Y1" s="1039">
        <f>DATOS!W22</f>
        <v>21</v>
      </c>
      <c r="Z1" s="1039"/>
      <c r="AA1" s="1039">
        <f>DATOS!Y22</f>
        <v>13</v>
      </c>
      <c r="AC1" s="1039">
        <f>SUM(E1:AB1)</f>
        <v>232</v>
      </c>
    </row>
    <row r="2" spans="1:239" s="1038" customFormat="1" ht="24" customHeight="1" thickTop="1" thickBot="1" x14ac:dyDescent="0.3">
      <c r="A2" s="1938" t="s">
        <v>1020</v>
      </c>
      <c r="B2" s="1939"/>
      <c r="C2" s="563"/>
      <c r="E2" s="1038" t="s">
        <v>128</v>
      </c>
      <c r="F2" s="1038" t="s">
        <v>128</v>
      </c>
      <c r="G2" s="1038" t="s">
        <v>129</v>
      </c>
      <c r="H2" s="1038" t="s">
        <v>129</v>
      </c>
      <c r="I2" s="1038" t="s">
        <v>130</v>
      </c>
      <c r="J2" s="1038" t="s">
        <v>130</v>
      </c>
      <c r="K2" s="1038" t="s">
        <v>131</v>
      </c>
      <c r="L2" s="1038" t="s">
        <v>131</v>
      </c>
      <c r="M2" s="1038" t="s">
        <v>132</v>
      </c>
      <c r="N2" s="1038" t="s">
        <v>132</v>
      </c>
      <c r="O2" s="1038" t="s">
        <v>133</v>
      </c>
      <c r="P2" s="1038" t="s">
        <v>133</v>
      </c>
      <c r="Q2" s="1038" t="s">
        <v>134</v>
      </c>
      <c r="R2" s="1038" t="s">
        <v>134</v>
      </c>
      <c r="S2" s="1038" t="s">
        <v>135</v>
      </c>
      <c r="T2" s="1038" t="s">
        <v>135</v>
      </c>
      <c r="U2" s="1038" t="s">
        <v>136</v>
      </c>
      <c r="V2" s="1038" t="s">
        <v>136</v>
      </c>
      <c r="W2" s="1038" t="s">
        <v>137</v>
      </c>
      <c r="X2" s="1038" t="s">
        <v>137</v>
      </c>
      <c r="Y2" s="1038" t="s">
        <v>138</v>
      </c>
      <c r="Z2" s="1038" t="s">
        <v>138</v>
      </c>
      <c r="AA2" s="1038" t="s">
        <v>139</v>
      </c>
      <c r="AB2" s="1038" t="s">
        <v>139</v>
      </c>
    </row>
    <row r="3" spans="1:239" s="560" customFormat="1" ht="24" customHeight="1" thickTop="1" thickBot="1" x14ac:dyDescent="0.3">
      <c r="A3" s="561" t="s">
        <v>425</v>
      </c>
      <c r="B3" s="561" t="s">
        <v>222</v>
      </c>
      <c r="C3" s="1040" t="s">
        <v>426</v>
      </c>
      <c r="D3" s="1041" t="s">
        <v>427</v>
      </c>
      <c r="E3" s="1041" t="s">
        <v>428</v>
      </c>
      <c r="F3" s="1041" t="s">
        <v>429</v>
      </c>
      <c r="G3" s="1041" t="s">
        <v>430</v>
      </c>
      <c r="H3" s="1041" t="s">
        <v>431</v>
      </c>
      <c r="I3" s="1041" t="s">
        <v>432</v>
      </c>
      <c r="J3" s="1041" t="s">
        <v>433</v>
      </c>
      <c r="K3" s="1041" t="s">
        <v>434</v>
      </c>
      <c r="L3" s="1041" t="s">
        <v>435</v>
      </c>
      <c r="M3" s="1041" t="s">
        <v>436</v>
      </c>
      <c r="N3" s="1041" t="s">
        <v>437</v>
      </c>
      <c r="O3" s="1041" t="s">
        <v>438</v>
      </c>
      <c r="P3" s="1041" t="s">
        <v>439</v>
      </c>
      <c r="Q3" s="1041" t="s">
        <v>440</v>
      </c>
      <c r="R3" s="1041" t="s">
        <v>441</v>
      </c>
      <c r="S3" s="1041" t="s">
        <v>442</v>
      </c>
      <c r="T3" s="1041" t="s">
        <v>443</v>
      </c>
      <c r="U3" s="1041" t="s">
        <v>444</v>
      </c>
      <c r="V3" s="1041" t="s">
        <v>445</v>
      </c>
      <c r="W3" s="1041" t="s">
        <v>446</v>
      </c>
      <c r="X3" s="1041" t="s">
        <v>447</v>
      </c>
      <c r="Y3" s="1041" t="s">
        <v>448</v>
      </c>
      <c r="Z3" s="1041" t="s">
        <v>449</v>
      </c>
      <c r="AA3" s="1041" t="s">
        <v>450</v>
      </c>
      <c r="AB3" s="1041" t="s">
        <v>451</v>
      </c>
      <c r="AC3" s="1037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0" t="s">
        <v>452</v>
      </c>
      <c r="B4" s="560" t="s">
        <v>453</v>
      </c>
      <c r="C4" s="1042">
        <v>662480.07999999996</v>
      </c>
      <c r="D4" s="1043">
        <v>0</v>
      </c>
      <c r="E4" s="1043">
        <f>($C4*$E$1)/$AC$1</f>
        <v>54254.83413793103</v>
      </c>
      <c r="F4" s="1043">
        <v>0</v>
      </c>
      <c r="G4" s="1043">
        <f>($C4*$G$1)/$AC$1</f>
        <v>59965.869310344824</v>
      </c>
      <c r="H4" s="1043">
        <v>0</v>
      </c>
      <c r="I4" s="1043">
        <f>($C4*$I$1)/$AC$1</f>
        <v>59965.869310344824</v>
      </c>
      <c r="J4" s="1043">
        <v>0</v>
      </c>
      <c r="K4" s="1043">
        <f>($C4*$K$1)/$AC$1</f>
        <v>57110.35172413793</v>
      </c>
      <c r="L4" s="1043">
        <v>0</v>
      </c>
      <c r="M4" s="1043">
        <f>($C4*$M$1)/$AC$1</f>
        <v>59965.869310344824</v>
      </c>
      <c r="N4" s="1043">
        <v>0</v>
      </c>
      <c r="O4" s="1043">
        <f>($C4*$O$1)/$AC$1</f>
        <v>62821.386896551725</v>
      </c>
      <c r="P4" s="1043">
        <v>0</v>
      </c>
      <c r="Q4" s="1043">
        <f>($C4*$Q$1)/$AC$1</f>
        <v>59965.869310344824</v>
      </c>
      <c r="R4" s="1043">
        <v>0</v>
      </c>
      <c r="S4" s="1043">
        <f>($C4*$S$1)/$AC$1</f>
        <v>31410.693448275862</v>
      </c>
      <c r="T4" s="1043">
        <v>0</v>
      </c>
      <c r="U4" s="1043">
        <f>($C4*$U$1)/$AC$1</f>
        <v>62821.386896551725</v>
      </c>
      <c r="V4" s="1043">
        <v>0</v>
      </c>
      <c r="W4" s="1043">
        <f>($C4*$W$1)/$AC$1</f>
        <v>57110.35172413793</v>
      </c>
      <c r="X4" s="1043">
        <v>0</v>
      </c>
      <c r="Y4" s="1043">
        <f>($C4*$Y$1)/$AC$1</f>
        <v>59965.869310344824</v>
      </c>
      <c r="Z4" s="1043">
        <v>0</v>
      </c>
      <c r="AA4" s="1043">
        <f>($C4*$AA$1)/$AC$1</f>
        <v>37121.728620689653</v>
      </c>
      <c r="AB4" s="1043">
        <v>0</v>
      </c>
    </row>
    <row r="5" spans="1:239" ht="24" customHeight="1" thickTop="1" thickBot="1" x14ac:dyDescent="0.3">
      <c r="A5" s="560" t="s">
        <v>454</v>
      </c>
      <c r="B5" s="560" t="s">
        <v>455</v>
      </c>
      <c r="C5" s="1044">
        <v>155288.32999999999</v>
      </c>
      <c r="D5" s="1045">
        <v>0</v>
      </c>
      <c r="E5" s="1045">
        <f t="shared" ref="E5:E10" si="0">($C5*$E$1)/$AC$1</f>
        <v>12717.578749999999</v>
      </c>
      <c r="F5" s="1045">
        <v>0</v>
      </c>
      <c r="G5" s="1045">
        <f t="shared" ref="G5:G10" si="1">($C5*$G$1)/$AC$1</f>
        <v>14056.271249999998</v>
      </c>
      <c r="H5" s="1045">
        <v>0</v>
      </c>
      <c r="I5" s="1045">
        <f t="shared" ref="I5:I10" si="2">($C5*$I$1)/$AC$1</f>
        <v>14056.271249999998</v>
      </c>
      <c r="J5" s="1045">
        <v>0</v>
      </c>
      <c r="K5" s="1045">
        <f t="shared" ref="K5:K10" si="3">($C5*$K$1)/$AC$1</f>
        <v>13386.924999999999</v>
      </c>
      <c r="L5" s="1045">
        <v>0</v>
      </c>
      <c r="M5" s="1045">
        <f t="shared" ref="M5:M10" si="4">($C5*$M$1)/$AC$1</f>
        <v>14056.271249999998</v>
      </c>
      <c r="N5" s="1045">
        <v>0</v>
      </c>
      <c r="O5" s="1045">
        <f t="shared" ref="O5:O10" si="5">($C5*$O$1)/$AC$1</f>
        <v>14725.617499999998</v>
      </c>
      <c r="P5" s="1045">
        <v>0</v>
      </c>
      <c r="Q5" s="1045">
        <f t="shared" ref="Q5:Q10" si="6">($C5*$Q$1)/$AC$1</f>
        <v>14056.271249999998</v>
      </c>
      <c r="R5" s="1045">
        <v>0</v>
      </c>
      <c r="S5" s="1045">
        <f t="shared" ref="S5:S10" si="7">($C5*$S$1)/$AC$1</f>
        <v>7362.8087499999992</v>
      </c>
      <c r="T5" s="1045">
        <v>0</v>
      </c>
      <c r="U5" s="1045">
        <f t="shared" ref="U5:U10" si="8">($C5*$U$1)/$AC$1</f>
        <v>14725.617499999998</v>
      </c>
      <c r="V5" s="1045">
        <v>0</v>
      </c>
      <c r="W5" s="1045">
        <f t="shared" ref="W5:W10" si="9">($C5*$W$1)/$AC$1</f>
        <v>13386.924999999999</v>
      </c>
      <c r="X5" s="1045">
        <v>0</v>
      </c>
      <c r="Y5" s="1045">
        <f t="shared" ref="Y5:Y10" si="10">($C5*$Y$1)/$AC$1</f>
        <v>14056.271249999998</v>
      </c>
      <c r="Z5" s="1045">
        <v>0</v>
      </c>
      <c r="AA5" s="1045">
        <f t="shared" ref="AA5:AA10" si="11">($C5*$AA$1)/$AC$1</f>
        <v>8701.5012499999993</v>
      </c>
      <c r="AB5" s="1045">
        <v>0</v>
      </c>
    </row>
    <row r="6" spans="1:239" ht="24" customHeight="1" thickTop="1" thickBot="1" x14ac:dyDescent="0.3">
      <c r="A6" s="1046">
        <v>6070003</v>
      </c>
      <c r="B6" s="560" t="s">
        <v>1051</v>
      </c>
      <c r="C6" s="1044">
        <v>6801.58</v>
      </c>
      <c r="D6" s="1045">
        <v>0</v>
      </c>
      <c r="E6" s="1045">
        <f t="shared" si="0"/>
        <v>557.02594827586211</v>
      </c>
      <c r="F6" s="1045">
        <v>0</v>
      </c>
      <c r="G6" s="1045">
        <f t="shared" si="1"/>
        <v>615.66025862068966</v>
      </c>
      <c r="H6" s="1045">
        <v>0</v>
      </c>
      <c r="I6" s="1045">
        <f t="shared" si="2"/>
        <v>615.66025862068966</v>
      </c>
      <c r="J6" s="1045">
        <v>0</v>
      </c>
      <c r="K6" s="1045">
        <f t="shared" si="3"/>
        <v>586.34310344827588</v>
      </c>
      <c r="L6" s="1045">
        <v>0</v>
      </c>
      <c r="M6" s="1045">
        <f t="shared" si="4"/>
        <v>615.66025862068966</v>
      </c>
      <c r="N6" s="1045">
        <v>0</v>
      </c>
      <c r="O6" s="1045">
        <f t="shared" si="5"/>
        <v>644.97741379310344</v>
      </c>
      <c r="P6" s="1045">
        <v>0</v>
      </c>
      <c r="Q6" s="1045">
        <f t="shared" si="6"/>
        <v>615.66025862068966</v>
      </c>
      <c r="R6" s="1045">
        <v>0</v>
      </c>
      <c r="S6" s="1045">
        <f t="shared" si="7"/>
        <v>322.48870689655172</v>
      </c>
      <c r="T6" s="1045">
        <v>0</v>
      </c>
      <c r="U6" s="1045">
        <f t="shared" si="8"/>
        <v>644.97741379310344</v>
      </c>
      <c r="V6" s="1045">
        <v>0</v>
      </c>
      <c r="W6" s="1045">
        <f t="shared" si="9"/>
        <v>586.34310344827588</v>
      </c>
      <c r="X6" s="1045">
        <v>0</v>
      </c>
      <c r="Y6" s="1045">
        <f t="shared" si="10"/>
        <v>615.66025862068966</v>
      </c>
      <c r="Z6" s="1045">
        <v>0</v>
      </c>
      <c r="AA6" s="1045">
        <f t="shared" si="11"/>
        <v>381.12301724137927</v>
      </c>
      <c r="AB6" s="1045">
        <v>0</v>
      </c>
    </row>
    <row r="7" spans="1:239" ht="24" customHeight="1" thickTop="1" thickBot="1" x14ac:dyDescent="0.3">
      <c r="A7" s="1046">
        <v>6070005</v>
      </c>
      <c r="B7" s="560" t="s">
        <v>983</v>
      </c>
      <c r="C7" s="1044">
        <v>140400</v>
      </c>
      <c r="D7" s="1045">
        <v>0</v>
      </c>
      <c r="E7" s="1045">
        <f t="shared" si="0"/>
        <v>11498.275862068966</v>
      </c>
      <c r="F7" s="1045">
        <v>0</v>
      </c>
      <c r="G7" s="1045">
        <f t="shared" si="1"/>
        <v>12708.620689655172</v>
      </c>
      <c r="H7" s="1045">
        <v>0</v>
      </c>
      <c r="I7" s="1045">
        <f t="shared" si="2"/>
        <v>12708.620689655172</v>
      </c>
      <c r="J7" s="1045">
        <v>0</v>
      </c>
      <c r="K7" s="1045">
        <f t="shared" si="3"/>
        <v>12103.448275862069</v>
      </c>
      <c r="L7" s="1045">
        <v>0</v>
      </c>
      <c r="M7" s="1045">
        <f t="shared" si="4"/>
        <v>12708.620689655172</v>
      </c>
      <c r="N7" s="1045">
        <v>0</v>
      </c>
      <c r="O7" s="1045">
        <f t="shared" si="5"/>
        <v>13313.793103448275</v>
      </c>
      <c r="P7" s="1045">
        <v>0</v>
      </c>
      <c r="Q7" s="1045">
        <f t="shared" si="6"/>
        <v>12708.620689655172</v>
      </c>
      <c r="R7" s="1045">
        <v>0</v>
      </c>
      <c r="S7" s="1045">
        <f t="shared" si="7"/>
        <v>6656.8965517241377</v>
      </c>
      <c r="T7" s="1045">
        <v>0</v>
      </c>
      <c r="U7" s="1045">
        <f t="shared" si="8"/>
        <v>13313.793103448275</v>
      </c>
      <c r="V7" s="1045">
        <v>0</v>
      </c>
      <c r="W7" s="1045">
        <f t="shared" si="9"/>
        <v>12103.448275862069</v>
      </c>
      <c r="X7" s="1045">
        <v>0</v>
      </c>
      <c r="Y7" s="1045">
        <f t="shared" si="10"/>
        <v>12708.620689655172</v>
      </c>
      <c r="Z7" s="1045">
        <v>0</v>
      </c>
      <c r="AA7" s="1045">
        <f t="shared" si="11"/>
        <v>7867.2413793103451</v>
      </c>
      <c r="AB7" s="1045">
        <v>0</v>
      </c>
    </row>
    <row r="8" spans="1:239" ht="24" customHeight="1" thickTop="1" thickBot="1" x14ac:dyDescent="0.3">
      <c r="A8" s="1046">
        <v>6110000</v>
      </c>
      <c r="B8" s="560" t="s">
        <v>708</v>
      </c>
      <c r="C8" s="1044">
        <v>-9710.14</v>
      </c>
      <c r="D8" s="1045">
        <v>0</v>
      </c>
      <c r="E8" s="1045">
        <f t="shared" si="0"/>
        <v>-795.22698275862058</v>
      </c>
      <c r="F8" s="1045">
        <v>0</v>
      </c>
      <c r="G8" s="1045">
        <f t="shared" si="1"/>
        <v>-878.93508620689659</v>
      </c>
      <c r="H8" s="1045">
        <v>0</v>
      </c>
      <c r="I8" s="1045">
        <f t="shared" si="2"/>
        <v>-878.93508620689659</v>
      </c>
      <c r="J8" s="1045">
        <v>0</v>
      </c>
      <c r="K8" s="1045">
        <f t="shared" si="3"/>
        <v>-837.08103448275858</v>
      </c>
      <c r="L8" s="1045">
        <v>0</v>
      </c>
      <c r="M8" s="1045">
        <f t="shared" si="4"/>
        <v>-878.93508620689659</v>
      </c>
      <c r="N8" s="1045">
        <v>0</v>
      </c>
      <c r="O8" s="1045">
        <f t="shared" si="5"/>
        <v>-920.78913793103447</v>
      </c>
      <c r="P8" s="1045">
        <v>0</v>
      </c>
      <c r="Q8" s="1045">
        <f t="shared" si="6"/>
        <v>-878.93508620689659</v>
      </c>
      <c r="R8" s="1045">
        <v>0</v>
      </c>
      <c r="S8" s="1045">
        <f t="shared" si="7"/>
        <v>-460.39456896551724</v>
      </c>
      <c r="T8" s="1045">
        <v>0</v>
      </c>
      <c r="U8" s="1045">
        <f t="shared" si="8"/>
        <v>-920.78913793103447</v>
      </c>
      <c r="V8" s="1045">
        <v>0</v>
      </c>
      <c r="W8" s="1045">
        <f t="shared" si="9"/>
        <v>-837.08103448275858</v>
      </c>
      <c r="X8" s="1045">
        <v>0</v>
      </c>
      <c r="Y8" s="1045">
        <f t="shared" si="10"/>
        <v>-878.93508620689659</v>
      </c>
      <c r="Z8" s="1045">
        <v>0</v>
      </c>
      <c r="AA8" s="1045">
        <f t="shared" si="11"/>
        <v>-544.10267241379302</v>
      </c>
      <c r="AB8" s="1045">
        <v>0</v>
      </c>
    </row>
    <row r="9" spans="1:239" ht="24" customHeight="1" thickTop="1" thickBot="1" x14ac:dyDescent="0.3">
      <c r="A9" s="560" t="s">
        <v>456</v>
      </c>
      <c r="B9" s="560" t="s">
        <v>457</v>
      </c>
      <c r="C9" s="1044">
        <v>9600</v>
      </c>
      <c r="D9" s="1045">
        <v>0</v>
      </c>
      <c r="E9" s="1045">
        <f t="shared" ref="E9:E11" si="12">$C9/12</f>
        <v>800</v>
      </c>
      <c r="F9" s="1045">
        <v>0</v>
      </c>
      <c r="G9" s="1045">
        <f t="shared" ref="G9:G11" si="13">$C9/12</f>
        <v>800</v>
      </c>
      <c r="H9" s="1045">
        <v>0</v>
      </c>
      <c r="I9" s="1045">
        <f t="shared" ref="I9:I11" si="14">$C9/12</f>
        <v>800</v>
      </c>
      <c r="J9" s="1045">
        <v>0</v>
      </c>
      <c r="K9" s="1045">
        <f t="shared" ref="K9:K11" si="15">$C9/12</f>
        <v>800</v>
      </c>
      <c r="L9" s="1045">
        <v>0</v>
      </c>
      <c r="M9" s="1045">
        <f t="shared" ref="M9:M11" si="16">$C9/12</f>
        <v>800</v>
      </c>
      <c r="N9" s="1045">
        <v>0</v>
      </c>
      <c r="O9" s="1045">
        <f t="shared" ref="O9:O11" si="17">$C9/12</f>
        <v>800</v>
      </c>
      <c r="P9" s="1045">
        <v>0</v>
      </c>
      <c r="Q9" s="1045">
        <f t="shared" ref="Q9:Q11" si="18">$C9/12</f>
        <v>800</v>
      </c>
      <c r="R9" s="1045">
        <v>0</v>
      </c>
      <c r="S9" s="1045">
        <f t="shared" ref="S9:S11" si="19">$C9/12</f>
        <v>800</v>
      </c>
      <c r="T9" s="1045">
        <v>0</v>
      </c>
      <c r="U9" s="1045">
        <f t="shared" ref="U9:U11" si="20">$C9/12</f>
        <v>800</v>
      </c>
      <c r="V9" s="1045">
        <v>0</v>
      </c>
      <c r="W9" s="1045">
        <f t="shared" ref="W9:W11" si="21">$C9/12</f>
        <v>800</v>
      </c>
      <c r="X9" s="1045">
        <v>0</v>
      </c>
      <c r="Y9" s="1045">
        <f t="shared" ref="Y9:Y11" si="22">$C9/12</f>
        <v>800</v>
      </c>
      <c r="Z9" s="1045">
        <v>0</v>
      </c>
      <c r="AA9" s="1045">
        <f t="shared" ref="AA9:AA11" si="23">$C9/12</f>
        <v>800</v>
      </c>
      <c r="AB9" s="1045">
        <v>0</v>
      </c>
    </row>
    <row r="10" spans="1:239" ht="24" customHeight="1" thickTop="1" thickBot="1" x14ac:dyDescent="0.3">
      <c r="A10" s="1046">
        <v>6210002</v>
      </c>
      <c r="B10" s="560" t="s">
        <v>709</v>
      </c>
      <c r="C10" s="1044">
        <v>16102</v>
      </c>
      <c r="D10" s="1045">
        <v>0</v>
      </c>
      <c r="E10" s="1045">
        <f t="shared" si="0"/>
        <v>1318.6982758620691</v>
      </c>
      <c r="F10" s="1045">
        <v>0</v>
      </c>
      <c r="G10" s="1045">
        <f t="shared" si="1"/>
        <v>1457.5086206896551</v>
      </c>
      <c r="H10" s="1045">
        <v>0</v>
      </c>
      <c r="I10" s="1045">
        <f t="shared" si="2"/>
        <v>1457.5086206896551</v>
      </c>
      <c r="J10" s="1045">
        <v>0</v>
      </c>
      <c r="K10" s="1045">
        <f t="shared" si="3"/>
        <v>1388.1034482758621</v>
      </c>
      <c r="L10" s="1045">
        <v>0</v>
      </c>
      <c r="M10" s="1045">
        <f t="shared" si="4"/>
        <v>1457.5086206896551</v>
      </c>
      <c r="N10" s="1045">
        <v>0</v>
      </c>
      <c r="O10" s="1045">
        <f t="shared" si="5"/>
        <v>1526.9137931034484</v>
      </c>
      <c r="P10" s="1045">
        <v>0</v>
      </c>
      <c r="Q10" s="1045">
        <f t="shared" si="6"/>
        <v>1457.5086206896551</v>
      </c>
      <c r="R10" s="1045">
        <v>0</v>
      </c>
      <c r="S10" s="1045">
        <f t="shared" si="7"/>
        <v>763.45689655172418</v>
      </c>
      <c r="T10" s="1045">
        <v>0</v>
      </c>
      <c r="U10" s="1045">
        <f t="shared" si="8"/>
        <v>1526.9137931034484</v>
      </c>
      <c r="V10" s="1045">
        <v>0</v>
      </c>
      <c r="W10" s="1045">
        <f t="shared" si="9"/>
        <v>1388.1034482758621</v>
      </c>
      <c r="X10" s="1045">
        <v>0</v>
      </c>
      <c r="Y10" s="1045">
        <f t="shared" si="10"/>
        <v>1457.5086206896551</v>
      </c>
      <c r="Z10" s="1045">
        <v>0</v>
      </c>
      <c r="AA10" s="1045">
        <f t="shared" si="11"/>
        <v>902.26724137931035</v>
      </c>
      <c r="AB10" s="1045">
        <v>0</v>
      </c>
    </row>
    <row r="11" spans="1:239" ht="24" customHeight="1" thickTop="1" thickBot="1" x14ac:dyDescent="0.3">
      <c r="A11" s="560" t="s">
        <v>458</v>
      </c>
      <c r="B11" s="560" t="s">
        <v>1052</v>
      </c>
      <c r="C11" s="1044">
        <v>1426.63</v>
      </c>
      <c r="D11" s="1045">
        <v>0</v>
      </c>
      <c r="E11" s="1045">
        <f t="shared" si="12"/>
        <v>118.88583333333334</v>
      </c>
      <c r="F11" s="1045">
        <v>0</v>
      </c>
      <c r="G11" s="1045">
        <f t="shared" si="13"/>
        <v>118.88583333333334</v>
      </c>
      <c r="H11" s="1045">
        <v>0</v>
      </c>
      <c r="I11" s="1045">
        <f t="shared" si="14"/>
        <v>118.88583333333334</v>
      </c>
      <c r="J11" s="1045">
        <v>0</v>
      </c>
      <c r="K11" s="1045">
        <f t="shared" si="15"/>
        <v>118.88583333333334</v>
      </c>
      <c r="L11" s="1045">
        <v>0</v>
      </c>
      <c r="M11" s="1045">
        <f t="shared" si="16"/>
        <v>118.88583333333334</v>
      </c>
      <c r="N11" s="1045">
        <v>0</v>
      </c>
      <c r="O11" s="1045">
        <f t="shared" si="17"/>
        <v>118.88583333333334</v>
      </c>
      <c r="P11" s="1045">
        <v>0</v>
      </c>
      <c r="Q11" s="1045">
        <f t="shared" si="18"/>
        <v>118.88583333333334</v>
      </c>
      <c r="R11" s="1045">
        <v>0</v>
      </c>
      <c r="S11" s="1045">
        <f t="shared" si="19"/>
        <v>118.88583333333334</v>
      </c>
      <c r="T11" s="1045">
        <v>0</v>
      </c>
      <c r="U11" s="1045">
        <f t="shared" si="20"/>
        <v>118.88583333333334</v>
      </c>
      <c r="V11" s="1045">
        <v>0</v>
      </c>
      <c r="W11" s="1045">
        <f t="shared" si="21"/>
        <v>118.88583333333334</v>
      </c>
      <c r="X11" s="1045">
        <v>0</v>
      </c>
      <c r="Y11" s="1045">
        <f t="shared" si="22"/>
        <v>118.88583333333334</v>
      </c>
      <c r="Z11" s="1045">
        <v>0</v>
      </c>
      <c r="AA11" s="1045">
        <f t="shared" si="23"/>
        <v>118.88583333333334</v>
      </c>
      <c r="AB11" s="1045">
        <v>0</v>
      </c>
    </row>
    <row r="12" spans="1:239" ht="24" customHeight="1" thickTop="1" thickBot="1" x14ac:dyDescent="0.3">
      <c r="A12" s="560" t="s">
        <v>459</v>
      </c>
      <c r="B12" s="560" t="s">
        <v>460</v>
      </c>
      <c r="C12" s="1044">
        <v>18235.810000000001</v>
      </c>
      <c r="D12" s="1045">
        <v>0</v>
      </c>
      <c r="E12" s="1045">
        <f t="shared" ref="E12:E23" si="24">($C12*$E$1)/$AC$1</f>
        <v>1493.4499568965518</v>
      </c>
      <c r="F12" s="1045">
        <v>0</v>
      </c>
      <c r="G12" s="1045">
        <f t="shared" ref="G12:G23" si="25">($C12*$G$1)/$AC$1</f>
        <v>1650.6552155172415</v>
      </c>
      <c r="H12" s="1045">
        <v>0</v>
      </c>
      <c r="I12" s="1045">
        <f t="shared" ref="I12:I23" si="26">($C12*$I$1)/$AC$1</f>
        <v>1650.6552155172415</v>
      </c>
      <c r="J12" s="1045">
        <v>0</v>
      </c>
      <c r="K12" s="1045">
        <f t="shared" ref="K12:K23" si="27">($C12*$K$1)/$AC$1</f>
        <v>1572.0525862068966</v>
      </c>
      <c r="L12" s="1045">
        <v>0</v>
      </c>
      <c r="M12" s="1045">
        <f t="shared" ref="M12:M23" si="28">($C12*$M$1)/$AC$1</f>
        <v>1650.6552155172415</v>
      </c>
      <c r="N12" s="1045">
        <v>0</v>
      </c>
      <c r="O12" s="1045">
        <f t="shared" ref="O12:O23" si="29">($C12*$O$1)/$AC$1</f>
        <v>1729.2578448275863</v>
      </c>
      <c r="P12" s="1045">
        <v>0</v>
      </c>
      <c r="Q12" s="1045">
        <f t="shared" ref="Q12:Q23" si="30">($C12*$Q$1)/$AC$1</f>
        <v>1650.6552155172415</v>
      </c>
      <c r="R12" s="1045">
        <v>0</v>
      </c>
      <c r="S12" s="1045">
        <f t="shared" ref="S12:S23" si="31">($C12*$S$1)/$AC$1</f>
        <v>864.62892241379313</v>
      </c>
      <c r="T12" s="1045">
        <v>0</v>
      </c>
      <c r="U12" s="1045">
        <f t="shared" ref="U12:U23" si="32">($C12*$U$1)/$AC$1</f>
        <v>1729.2578448275863</v>
      </c>
      <c r="V12" s="1045">
        <v>0</v>
      </c>
      <c r="W12" s="1045">
        <f t="shared" ref="W12:W23" si="33">($C12*$W$1)/$AC$1</f>
        <v>1572.0525862068966</v>
      </c>
      <c r="X12" s="1045">
        <v>0</v>
      </c>
      <c r="Y12" s="1045">
        <f t="shared" ref="Y12:Y23" si="34">($C12*$Y$1)/$AC$1</f>
        <v>1650.6552155172415</v>
      </c>
      <c r="Z12" s="1045">
        <v>0</v>
      </c>
      <c r="AA12" s="1045">
        <f t="shared" ref="AA12:AA23" si="35">($C12*$AA$1)/$AC$1</f>
        <v>1021.8341810344829</v>
      </c>
      <c r="AB12" s="1045">
        <v>0</v>
      </c>
    </row>
    <row r="13" spans="1:239" ht="24" customHeight="1" thickTop="1" thickBot="1" x14ac:dyDescent="0.3">
      <c r="A13" s="560" t="s">
        <v>461</v>
      </c>
      <c r="B13" s="560" t="s">
        <v>462</v>
      </c>
      <c r="C13" s="1044">
        <v>8953.5400000000009</v>
      </c>
      <c r="D13" s="1045">
        <v>0</v>
      </c>
      <c r="E13" s="1045">
        <f t="shared" si="24"/>
        <v>733.26405172413797</v>
      </c>
      <c r="F13" s="1045">
        <v>0</v>
      </c>
      <c r="G13" s="1045">
        <f t="shared" si="25"/>
        <v>810.44974137931047</v>
      </c>
      <c r="H13" s="1045">
        <v>0</v>
      </c>
      <c r="I13" s="1045">
        <f t="shared" si="26"/>
        <v>810.44974137931047</v>
      </c>
      <c r="J13" s="1045">
        <v>0</v>
      </c>
      <c r="K13" s="1045">
        <f t="shared" si="27"/>
        <v>771.85689655172416</v>
      </c>
      <c r="L13" s="1045">
        <v>0</v>
      </c>
      <c r="M13" s="1045">
        <f t="shared" si="28"/>
        <v>810.44974137931047</v>
      </c>
      <c r="N13" s="1045">
        <v>0</v>
      </c>
      <c r="O13" s="1045">
        <f t="shared" si="29"/>
        <v>849.04258620689654</v>
      </c>
      <c r="P13" s="1045">
        <v>0</v>
      </c>
      <c r="Q13" s="1045">
        <f t="shared" si="30"/>
        <v>810.44974137931047</v>
      </c>
      <c r="R13" s="1045">
        <v>0</v>
      </c>
      <c r="S13" s="1045">
        <f t="shared" si="31"/>
        <v>424.52129310344827</v>
      </c>
      <c r="T13" s="1045">
        <v>0</v>
      </c>
      <c r="U13" s="1045">
        <f t="shared" si="32"/>
        <v>849.04258620689654</v>
      </c>
      <c r="V13" s="1045">
        <v>0</v>
      </c>
      <c r="W13" s="1045">
        <f t="shared" si="33"/>
        <v>771.85689655172416</v>
      </c>
      <c r="X13" s="1045">
        <v>0</v>
      </c>
      <c r="Y13" s="1045">
        <f t="shared" si="34"/>
        <v>810.44974137931047</v>
      </c>
      <c r="Z13" s="1045">
        <v>0</v>
      </c>
      <c r="AA13" s="1045">
        <f t="shared" si="35"/>
        <v>501.70698275862077</v>
      </c>
      <c r="AB13" s="1045">
        <v>0</v>
      </c>
    </row>
    <row r="14" spans="1:239" ht="24" customHeight="1" thickTop="1" thickBot="1" x14ac:dyDescent="0.3">
      <c r="A14" s="560" t="s">
        <v>463</v>
      </c>
      <c r="B14" s="560" t="s">
        <v>464</v>
      </c>
      <c r="C14" s="1044">
        <v>88106.62</v>
      </c>
      <c r="D14" s="1045">
        <v>0</v>
      </c>
      <c r="E14" s="1045">
        <f t="shared" si="24"/>
        <v>7215.6283620689646</v>
      </c>
      <c r="F14" s="1045">
        <v>0</v>
      </c>
      <c r="G14" s="1045">
        <f t="shared" si="25"/>
        <v>7975.1681896551727</v>
      </c>
      <c r="H14" s="1045">
        <v>0</v>
      </c>
      <c r="I14" s="1045">
        <f t="shared" si="26"/>
        <v>7975.1681896551727</v>
      </c>
      <c r="J14" s="1045">
        <v>0</v>
      </c>
      <c r="K14" s="1045">
        <f t="shared" si="27"/>
        <v>7595.3982758620687</v>
      </c>
      <c r="L14" s="1045">
        <v>0</v>
      </c>
      <c r="M14" s="1045">
        <f t="shared" si="28"/>
        <v>7975.1681896551727</v>
      </c>
      <c r="N14" s="1045">
        <v>0</v>
      </c>
      <c r="O14" s="1045">
        <f t="shared" si="29"/>
        <v>8354.9381034482758</v>
      </c>
      <c r="P14" s="1045">
        <v>0</v>
      </c>
      <c r="Q14" s="1045">
        <f t="shared" si="30"/>
        <v>7975.1681896551727</v>
      </c>
      <c r="R14" s="1045">
        <v>0</v>
      </c>
      <c r="S14" s="1045">
        <f t="shared" si="31"/>
        <v>4177.4690517241379</v>
      </c>
      <c r="T14" s="1045">
        <v>0</v>
      </c>
      <c r="U14" s="1045">
        <f t="shared" si="32"/>
        <v>8354.9381034482758</v>
      </c>
      <c r="V14" s="1045">
        <v>0</v>
      </c>
      <c r="W14" s="1045">
        <f t="shared" si="33"/>
        <v>7595.3982758620687</v>
      </c>
      <c r="X14" s="1045">
        <v>0</v>
      </c>
      <c r="Y14" s="1045">
        <f t="shared" si="34"/>
        <v>7975.1681896551727</v>
      </c>
      <c r="Z14" s="1045">
        <v>0</v>
      </c>
      <c r="AA14" s="1045">
        <f t="shared" si="35"/>
        <v>4937.008879310345</v>
      </c>
      <c r="AB14" s="1045">
        <v>0</v>
      </c>
    </row>
    <row r="15" spans="1:239" ht="24" customHeight="1" thickTop="1" thickBot="1" x14ac:dyDescent="0.3">
      <c r="A15" s="560" t="s">
        <v>465</v>
      </c>
      <c r="B15" s="560" t="s">
        <v>466</v>
      </c>
      <c r="C15" s="1044">
        <v>9878.0400000000009</v>
      </c>
      <c r="D15" s="1045">
        <v>0</v>
      </c>
      <c r="E15" s="1045">
        <f t="shared" si="24"/>
        <v>808.97741379310344</v>
      </c>
      <c r="F15" s="1045">
        <v>0</v>
      </c>
      <c r="G15" s="1045">
        <f t="shared" si="25"/>
        <v>894.13293103448291</v>
      </c>
      <c r="H15" s="1045">
        <v>0</v>
      </c>
      <c r="I15" s="1045">
        <f t="shared" si="26"/>
        <v>894.13293103448291</v>
      </c>
      <c r="J15" s="1045">
        <v>0</v>
      </c>
      <c r="K15" s="1045">
        <f t="shared" si="27"/>
        <v>851.55517241379323</v>
      </c>
      <c r="L15" s="1045">
        <v>0</v>
      </c>
      <c r="M15" s="1045">
        <f t="shared" si="28"/>
        <v>894.13293103448291</v>
      </c>
      <c r="N15" s="1045">
        <v>0</v>
      </c>
      <c r="O15" s="1045">
        <f t="shared" si="29"/>
        <v>936.71068965517247</v>
      </c>
      <c r="P15" s="1045">
        <v>0</v>
      </c>
      <c r="Q15" s="1045">
        <f t="shared" si="30"/>
        <v>894.13293103448291</v>
      </c>
      <c r="R15" s="1045">
        <v>0</v>
      </c>
      <c r="S15" s="1045">
        <f t="shared" si="31"/>
        <v>468.35534482758624</v>
      </c>
      <c r="T15" s="1045">
        <v>0</v>
      </c>
      <c r="U15" s="1045">
        <f t="shared" si="32"/>
        <v>936.71068965517247</v>
      </c>
      <c r="V15" s="1045">
        <v>0</v>
      </c>
      <c r="W15" s="1045">
        <f t="shared" si="33"/>
        <v>851.55517241379323</v>
      </c>
      <c r="X15" s="1045">
        <v>0</v>
      </c>
      <c r="Y15" s="1045">
        <f t="shared" si="34"/>
        <v>894.13293103448291</v>
      </c>
      <c r="Z15" s="1045">
        <v>0</v>
      </c>
      <c r="AA15" s="1045">
        <f t="shared" si="35"/>
        <v>553.51086206896559</v>
      </c>
      <c r="AB15" s="1045">
        <v>0</v>
      </c>
    </row>
    <row r="16" spans="1:239" ht="24" customHeight="1" thickTop="1" thickBot="1" x14ac:dyDescent="0.3">
      <c r="A16" s="560" t="s">
        <v>467</v>
      </c>
      <c r="B16" s="560" t="s">
        <v>468</v>
      </c>
      <c r="C16" s="1044">
        <v>1532.66</v>
      </c>
      <c r="D16" s="1045">
        <v>0</v>
      </c>
      <c r="E16" s="1045">
        <f t="shared" si="24"/>
        <v>125.51956896551725</v>
      </c>
      <c r="F16" s="1045">
        <v>0</v>
      </c>
      <c r="G16" s="1045">
        <f t="shared" si="25"/>
        <v>138.7321551724138</v>
      </c>
      <c r="H16" s="1045">
        <v>0</v>
      </c>
      <c r="I16" s="1045">
        <f t="shared" si="26"/>
        <v>138.7321551724138</v>
      </c>
      <c r="J16" s="1045">
        <v>0</v>
      </c>
      <c r="K16" s="1045">
        <f t="shared" si="27"/>
        <v>132.12586206896552</v>
      </c>
      <c r="L16" s="1045">
        <v>0</v>
      </c>
      <c r="M16" s="1045">
        <f t="shared" si="28"/>
        <v>138.7321551724138</v>
      </c>
      <c r="N16" s="1045">
        <v>0</v>
      </c>
      <c r="O16" s="1045">
        <f t="shared" si="29"/>
        <v>145.33844827586208</v>
      </c>
      <c r="P16" s="1045">
        <v>0</v>
      </c>
      <c r="Q16" s="1045">
        <f t="shared" si="30"/>
        <v>138.7321551724138</v>
      </c>
      <c r="R16" s="1045">
        <v>0</v>
      </c>
      <c r="S16" s="1045">
        <f t="shared" si="31"/>
        <v>72.669224137931039</v>
      </c>
      <c r="T16" s="1045">
        <v>0</v>
      </c>
      <c r="U16" s="1045">
        <f t="shared" si="32"/>
        <v>145.33844827586208</v>
      </c>
      <c r="V16" s="1045">
        <v>0</v>
      </c>
      <c r="W16" s="1045">
        <f t="shared" si="33"/>
        <v>132.12586206896552</v>
      </c>
      <c r="X16" s="1045">
        <v>0</v>
      </c>
      <c r="Y16" s="1045">
        <f t="shared" si="34"/>
        <v>138.7321551724138</v>
      </c>
      <c r="Z16" s="1045">
        <v>0</v>
      </c>
      <c r="AA16" s="1045">
        <f t="shared" si="35"/>
        <v>85.881810344827599</v>
      </c>
      <c r="AB16" s="1045">
        <v>0</v>
      </c>
    </row>
    <row r="17" spans="1:28" ht="24" customHeight="1" thickTop="1" thickBot="1" x14ac:dyDescent="0.3">
      <c r="A17" s="560" t="s">
        <v>469</v>
      </c>
      <c r="B17" s="560" t="s">
        <v>470</v>
      </c>
      <c r="C17" s="1044">
        <v>3052.33</v>
      </c>
      <c r="D17" s="1045">
        <v>0</v>
      </c>
      <c r="E17" s="1045">
        <f t="shared" si="24"/>
        <v>249.97530172413792</v>
      </c>
      <c r="F17" s="1045">
        <v>0</v>
      </c>
      <c r="G17" s="1045">
        <f t="shared" si="25"/>
        <v>276.28849137931036</v>
      </c>
      <c r="H17" s="1045">
        <v>0</v>
      </c>
      <c r="I17" s="1045">
        <f t="shared" si="26"/>
        <v>276.28849137931036</v>
      </c>
      <c r="J17" s="1045">
        <v>0</v>
      </c>
      <c r="K17" s="1045">
        <f t="shared" si="27"/>
        <v>263.13189655172414</v>
      </c>
      <c r="L17" s="1045">
        <v>0</v>
      </c>
      <c r="M17" s="1045">
        <f t="shared" si="28"/>
        <v>276.28849137931036</v>
      </c>
      <c r="N17" s="1045">
        <v>0</v>
      </c>
      <c r="O17" s="1045">
        <f t="shared" si="29"/>
        <v>289.44508620689652</v>
      </c>
      <c r="P17" s="1045">
        <v>0</v>
      </c>
      <c r="Q17" s="1045">
        <f t="shared" si="30"/>
        <v>276.28849137931036</v>
      </c>
      <c r="R17" s="1045">
        <v>0</v>
      </c>
      <c r="S17" s="1045">
        <f t="shared" si="31"/>
        <v>144.72254310344826</v>
      </c>
      <c r="T17" s="1045">
        <v>0</v>
      </c>
      <c r="U17" s="1045">
        <f t="shared" si="32"/>
        <v>289.44508620689652</v>
      </c>
      <c r="V17" s="1045">
        <v>0</v>
      </c>
      <c r="W17" s="1045">
        <f t="shared" si="33"/>
        <v>263.13189655172414</v>
      </c>
      <c r="X17" s="1045">
        <v>0</v>
      </c>
      <c r="Y17" s="1045">
        <f t="shared" si="34"/>
        <v>276.28849137931036</v>
      </c>
      <c r="Z17" s="1045">
        <v>0</v>
      </c>
      <c r="AA17" s="1045">
        <f t="shared" si="35"/>
        <v>171.0357327586207</v>
      </c>
      <c r="AB17" s="1045">
        <v>0</v>
      </c>
    </row>
    <row r="18" spans="1:28" ht="24" customHeight="1" thickTop="1" thickBot="1" x14ac:dyDescent="0.3">
      <c r="A18" s="1046">
        <v>622400</v>
      </c>
      <c r="B18" s="560" t="s">
        <v>710</v>
      </c>
      <c r="C18" s="1044">
        <v>2500</v>
      </c>
      <c r="D18" s="1045">
        <v>0</v>
      </c>
      <c r="E18" s="1045">
        <f t="shared" si="24"/>
        <v>204.74137931034483</v>
      </c>
      <c r="F18" s="1045">
        <v>0</v>
      </c>
      <c r="G18" s="1045">
        <f t="shared" si="25"/>
        <v>226.29310344827587</v>
      </c>
      <c r="H18" s="1045">
        <v>0</v>
      </c>
      <c r="I18" s="1045">
        <f t="shared" si="26"/>
        <v>226.29310344827587</v>
      </c>
      <c r="J18" s="1045">
        <v>0</v>
      </c>
      <c r="K18" s="1045">
        <f t="shared" si="27"/>
        <v>215.51724137931035</v>
      </c>
      <c r="L18" s="1045">
        <v>0</v>
      </c>
      <c r="M18" s="1045">
        <f t="shared" si="28"/>
        <v>226.29310344827587</v>
      </c>
      <c r="N18" s="1045">
        <v>0</v>
      </c>
      <c r="O18" s="1045">
        <f t="shared" si="29"/>
        <v>237.06896551724137</v>
      </c>
      <c r="P18" s="1045">
        <v>0</v>
      </c>
      <c r="Q18" s="1045">
        <f t="shared" si="30"/>
        <v>226.29310344827587</v>
      </c>
      <c r="R18" s="1045">
        <v>0</v>
      </c>
      <c r="S18" s="1045">
        <f t="shared" si="31"/>
        <v>118.53448275862068</v>
      </c>
      <c r="T18" s="1045">
        <v>0</v>
      </c>
      <c r="U18" s="1045">
        <f t="shared" si="32"/>
        <v>237.06896551724137</v>
      </c>
      <c r="V18" s="1045">
        <v>0</v>
      </c>
      <c r="W18" s="1045">
        <f t="shared" si="33"/>
        <v>215.51724137931035</v>
      </c>
      <c r="X18" s="1045">
        <v>0</v>
      </c>
      <c r="Y18" s="1045">
        <f t="shared" si="34"/>
        <v>226.29310344827587</v>
      </c>
      <c r="Z18" s="1045">
        <v>0</v>
      </c>
      <c r="AA18" s="1045">
        <f t="shared" si="35"/>
        <v>140.08620689655172</v>
      </c>
      <c r="AB18" s="1045">
        <v>0</v>
      </c>
    </row>
    <row r="19" spans="1:28" ht="24" customHeight="1" thickTop="1" thickBot="1" x14ac:dyDescent="0.3">
      <c r="A19" s="560" t="s">
        <v>471</v>
      </c>
      <c r="B19" s="560" t="s">
        <v>472</v>
      </c>
      <c r="C19" s="1044">
        <v>355.39</v>
      </c>
      <c r="D19" s="1045">
        <v>0</v>
      </c>
      <c r="E19" s="1045">
        <f t="shared" si="24"/>
        <v>29.10521551724138</v>
      </c>
      <c r="F19" s="1045">
        <v>0</v>
      </c>
      <c r="G19" s="1045">
        <f t="shared" si="25"/>
        <v>32.168922413793105</v>
      </c>
      <c r="H19" s="1045">
        <v>0</v>
      </c>
      <c r="I19" s="1045">
        <f t="shared" si="26"/>
        <v>32.168922413793105</v>
      </c>
      <c r="J19" s="1045">
        <v>0</v>
      </c>
      <c r="K19" s="1045">
        <f t="shared" si="27"/>
        <v>30.637068965517237</v>
      </c>
      <c r="L19" s="1045">
        <v>0</v>
      </c>
      <c r="M19" s="1045">
        <f t="shared" si="28"/>
        <v>32.168922413793105</v>
      </c>
      <c r="N19" s="1045">
        <v>0</v>
      </c>
      <c r="O19" s="1045">
        <f t="shared" si="29"/>
        <v>33.700775862068966</v>
      </c>
      <c r="P19" s="1045">
        <v>0</v>
      </c>
      <c r="Q19" s="1045">
        <f t="shared" si="30"/>
        <v>32.168922413793105</v>
      </c>
      <c r="R19" s="1045">
        <v>0</v>
      </c>
      <c r="S19" s="1045">
        <f t="shared" si="31"/>
        <v>16.850387931034483</v>
      </c>
      <c r="T19" s="1045">
        <v>0</v>
      </c>
      <c r="U19" s="1045">
        <f t="shared" si="32"/>
        <v>33.700775862068966</v>
      </c>
      <c r="V19" s="1045">
        <v>0</v>
      </c>
      <c r="W19" s="1045">
        <f t="shared" si="33"/>
        <v>30.637068965517237</v>
      </c>
      <c r="X19" s="1045">
        <v>0</v>
      </c>
      <c r="Y19" s="1045">
        <f t="shared" si="34"/>
        <v>32.168922413793105</v>
      </c>
      <c r="Z19" s="1045">
        <v>0</v>
      </c>
      <c r="AA19" s="1045">
        <f t="shared" si="35"/>
        <v>19.914094827586204</v>
      </c>
      <c r="AB19" s="1045">
        <v>0</v>
      </c>
    </row>
    <row r="20" spans="1:28" ht="24" customHeight="1" thickTop="1" thickBot="1" x14ac:dyDescent="0.3">
      <c r="A20" s="560" t="s">
        <v>473</v>
      </c>
      <c r="B20" s="560" t="s">
        <v>474</v>
      </c>
      <c r="C20" s="1044">
        <v>254.28</v>
      </c>
      <c r="D20" s="1045">
        <v>0</v>
      </c>
      <c r="E20" s="1045">
        <f t="shared" si="24"/>
        <v>20.824655172413792</v>
      </c>
      <c r="F20" s="1045">
        <v>0</v>
      </c>
      <c r="G20" s="1045">
        <f t="shared" si="25"/>
        <v>23.016724137931035</v>
      </c>
      <c r="H20" s="1045">
        <v>0</v>
      </c>
      <c r="I20" s="1045">
        <f t="shared" si="26"/>
        <v>23.016724137931035</v>
      </c>
      <c r="J20" s="1045">
        <v>0</v>
      </c>
      <c r="K20" s="1045">
        <f t="shared" si="27"/>
        <v>21.920689655172417</v>
      </c>
      <c r="L20" s="1045">
        <v>0</v>
      </c>
      <c r="M20" s="1045">
        <f t="shared" si="28"/>
        <v>23.016724137931035</v>
      </c>
      <c r="N20" s="1045">
        <v>0</v>
      </c>
      <c r="O20" s="1045">
        <f t="shared" si="29"/>
        <v>24.112758620689654</v>
      </c>
      <c r="P20" s="1045">
        <v>0</v>
      </c>
      <c r="Q20" s="1045">
        <f t="shared" si="30"/>
        <v>23.016724137931035</v>
      </c>
      <c r="R20" s="1045">
        <v>0</v>
      </c>
      <c r="S20" s="1045">
        <f t="shared" si="31"/>
        <v>12.056379310344827</v>
      </c>
      <c r="T20" s="1045">
        <v>0</v>
      </c>
      <c r="U20" s="1045">
        <f t="shared" si="32"/>
        <v>24.112758620689654</v>
      </c>
      <c r="V20" s="1045">
        <v>0</v>
      </c>
      <c r="W20" s="1045">
        <f t="shared" si="33"/>
        <v>21.920689655172417</v>
      </c>
      <c r="X20" s="1045">
        <v>0</v>
      </c>
      <c r="Y20" s="1045">
        <f t="shared" si="34"/>
        <v>23.016724137931035</v>
      </c>
      <c r="Z20" s="1045">
        <v>0</v>
      </c>
      <c r="AA20" s="1045">
        <f t="shared" si="35"/>
        <v>14.248448275862069</v>
      </c>
      <c r="AB20" s="1045">
        <v>0</v>
      </c>
    </row>
    <row r="21" spans="1:28" ht="24" customHeight="1" thickTop="1" thickBot="1" x14ac:dyDescent="0.3">
      <c r="A21" s="1046">
        <v>6230004</v>
      </c>
      <c r="B21" s="560" t="s">
        <v>1053</v>
      </c>
      <c r="C21" s="1448">
        <v>6030</v>
      </c>
      <c r="D21" s="1449">
        <v>0</v>
      </c>
      <c r="E21" s="1449">
        <f t="shared" si="24"/>
        <v>493.83620689655174</v>
      </c>
      <c r="F21" s="1449">
        <v>0</v>
      </c>
      <c r="G21" s="1449">
        <f t="shared" si="25"/>
        <v>545.81896551724139</v>
      </c>
      <c r="H21" s="1449">
        <v>0</v>
      </c>
      <c r="I21" s="1449">
        <f t="shared" si="26"/>
        <v>545.81896551724139</v>
      </c>
      <c r="J21" s="1449">
        <v>0</v>
      </c>
      <c r="K21" s="1449">
        <f t="shared" si="27"/>
        <v>519.82758620689651</v>
      </c>
      <c r="L21" s="1449">
        <v>0</v>
      </c>
      <c r="M21" s="1449">
        <f t="shared" si="28"/>
        <v>545.81896551724139</v>
      </c>
      <c r="N21" s="1449">
        <v>0</v>
      </c>
      <c r="O21" s="1449">
        <f t="shared" si="29"/>
        <v>571.81034482758616</v>
      </c>
      <c r="P21" s="1449">
        <v>0</v>
      </c>
      <c r="Q21" s="1449">
        <f t="shared" si="30"/>
        <v>545.81896551724139</v>
      </c>
      <c r="R21" s="1449">
        <v>0</v>
      </c>
      <c r="S21" s="1449">
        <f>($C21*$S$1)/$AC$1</f>
        <v>285.90517241379308</v>
      </c>
      <c r="T21" s="1449">
        <v>0</v>
      </c>
      <c r="U21" s="1449">
        <f t="shared" si="32"/>
        <v>571.81034482758616</v>
      </c>
      <c r="V21" s="1449">
        <v>0</v>
      </c>
      <c r="W21" s="1449">
        <f t="shared" si="33"/>
        <v>519.82758620689651</v>
      </c>
      <c r="X21" s="1449">
        <v>0</v>
      </c>
      <c r="Y21" s="1449">
        <f t="shared" si="34"/>
        <v>545.81896551724139</v>
      </c>
      <c r="Z21" s="1449">
        <v>0</v>
      </c>
      <c r="AA21" s="1449">
        <f t="shared" si="35"/>
        <v>337.88793103448273</v>
      </c>
      <c r="AB21" s="1449">
        <v>0</v>
      </c>
    </row>
    <row r="22" spans="1:28" ht="24" customHeight="1" thickTop="1" thickBot="1" x14ac:dyDescent="0.3">
      <c r="A22" s="560" t="s">
        <v>475</v>
      </c>
      <c r="B22" s="1047" t="s">
        <v>476</v>
      </c>
      <c r="C22" s="1044">
        <v>5241.29</v>
      </c>
      <c r="D22" s="1045">
        <v>0</v>
      </c>
      <c r="E22" s="1045">
        <f t="shared" si="24"/>
        <v>429.24357758620687</v>
      </c>
      <c r="F22" s="1045">
        <v>0</v>
      </c>
      <c r="G22" s="1045">
        <f t="shared" si="25"/>
        <v>474.42711206896553</v>
      </c>
      <c r="H22" s="1045">
        <v>0</v>
      </c>
      <c r="I22" s="1045">
        <f t="shared" si="26"/>
        <v>474.42711206896553</v>
      </c>
      <c r="J22" s="1045">
        <v>0</v>
      </c>
      <c r="K22" s="1045">
        <f t="shared" si="27"/>
        <v>451.8353448275862</v>
      </c>
      <c r="L22" s="1045">
        <v>0</v>
      </c>
      <c r="M22" s="1045">
        <f t="shared" si="28"/>
        <v>474.42711206896553</v>
      </c>
      <c r="N22" s="1045">
        <v>0</v>
      </c>
      <c r="O22" s="1045">
        <f t="shared" si="29"/>
        <v>497.01887931034486</v>
      </c>
      <c r="P22" s="1045">
        <v>0</v>
      </c>
      <c r="Q22" s="1045">
        <f t="shared" si="30"/>
        <v>474.42711206896553</v>
      </c>
      <c r="R22" s="1045">
        <v>0</v>
      </c>
      <c r="S22" s="1045">
        <f t="shared" si="31"/>
        <v>248.50943965517243</v>
      </c>
      <c r="T22" s="1045">
        <v>0</v>
      </c>
      <c r="U22" s="1045">
        <f t="shared" si="32"/>
        <v>497.01887931034486</v>
      </c>
      <c r="V22" s="1045">
        <v>0</v>
      </c>
      <c r="W22" s="1045">
        <f t="shared" si="33"/>
        <v>451.8353448275862</v>
      </c>
      <c r="X22" s="1045">
        <v>0</v>
      </c>
      <c r="Y22" s="1045">
        <f t="shared" si="34"/>
        <v>474.42711206896553</v>
      </c>
      <c r="Z22" s="1045">
        <v>0</v>
      </c>
      <c r="AA22" s="1045">
        <f t="shared" si="35"/>
        <v>293.69297413793106</v>
      </c>
      <c r="AB22" s="1045">
        <v>0</v>
      </c>
    </row>
    <row r="23" spans="1:28" ht="24" customHeight="1" thickTop="1" thickBot="1" x14ac:dyDescent="0.3">
      <c r="A23" s="560" t="s">
        <v>477</v>
      </c>
      <c r="B23" s="560" t="s">
        <v>478</v>
      </c>
      <c r="C23" s="1044">
        <v>1270.75</v>
      </c>
      <c r="D23" s="1045">
        <v>0</v>
      </c>
      <c r="E23" s="1045">
        <f t="shared" si="24"/>
        <v>104.07004310344827</v>
      </c>
      <c r="F23" s="1045">
        <v>0</v>
      </c>
      <c r="G23" s="1045">
        <f t="shared" si="25"/>
        <v>115.02478448275862</v>
      </c>
      <c r="H23" s="1045">
        <v>0</v>
      </c>
      <c r="I23" s="1045">
        <f t="shared" si="26"/>
        <v>115.02478448275862</v>
      </c>
      <c r="J23" s="1045">
        <v>0</v>
      </c>
      <c r="K23" s="1045">
        <f t="shared" si="27"/>
        <v>109.54741379310344</v>
      </c>
      <c r="L23" s="1045">
        <v>0</v>
      </c>
      <c r="M23" s="1045">
        <f t="shared" si="28"/>
        <v>115.02478448275862</v>
      </c>
      <c r="N23" s="1045">
        <v>0</v>
      </c>
      <c r="O23" s="1045">
        <f t="shared" si="29"/>
        <v>120.50215517241379</v>
      </c>
      <c r="P23" s="1045">
        <v>0</v>
      </c>
      <c r="Q23" s="1045">
        <f t="shared" si="30"/>
        <v>115.02478448275862</v>
      </c>
      <c r="R23" s="1045">
        <v>0</v>
      </c>
      <c r="S23" s="1045">
        <f t="shared" si="31"/>
        <v>60.251077586206897</v>
      </c>
      <c r="T23" s="1045">
        <v>0</v>
      </c>
      <c r="U23" s="1045">
        <f t="shared" si="32"/>
        <v>120.50215517241379</v>
      </c>
      <c r="V23" s="1045">
        <v>0</v>
      </c>
      <c r="W23" s="1045">
        <f t="shared" si="33"/>
        <v>109.54741379310344</v>
      </c>
      <c r="X23" s="1045">
        <v>0</v>
      </c>
      <c r="Y23" s="1045">
        <f t="shared" si="34"/>
        <v>115.02478448275862</v>
      </c>
      <c r="Z23" s="1045">
        <v>0</v>
      </c>
      <c r="AA23" s="1045">
        <f t="shared" si="35"/>
        <v>71.205818965517238</v>
      </c>
      <c r="AB23" s="1045">
        <v>0</v>
      </c>
    </row>
    <row r="24" spans="1:28" ht="24" customHeight="1" thickTop="1" thickBot="1" x14ac:dyDescent="0.3">
      <c r="A24" s="560" t="s">
        <v>479</v>
      </c>
      <c r="B24" s="1047" t="s">
        <v>480</v>
      </c>
      <c r="C24" s="1044">
        <v>352.18</v>
      </c>
      <c r="D24" s="1045">
        <v>0</v>
      </c>
      <c r="E24" s="1045">
        <f>C24/12</f>
        <v>29.348333333333333</v>
      </c>
      <c r="F24" s="1045">
        <v>0</v>
      </c>
      <c r="G24" s="1045">
        <f>C24/12</f>
        <v>29.348333333333333</v>
      </c>
      <c r="H24" s="1045">
        <v>0</v>
      </c>
      <c r="I24" s="1045">
        <f>C24/12</f>
        <v>29.348333333333333</v>
      </c>
      <c r="J24" s="1045">
        <v>0</v>
      </c>
      <c r="K24" s="1045">
        <f>C24/12</f>
        <v>29.348333333333333</v>
      </c>
      <c r="L24" s="1045">
        <v>0</v>
      </c>
      <c r="M24" s="1045">
        <f>C24/12</f>
        <v>29.348333333333333</v>
      </c>
      <c r="N24" s="1045">
        <v>0</v>
      </c>
      <c r="O24" s="1045">
        <f>$C24/12</f>
        <v>29.348333333333333</v>
      </c>
      <c r="P24" s="1045">
        <v>0</v>
      </c>
      <c r="Q24" s="1045">
        <f>$C24/12</f>
        <v>29.348333333333333</v>
      </c>
      <c r="R24" s="1045">
        <v>0</v>
      </c>
      <c r="S24" s="1045">
        <f>$C24/12</f>
        <v>29.348333333333333</v>
      </c>
      <c r="T24" s="1045">
        <v>0</v>
      </c>
      <c r="U24" s="1045">
        <f>$C24/12</f>
        <v>29.348333333333333</v>
      </c>
      <c r="V24" s="1045">
        <v>0</v>
      </c>
      <c r="W24" s="1045">
        <f>$C24/12</f>
        <v>29.348333333333333</v>
      </c>
      <c r="X24" s="1045">
        <v>0</v>
      </c>
      <c r="Y24" s="1045">
        <f>$C24/12</f>
        <v>29.348333333333333</v>
      </c>
      <c r="Z24" s="1045">
        <v>0</v>
      </c>
      <c r="AA24" s="1045">
        <f>$C24/12</f>
        <v>29.348333333333333</v>
      </c>
      <c r="AB24" s="1045">
        <v>0</v>
      </c>
    </row>
    <row r="25" spans="1:28" ht="24" customHeight="1" thickTop="1" thickBot="1" x14ac:dyDescent="0.3">
      <c r="A25" s="560" t="s">
        <v>481</v>
      </c>
      <c r="B25" s="1047" t="s">
        <v>482</v>
      </c>
      <c r="C25" s="1044">
        <v>175.49</v>
      </c>
      <c r="D25" s="1045">
        <v>0</v>
      </c>
      <c r="E25" s="1045">
        <f t="shared" ref="E25:E31" si="36">C25/12</f>
        <v>14.624166666666667</v>
      </c>
      <c r="F25" s="1045">
        <v>0</v>
      </c>
      <c r="G25" s="1045">
        <f t="shared" ref="G25:G31" si="37">C25/12</f>
        <v>14.624166666666667</v>
      </c>
      <c r="H25" s="1045">
        <v>0</v>
      </c>
      <c r="I25" s="1045">
        <f t="shared" ref="I25:I31" si="38">C25/12</f>
        <v>14.624166666666667</v>
      </c>
      <c r="J25" s="1045">
        <v>0</v>
      </c>
      <c r="K25" s="1045">
        <f t="shared" ref="K25:K31" si="39">C25/12</f>
        <v>14.624166666666667</v>
      </c>
      <c r="L25" s="1045">
        <v>0</v>
      </c>
      <c r="M25" s="1045">
        <f t="shared" ref="M25:M31" si="40">C25/12</f>
        <v>14.624166666666667</v>
      </c>
      <c r="N25" s="1045">
        <v>0</v>
      </c>
      <c r="O25" s="1045">
        <f t="shared" ref="O25:AA31" si="41">$C25/12</f>
        <v>14.624166666666667</v>
      </c>
      <c r="P25" s="1045">
        <v>0</v>
      </c>
      <c r="Q25" s="1045">
        <f t="shared" si="41"/>
        <v>14.624166666666667</v>
      </c>
      <c r="R25" s="1045">
        <v>0</v>
      </c>
      <c r="S25" s="1045">
        <f t="shared" si="41"/>
        <v>14.624166666666667</v>
      </c>
      <c r="T25" s="1045">
        <v>0</v>
      </c>
      <c r="U25" s="1045">
        <f t="shared" si="41"/>
        <v>14.624166666666667</v>
      </c>
      <c r="V25" s="1045">
        <v>0</v>
      </c>
      <c r="W25" s="1045">
        <f t="shared" si="41"/>
        <v>14.624166666666667</v>
      </c>
      <c r="X25" s="1045">
        <v>0</v>
      </c>
      <c r="Y25" s="1045">
        <f t="shared" si="41"/>
        <v>14.624166666666667</v>
      </c>
      <c r="Z25" s="1045">
        <v>0</v>
      </c>
      <c r="AA25" s="1045">
        <f t="shared" si="41"/>
        <v>14.624166666666667</v>
      </c>
      <c r="AB25" s="1045">
        <v>0</v>
      </c>
    </row>
    <row r="26" spans="1:28" ht="24" customHeight="1" thickTop="1" thickBot="1" x14ac:dyDescent="0.3">
      <c r="A26" s="560" t="s">
        <v>483</v>
      </c>
      <c r="B26" s="1047" t="s">
        <v>484</v>
      </c>
      <c r="C26" s="1044">
        <v>393.88</v>
      </c>
      <c r="D26" s="1045">
        <v>0</v>
      </c>
      <c r="E26" s="1045">
        <f t="shared" si="36"/>
        <v>32.823333333333331</v>
      </c>
      <c r="F26" s="1045">
        <v>0</v>
      </c>
      <c r="G26" s="1045">
        <f t="shared" si="37"/>
        <v>32.823333333333331</v>
      </c>
      <c r="H26" s="1045">
        <v>0</v>
      </c>
      <c r="I26" s="1045">
        <f t="shared" si="38"/>
        <v>32.823333333333331</v>
      </c>
      <c r="J26" s="1045">
        <v>0</v>
      </c>
      <c r="K26" s="1045">
        <f t="shared" si="39"/>
        <v>32.823333333333331</v>
      </c>
      <c r="L26" s="1045">
        <v>0</v>
      </c>
      <c r="M26" s="1045">
        <f t="shared" si="40"/>
        <v>32.823333333333331</v>
      </c>
      <c r="N26" s="1045">
        <v>0</v>
      </c>
      <c r="O26" s="1045">
        <f t="shared" si="41"/>
        <v>32.823333333333331</v>
      </c>
      <c r="P26" s="1045">
        <v>0</v>
      </c>
      <c r="Q26" s="1045">
        <f t="shared" si="41"/>
        <v>32.823333333333331</v>
      </c>
      <c r="R26" s="1045">
        <v>0</v>
      </c>
      <c r="S26" s="1045">
        <f t="shared" si="41"/>
        <v>32.823333333333331</v>
      </c>
      <c r="T26" s="1045">
        <v>0</v>
      </c>
      <c r="U26" s="1045">
        <f t="shared" si="41"/>
        <v>32.823333333333331</v>
      </c>
      <c r="V26" s="1045">
        <v>0</v>
      </c>
      <c r="W26" s="1045">
        <f t="shared" si="41"/>
        <v>32.823333333333331</v>
      </c>
      <c r="X26" s="1045">
        <v>0</v>
      </c>
      <c r="Y26" s="1045">
        <f t="shared" si="41"/>
        <v>32.823333333333331</v>
      </c>
      <c r="Z26" s="1045">
        <v>0</v>
      </c>
      <c r="AA26" s="1045">
        <f t="shared" si="41"/>
        <v>32.823333333333331</v>
      </c>
      <c r="AB26" s="1045">
        <v>0</v>
      </c>
    </row>
    <row r="27" spans="1:28" ht="24" customHeight="1" thickTop="1" thickBot="1" x14ac:dyDescent="0.3">
      <c r="A27" s="560" t="s">
        <v>485</v>
      </c>
      <c r="B27" s="1047" t="s">
        <v>1054</v>
      </c>
      <c r="C27" s="1044">
        <v>1351.57</v>
      </c>
      <c r="D27" s="1045">
        <v>0</v>
      </c>
      <c r="E27" s="1045">
        <f t="shared" si="36"/>
        <v>112.63083333333333</v>
      </c>
      <c r="F27" s="1045">
        <v>0</v>
      </c>
      <c r="G27" s="1045">
        <f t="shared" si="37"/>
        <v>112.63083333333333</v>
      </c>
      <c r="H27" s="1045">
        <v>0</v>
      </c>
      <c r="I27" s="1045">
        <f t="shared" si="38"/>
        <v>112.63083333333333</v>
      </c>
      <c r="J27" s="1045">
        <v>0</v>
      </c>
      <c r="K27" s="1045">
        <f t="shared" si="39"/>
        <v>112.63083333333333</v>
      </c>
      <c r="L27" s="1045">
        <v>0</v>
      </c>
      <c r="M27" s="1045">
        <f t="shared" si="40"/>
        <v>112.63083333333333</v>
      </c>
      <c r="N27" s="1045">
        <v>0</v>
      </c>
      <c r="O27" s="1045">
        <f t="shared" si="41"/>
        <v>112.63083333333333</v>
      </c>
      <c r="P27" s="1045">
        <v>0</v>
      </c>
      <c r="Q27" s="1045">
        <f t="shared" si="41"/>
        <v>112.63083333333333</v>
      </c>
      <c r="R27" s="1045">
        <v>0</v>
      </c>
      <c r="S27" s="1045">
        <f t="shared" si="41"/>
        <v>112.63083333333333</v>
      </c>
      <c r="T27" s="1045">
        <v>0</v>
      </c>
      <c r="U27" s="1045">
        <f t="shared" si="41"/>
        <v>112.63083333333333</v>
      </c>
      <c r="V27" s="1045">
        <v>0</v>
      </c>
      <c r="W27" s="1045">
        <f t="shared" si="41"/>
        <v>112.63083333333333</v>
      </c>
      <c r="X27" s="1045">
        <v>0</v>
      </c>
      <c r="Y27" s="1045">
        <f t="shared" si="41"/>
        <v>112.63083333333333</v>
      </c>
      <c r="Z27" s="1045">
        <v>0</v>
      </c>
      <c r="AA27" s="1045">
        <f t="shared" si="41"/>
        <v>112.63083333333333</v>
      </c>
      <c r="AB27" s="1045">
        <v>0</v>
      </c>
    </row>
    <row r="28" spans="1:28" ht="24" customHeight="1" thickTop="1" thickBot="1" x14ac:dyDescent="0.3">
      <c r="A28" s="560" t="s">
        <v>486</v>
      </c>
      <c r="B28" s="1047" t="s">
        <v>487</v>
      </c>
      <c r="C28" s="1044">
        <v>248.76</v>
      </c>
      <c r="D28" s="1045">
        <v>0</v>
      </c>
      <c r="E28" s="1045">
        <f t="shared" si="36"/>
        <v>20.73</v>
      </c>
      <c r="F28" s="1045">
        <v>0</v>
      </c>
      <c r="G28" s="1045">
        <f t="shared" si="37"/>
        <v>20.73</v>
      </c>
      <c r="H28" s="1045">
        <v>0</v>
      </c>
      <c r="I28" s="1045">
        <f t="shared" si="38"/>
        <v>20.73</v>
      </c>
      <c r="J28" s="1045">
        <v>0</v>
      </c>
      <c r="K28" s="1045">
        <f t="shared" si="39"/>
        <v>20.73</v>
      </c>
      <c r="L28" s="1045">
        <v>0</v>
      </c>
      <c r="M28" s="1045">
        <f t="shared" si="40"/>
        <v>20.73</v>
      </c>
      <c r="N28" s="1045">
        <v>0</v>
      </c>
      <c r="O28" s="1045">
        <f t="shared" si="41"/>
        <v>20.73</v>
      </c>
      <c r="P28" s="1045">
        <v>0</v>
      </c>
      <c r="Q28" s="1045">
        <f t="shared" si="41"/>
        <v>20.73</v>
      </c>
      <c r="R28" s="1045">
        <v>0</v>
      </c>
      <c r="S28" s="1045">
        <f t="shared" si="41"/>
        <v>20.73</v>
      </c>
      <c r="T28" s="1045">
        <v>0</v>
      </c>
      <c r="U28" s="1045">
        <f t="shared" si="41"/>
        <v>20.73</v>
      </c>
      <c r="V28" s="1045">
        <v>0</v>
      </c>
      <c r="W28" s="1045">
        <f t="shared" si="41"/>
        <v>20.73</v>
      </c>
      <c r="X28" s="1045">
        <v>0</v>
      </c>
      <c r="Y28" s="1045">
        <f t="shared" si="41"/>
        <v>20.73</v>
      </c>
      <c r="Z28" s="1045">
        <v>0</v>
      </c>
      <c r="AA28" s="1045">
        <f t="shared" si="41"/>
        <v>20.73</v>
      </c>
      <c r="AB28" s="1045">
        <v>0</v>
      </c>
    </row>
    <row r="29" spans="1:28" ht="24" customHeight="1" thickTop="1" thickBot="1" x14ac:dyDescent="0.3">
      <c r="A29" s="560" t="s">
        <v>488</v>
      </c>
      <c r="B29" s="1047" t="s">
        <v>489</v>
      </c>
      <c r="C29" s="1044">
        <v>525.24</v>
      </c>
      <c r="D29" s="1045">
        <v>0</v>
      </c>
      <c r="E29" s="1045">
        <f t="shared" si="36"/>
        <v>43.77</v>
      </c>
      <c r="F29" s="1045">
        <v>0</v>
      </c>
      <c r="G29" s="1045">
        <f t="shared" si="37"/>
        <v>43.77</v>
      </c>
      <c r="H29" s="1045">
        <v>0</v>
      </c>
      <c r="I29" s="1045">
        <f t="shared" si="38"/>
        <v>43.77</v>
      </c>
      <c r="J29" s="1045">
        <v>0</v>
      </c>
      <c r="K29" s="1045">
        <f t="shared" si="39"/>
        <v>43.77</v>
      </c>
      <c r="L29" s="1045">
        <v>0</v>
      </c>
      <c r="M29" s="1045">
        <f t="shared" si="40"/>
        <v>43.77</v>
      </c>
      <c r="N29" s="1045">
        <v>0</v>
      </c>
      <c r="O29" s="1045">
        <f t="shared" si="41"/>
        <v>43.77</v>
      </c>
      <c r="P29" s="1045">
        <v>0</v>
      </c>
      <c r="Q29" s="1045">
        <f t="shared" si="41"/>
        <v>43.77</v>
      </c>
      <c r="R29" s="1045">
        <v>0</v>
      </c>
      <c r="S29" s="1045">
        <f t="shared" si="41"/>
        <v>43.77</v>
      </c>
      <c r="T29" s="1045">
        <v>0</v>
      </c>
      <c r="U29" s="1045">
        <f t="shared" si="41"/>
        <v>43.77</v>
      </c>
      <c r="V29" s="1045">
        <v>0</v>
      </c>
      <c r="W29" s="1045">
        <f t="shared" si="41"/>
        <v>43.77</v>
      </c>
      <c r="X29" s="1045">
        <v>0</v>
      </c>
      <c r="Y29" s="1045">
        <f t="shared" si="41"/>
        <v>43.77</v>
      </c>
      <c r="Z29" s="1045">
        <v>0</v>
      </c>
      <c r="AA29" s="1045">
        <f t="shared" si="41"/>
        <v>43.77</v>
      </c>
      <c r="AB29" s="1045">
        <v>0</v>
      </c>
    </row>
    <row r="30" spans="1:28" ht="24" customHeight="1" thickTop="1" thickBot="1" x14ac:dyDescent="0.3">
      <c r="A30" s="560" t="s">
        <v>490</v>
      </c>
      <c r="B30" s="1047" t="s">
        <v>491</v>
      </c>
      <c r="C30" s="1044">
        <v>0</v>
      </c>
      <c r="D30" s="1045">
        <v>0</v>
      </c>
      <c r="E30" s="1045">
        <f t="shared" si="36"/>
        <v>0</v>
      </c>
      <c r="F30" s="1045">
        <v>0</v>
      </c>
      <c r="G30" s="1045">
        <f t="shared" si="37"/>
        <v>0</v>
      </c>
      <c r="H30" s="1045">
        <v>0</v>
      </c>
      <c r="I30" s="1045">
        <f t="shared" si="38"/>
        <v>0</v>
      </c>
      <c r="J30" s="1045">
        <v>0</v>
      </c>
      <c r="K30" s="1045">
        <f t="shared" si="39"/>
        <v>0</v>
      </c>
      <c r="L30" s="1045">
        <v>0</v>
      </c>
      <c r="M30" s="1045">
        <f t="shared" si="40"/>
        <v>0</v>
      </c>
      <c r="N30" s="1045">
        <v>0</v>
      </c>
      <c r="O30" s="1045">
        <f t="shared" si="41"/>
        <v>0</v>
      </c>
      <c r="P30" s="1045">
        <v>0</v>
      </c>
      <c r="Q30" s="1045">
        <f t="shared" si="41"/>
        <v>0</v>
      </c>
      <c r="R30" s="1045">
        <v>0</v>
      </c>
      <c r="S30" s="1045">
        <f t="shared" si="41"/>
        <v>0</v>
      </c>
      <c r="T30" s="1045">
        <v>0</v>
      </c>
      <c r="U30" s="1045">
        <f t="shared" si="41"/>
        <v>0</v>
      </c>
      <c r="V30" s="1045">
        <v>0</v>
      </c>
      <c r="W30" s="1045">
        <f t="shared" si="41"/>
        <v>0</v>
      </c>
      <c r="X30" s="1045">
        <v>0</v>
      </c>
      <c r="Y30" s="1045">
        <f t="shared" si="41"/>
        <v>0</v>
      </c>
      <c r="Z30" s="1045">
        <v>0</v>
      </c>
      <c r="AA30" s="1045">
        <f t="shared" si="41"/>
        <v>0</v>
      </c>
      <c r="AB30" s="1045">
        <v>0</v>
      </c>
    </row>
    <row r="31" spans="1:28" ht="24" customHeight="1" thickTop="1" thickBot="1" x14ac:dyDescent="0.3">
      <c r="A31" s="560" t="s">
        <v>492</v>
      </c>
      <c r="B31" s="1047" t="s">
        <v>493</v>
      </c>
      <c r="C31" s="1044">
        <v>188.45</v>
      </c>
      <c r="D31" s="1045">
        <v>0</v>
      </c>
      <c r="E31" s="1045">
        <f t="shared" si="36"/>
        <v>15.704166666666666</v>
      </c>
      <c r="F31" s="1045">
        <v>0</v>
      </c>
      <c r="G31" s="1045">
        <f t="shared" si="37"/>
        <v>15.704166666666666</v>
      </c>
      <c r="H31" s="1045">
        <v>0</v>
      </c>
      <c r="I31" s="1045">
        <f t="shared" si="38"/>
        <v>15.704166666666666</v>
      </c>
      <c r="J31" s="1045">
        <v>0</v>
      </c>
      <c r="K31" s="1045">
        <f t="shared" si="39"/>
        <v>15.704166666666666</v>
      </c>
      <c r="L31" s="1045">
        <v>0</v>
      </c>
      <c r="M31" s="1045">
        <f t="shared" si="40"/>
        <v>15.704166666666666</v>
      </c>
      <c r="N31" s="1045">
        <v>0</v>
      </c>
      <c r="O31" s="1045">
        <f t="shared" si="41"/>
        <v>15.704166666666666</v>
      </c>
      <c r="P31" s="1045">
        <v>0</v>
      </c>
      <c r="Q31" s="1045">
        <f t="shared" si="41"/>
        <v>15.704166666666666</v>
      </c>
      <c r="R31" s="1045">
        <v>0</v>
      </c>
      <c r="S31" s="1045">
        <f t="shared" si="41"/>
        <v>15.704166666666666</v>
      </c>
      <c r="T31" s="1045">
        <v>0</v>
      </c>
      <c r="U31" s="1045">
        <f t="shared" si="41"/>
        <v>15.704166666666666</v>
      </c>
      <c r="V31" s="1045">
        <v>0</v>
      </c>
      <c r="W31" s="1045">
        <f t="shared" si="41"/>
        <v>15.704166666666666</v>
      </c>
      <c r="X31" s="1045">
        <v>0</v>
      </c>
      <c r="Y31" s="1045">
        <f t="shared" si="41"/>
        <v>15.704166666666666</v>
      </c>
      <c r="Z31" s="1045">
        <v>0</v>
      </c>
      <c r="AA31" s="1045">
        <f t="shared" si="41"/>
        <v>15.704166666666666</v>
      </c>
      <c r="AB31" s="1045">
        <v>0</v>
      </c>
    </row>
    <row r="32" spans="1:28" ht="24" customHeight="1" thickTop="1" thickBot="1" x14ac:dyDescent="0.3">
      <c r="A32" s="1048">
        <v>6250022</v>
      </c>
      <c r="B32" s="1047" t="s">
        <v>711</v>
      </c>
      <c r="C32" s="1044">
        <v>286.33</v>
      </c>
      <c r="D32" s="1045">
        <v>0</v>
      </c>
      <c r="E32" s="1045">
        <f t="shared" ref="E32:AA36" si="42">$C32/12</f>
        <v>23.860833333333332</v>
      </c>
      <c r="F32" s="1045">
        <v>0</v>
      </c>
      <c r="G32" s="1045">
        <f t="shared" si="42"/>
        <v>23.860833333333332</v>
      </c>
      <c r="H32" s="1045">
        <v>0</v>
      </c>
      <c r="I32" s="1045">
        <f t="shared" si="42"/>
        <v>23.860833333333332</v>
      </c>
      <c r="J32" s="1045">
        <v>0</v>
      </c>
      <c r="K32" s="1045">
        <f t="shared" si="42"/>
        <v>23.860833333333332</v>
      </c>
      <c r="L32" s="1045">
        <v>0</v>
      </c>
      <c r="M32" s="1045">
        <f t="shared" si="42"/>
        <v>23.860833333333332</v>
      </c>
      <c r="N32" s="1045">
        <v>0</v>
      </c>
      <c r="O32" s="1045">
        <f t="shared" si="42"/>
        <v>23.860833333333332</v>
      </c>
      <c r="P32" s="1045">
        <v>0</v>
      </c>
      <c r="Q32" s="1045">
        <f t="shared" si="42"/>
        <v>23.860833333333332</v>
      </c>
      <c r="R32" s="1045">
        <v>0</v>
      </c>
      <c r="S32" s="1045">
        <f t="shared" si="42"/>
        <v>23.860833333333332</v>
      </c>
      <c r="T32" s="1045">
        <v>0</v>
      </c>
      <c r="U32" s="1045">
        <f t="shared" si="42"/>
        <v>23.860833333333332</v>
      </c>
      <c r="V32" s="1045">
        <v>0</v>
      </c>
      <c r="W32" s="1045">
        <f t="shared" si="42"/>
        <v>23.860833333333332</v>
      </c>
      <c r="X32" s="1045">
        <v>0</v>
      </c>
      <c r="Y32" s="1045">
        <f t="shared" si="42"/>
        <v>23.860833333333332</v>
      </c>
      <c r="Z32" s="1045">
        <v>0</v>
      </c>
      <c r="AA32" s="1045">
        <f t="shared" si="42"/>
        <v>23.860833333333332</v>
      </c>
      <c r="AB32" s="1045">
        <v>0</v>
      </c>
    </row>
    <row r="33" spans="1:28" ht="24" customHeight="1" thickTop="1" thickBot="1" x14ac:dyDescent="0.3">
      <c r="A33" s="1048">
        <v>6250024</v>
      </c>
      <c r="B33" s="1047" t="s">
        <v>1055</v>
      </c>
      <c r="C33" s="1044">
        <v>10619.77</v>
      </c>
      <c r="D33" s="1045">
        <v>0</v>
      </c>
      <c r="E33" s="1045">
        <f t="shared" si="42"/>
        <v>884.98083333333341</v>
      </c>
      <c r="F33" s="1045">
        <v>0</v>
      </c>
      <c r="G33" s="1045">
        <f t="shared" si="42"/>
        <v>884.98083333333341</v>
      </c>
      <c r="H33" s="1045">
        <v>0</v>
      </c>
      <c r="I33" s="1045">
        <f t="shared" si="42"/>
        <v>884.98083333333341</v>
      </c>
      <c r="J33" s="1045">
        <v>0</v>
      </c>
      <c r="K33" s="1045">
        <f t="shared" si="42"/>
        <v>884.98083333333341</v>
      </c>
      <c r="L33" s="1045">
        <v>0</v>
      </c>
      <c r="M33" s="1045">
        <f t="shared" si="42"/>
        <v>884.98083333333341</v>
      </c>
      <c r="N33" s="1045">
        <v>0</v>
      </c>
      <c r="O33" s="1045">
        <f t="shared" si="42"/>
        <v>884.98083333333341</v>
      </c>
      <c r="P33" s="1045">
        <v>0</v>
      </c>
      <c r="Q33" s="1045">
        <f t="shared" si="42"/>
        <v>884.98083333333341</v>
      </c>
      <c r="R33" s="1045">
        <v>0</v>
      </c>
      <c r="S33" s="1045">
        <f t="shared" si="42"/>
        <v>884.98083333333341</v>
      </c>
      <c r="T33" s="1045">
        <v>0</v>
      </c>
      <c r="U33" s="1045">
        <f t="shared" si="42"/>
        <v>884.98083333333341</v>
      </c>
      <c r="V33" s="1045">
        <v>0</v>
      </c>
      <c r="W33" s="1045">
        <f t="shared" si="42"/>
        <v>884.98083333333341</v>
      </c>
      <c r="X33" s="1045">
        <v>0</v>
      </c>
      <c r="Y33" s="1045">
        <f t="shared" si="42"/>
        <v>884.98083333333341</v>
      </c>
      <c r="Z33" s="1045">
        <v>0</v>
      </c>
      <c r="AA33" s="1045">
        <f t="shared" si="42"/>
        <v>884.98083333333341</v>
      </c>
      <c r="AB33" s="1045">
        <v>0</v>
      </c>
    </row>
    <row r="34" spans="1:28" ht="24" customHeight="1" thickTop="1" thickBot="1" x14ac:dyDescent="0.3">
      <c r="A34" s="1048">
        <v>6250025</v>
      </c>
      <c r="B34" s="1047" t="s">
        <v>1056</v>
      </c>
      <c r="C34" s="1448">
        <v>67.45</v>
      </c>
      <c r="D34" s="1449">
        <v>0</v>
      </c>
      <c r="E34" s="1045">
        <f t="shared" si="42"/>
        <v>5.6208333333333336</v>
      </c>
      <c r="F34" s="1045">
        <v>0</v>
      </c>
      <c r="G34" s="1045">
        <f t="shared" si="42"/>
        <v>5.6208333333333336</v>
      </c>
      <c r="H34" s="1045">
        <v>0</v>
      </c>
      <c r="I34" s="1045">
        <f t="shared" si="42"/>
        <v>5.6208333333333336</v>
      </c>
      <c r="J34" s="1045">
        <v>0</v>
      </c>
      <c r="K34" s="1045">
        <f t="shared" si="42"/>
        <v>5.6208333333333336</v>
      </c>
      <c r="L34" s="1045">
        <v>0</v>
      </c>
      <c r="M34" s="1045">
        <f t="shared" si="42"/>
        <v>5.6208333333333336</v>
      </c>
      <c r="N34" s="1045">
        <v>0</v>
      </c>
      <c r="O34" s="1045">
        <f t="shared" si="42"/>
        <v>5.6208333333333336</v>
      </c>
      <c r="P34" s="1045">
        <v>0</v>
      </c>
      <c r="Q34" s="1045">
        <f t="shared" si="42"/>
        <v>5.6208333333333336</v>
      </c>
      <c r="R34" s="1045">
        <v>0</v>
      </c>
      <c r="S34" s="1045">
        <f t="shared" si="42"/>
        <v>5.6208333333333336</v>
      </c>
      <c r="T34" s="1045">
        <v>0</v>
      </c>
      <c r="U34" s="1045">
        <f t="shared" si="42"/>
        <v>5.6208333333333336</v>
      </c>
      <c r="V34" s="1045">
        <v>0</v>
      </c>
      <c r="W34" s="1045">
        <f t="shared" si="42"/>
        <v>5.6208333333333336</v>
      </c>
      <c r="X34" s="1045">
        <v>0</v>
      </c>
      <c r="Y34" s="1045">
        <f t="shared" si="42"/>
        <v>5.6208333333333336</v>
      </c>
      <c r="Z34" s="1045">
        <v>0</v>
      </c>
      <c r="AA34" s="1045">
        <f t="shared" si="42"/>
        <v>5.6208333333333336</v>
      </c>
      <c r="AB34" s="1449">
        <v>0</v>
      </c>
    </row>
    <row r="35" spans="1:28" ht="24" customHeight="1" thickTop="1" thickBot="1" x14ac:dyDescent="0.3">
      <c r="A35" s="1048">
        <v>6250026</v>
      </c>
      <c r="B35" s="1047" t="s">
        <v>1057</v>
      </c>
      <c r="C35" s="1448">
        <v>418.29</v>
      </c>
      <c r="D35" s="1449">
        <v>0</v>
      </c>
      <c r="E35" s="1045">
        <f t="shared" si="42"/>
        <v>34.857500000000002</v>
      </c>
      <c r="F35" s="1045">
        <v>0</v>
      </c>
      <c r="G35" s="1045">
        <f t="shared" si="42"/>
        <v>34.857500000000002</v>
      </c>
      <c r="H35" s="1045">
        <v>0</v>
      </c>
      <c r="I35" s="1045">
        <f t="shared" si="42"/>
        <v>34.857500000000002</v>
      </c>
      <c r="J35" s="1045">
        <v>0</v>
      </c>
      <c r="K35" s="1045">
        <f t="shared" si="42"/>
        <v>34.857500000000002</v>
      </c>
      <c r="L35" s="1045">
        <v>0</v>
      </c>
      <c r="M35" s="1045">
        <f t="shared" si="42"/>
        <v>34.857500000000002</v>
      </c>
      <c r="N35" s="1045">
        <v>0</v>
      </c>
      <c r="O35" s="1045">
        <f t="shared" si="42"/>
        <v>34.857500000000002</v>
      </c>
      <c r="P35" s="1045">
        <v>0</v>
      </c>
      <c r="Q35" s="1045">
        <f t="shared" si="42"/>
        <v>34.857500000000002</v>
      </c>
      <c r="R35" s="1045">
        <v>0</v>
      </c>
      <c r="S35" s="1045">
        <f t="shared" si="42"/>
        <v>34.857500000000002</v>
      </c>
      <c r="T35" s="1045">
        <v>0</v>
      </c>
      <c r="U35" s="1045">
        <f t="shared" si="42"/>
        <v>34.857500000000002</v>
      </c>
      <c r="V35" s="1045">
        <v>0</v>
      </c>
      <c r="W35" s="1045">
        <f t="shared" si="42"/>
        <v>34.857500000000002</v>
      </c>
      <c r="X35" s="1045">
        <v>0</v>
      </c>
      <c r="Y35" s="1045">
        <f t="shared" si="42"/>
        <v>34.857500000000002</v>
      </c>
      <c r="Z35" s="1045">
        <v>0</v>
      </c>
      <c r="AA35" s="1045">
        <f t="shared" si="42"/>
        <v>34.857500000000002</v>
      </c>
      <c r="AB35" s="1449">
        <v>0</v>
      </c>
    </row>
    <row r="36" spans="1:28" ht="24" customHeight="1" thickTop="1" thickBot="1" x14ac:dyDescent="0.3">
      <c r="A36" s="1048">
        <v>6260806</v>
      </c>
      <c r="B36" s="1047" t="s">
        <v>1058</v>
      </c>
      <c r="C36" s="1448">
        <v>96.76</v>
      </c>
      <c r="D36" s="1449">
        <v>0</v>
      </c>
      <c r="E36" s="1449">
        <f t="shared" si="42"/>
        <v>8.0633333333333344</v>
      </c>
      <c r="F36" s="1449">
        <v>0</v>
      </c>
      <c r="G36" s="1449">
        <f t="shared" si="42"/>
        <v>8.0633333333333344</v>
      </c>
      <c r="H36" s="1449">
        <v>0</v>
      </c>
      <c r="I36" s="1449">
        <f t="shared" si="42"/>
        <v>8.0633333333333344</v>
      </c>
      <c r="J36" s="1449">
        <v>0</v>
      </c>
      <c r="K36" s="1449">
        <f t="shared" si="42"/>
        <v>8.0633333333333344</v>
      </c>
      <c r="L36" s="1449">
        <v>0</v>
      </c>
      <c r="M36" s="1449">
        <f t="shared" si="42"/>
        <v>8.0633333333333344</v>
      </c>
      <c r="N36" s="1449">
        <v>0</v>
      </c>
      <c r="O36" s="1449">
        <f t="shared" si="42"/>
        <v>8.0633333333333344</v>
      </c>
      <c r="P36" s="1449">
        <v>0</v>
      </c>
      <c r="Q36" s="1449">
        <f t="shared" si="42"/>
        <v>8.0633333333333344</v>
      </c>
      <c r="R36" s="1449">
        <v>0</v>
      </c>
      <c r="S36" s="1449">
        <f t="shared" si="42"/>
        <v>8.0633333333333344</v>
      </c>
      <c r="T36" s="1449">
        <v>0</v>
      </c>
      <c r="U36" s="1449">
        <f t="shared" si="42"/>
        <v>8.0633333333333344</v>
      </c>
      <c r="V36" s="1449">
        <v>0</v>
      </c>
      <c r="W36" s="1449">
        <f t="shared" si="42"/>
        <v>8.0633333333333344</v>
      </c>
      <c r="X36" s="1449">
        <v>0</v>
      </c>
      <c r="Y36" s="1449">
        <f t="shared" si="42"/>
        <v>8.0633333333333344</v>
      </c>
      <c r="Z36" s="1449">
        <v>0</v>
      </c>
      <c r="AA36" s="1449">
        <f t="shared" si="42"/>
        <v>8.0633333333333344</v>
      </c>
      <c r="AB36" s="1449">
        <v>0</v>
      </c>
    </row>
    <row r="37" spans="1:28" ht="24" customHeight="1" thickTop="1" thickBot="1" x14ac:dyDescent="0.3">
      <c r="A37" s="560" t="s">
        <v>494</v>
      </c>
      <c r="B37" s="560" t="s">
        <v>495</v>
      </c>
      <c r="C37" s="1044">
        <v>314.66000000000003</v>
      </c>
      <c r="D37" s="1045">
        <v>0</v>
      </c>
      <c r="E37" s="1045">
        <f t="shared" ref="E37:E58" si="43">($C37*$E$1)/$AC$1</f>
        <v>25.769568965517244</v>
      </c>
      <c r="F37" s="1045">
        <v>0</v>
      </c>
      <c r="G37" s="1045">
        <f t="shared" ref="G37:G58" si="44">($C37*$G$1)/$AC$1</f>
        <v>28.482155172413794</v>
      </c>
      <c r="H37" s="1045">
        <v>0</v>
      </c>
      <c r="I37" s="1045">
        <f t="shared" ref="I37:I58" si="45">($C37*$I$1)/$AC$1</f>
        <v>28.482155172413794</v>
      </c>
      <c r="J37" s="1045">
        <v>0</v>
      </c>
      <c r="K37" s="1045">
        <f t="shared" ref="K37:K58" si="46">($C37*$K$1)/$AC$1</f>
        <v>27.125862068965521</v>
      </c>
      <c r="L37" s="1045">
        <v>0</v>
      </c>
      <c r="M37" s="1045">
        <f t="shared" ref="M37:M58" si="47">($C37*$M$1)/$AC$1</f>
        <v>28.482155172413794</v>
      </c>
      <c r="N37" s="1045">
        <v>0</v>
      </c>
      <c r="O37" s="1045">
        <f t="shared" ref="O37:O58" si="48">($C37*$O$1)/$AC$1</f>
        <v>29.838448275862071</v>
      </c>
      <c r="P37" s="1045">
        <v>0</v>
      </c>
      <c r="Q37" s="1045">
        <f t="shared" ref="Q37:Q58" si="49">($C37*$Q$1)/$AC$1</f>
        <v>28.482155172413794</v>
      </c>
      <c r="R37" s="1045">
        <v>0</v>
      </c>
      <c r="S37" s="1045">
        <f t="shared" ref="S37:S58" si="50">($C37*$S$1)/$AC$1</f>
        <v>14.919224137931035</v>
      </c>
      <c r="T37" s="1045">
        <v>0</v>
      </c>
      <c r="U37" s="1045">
        <f t="shared" ref="U37:U58" si="51">($C37*$U$1)/$AC$1</f>
        <v>29.838448275862071</v>
      </c>
      <c r="V37" s="1045">
        <v>0</v>
      </c>
      <c r="W37" s="1045">
        <f t="shared" ref="W37:W58" si="52">($C37*$W$1)/$AC$1</f>
        <v>27.125862068965521</v>
      </c>
      <c r="X37" s="1045">
        <v>0</v>
      </c>
      <c r="Y37" s="1045">
        <f t="shared" ref="Y37:Y58" si="53">($C37*$Y$1)/$AC$1</f>
        <v>28.482155172413794</v>
      </c>
      <c r="Z37" s="1045">
        <v>0</v>
      </c>
      <c r="AA37" s="1045">
        <f t="shared" ref="AA37:AA58" si="54">($C37*$AA$1)/$AC$1</f>
        <v>17.631810344827588</v>
      </c>
      <c r="AB37" s="1045">
        <v>0</v>
      </c>
    </row>
    <row r="38" spans="1:28" ht="24" customHeight="1" thickTop="1" thickBot="1" x14ac:dyDescent="0.3">
      <c r="A38" s="560" t="s">
        <v>496</v>
      </c>
      <c r="B38" s="560" t="s">
        <v>497</v>
      </c>
      <c r="C38" s="1044">
        <v>57.38</v>
      </c>
      <c r="D38" s="1045">
        <v>0</v>
      </c>
      <c r="E38" s="1045">
        <f t="shared" si="43"/>
        <v>4.6992241379310347</v>
      </c>
      <c r="F38" s="1045">
        <v>0</v>
      </c>
      <c r="G38" s="1045">
        <f t="shared" si="44"/>
        <v>5.193879310344828</v>
      </c>
      <c r="H38" s="1045">
        <v>0</v>
      </c>
      <c r="I38" s="1045">
        <f t="shared" si="45"/>
        <v>5.193879310344828</v>
      </c>
      <c r="J38" s="1045">
        <v>0</v>
      </c>
      <c r="K38" s="1045">
        <f t="shared" si="46"/>
        <v>4.9465517241379313</v>
      </c>
      <c r="L38" s="1045">
        <v>0</v>
      </c>
      <c r="M38" s="1045">
        <f t="shared" si="47"/>
        <v>5.193879310344828</v>
      </c>
      <c r="N38" s="1045">
        <v>0</v>
      </c>
      <c r="O38" s="1045">
        <f t="shared" si="48"/>
        <v>5.4412068965517246</v>
      </c>
      <c r="P38" s="1045">
        <v>0</v>
      </c>
      <c r="Q38" s="1045">
        <f t="shared" si="49"/>
        <v>5.193879310344828</v>
      </c>
      <c r="R38" s="1045">
        <v>0</v>
      </c>
      <c r="S38" s="1045">
        <f t="shared" si="50"/>
        <v>2.7206034482758623</v>
      </c>
      <c r="T38" s="1045">
        <v>0</v>
      </c>
      <c r="U38" s="1045">
        <f t="shared" si="51"/>
        <v>5.4412068965517246</v>
      </c>
      <c r="V38" s="1045">
        <v>0</v>
      </c>
      <c r="W38" s="1045">
        <f t="shared" si="52"/>
        <v>4.9465517241379313</v>
      </c>
      <c r="X38" s="1045">
        <v>0</v>
      </c>
      <c r="Y38" s="1045">
        <f t="shared" si="53"/>
        <v>5.193879310344828</v>
      </c>
      <c r="Z38" s="1045">
        <v>0</v>
      </c>
      <c r="AA38" s="1045">
        <f t="shared" si="54"/>
        <v>3.2152586206896556</v>
      </c>
      <c r="AB38" s="1045">
        <v>0</v>
      </c>
    </row>
    <row r="39" spans="1:28" ht="24" customHeight="1" thickTop="1" thickBot="1" x14ac:dyDescent="0.3">
      <c r="A39" s="1046">
        <v>6267527</v>
      </c>
      <c r="B39" s="560" t="s">
        <v>1059</v>
      </c>
      <c r="C39" s="1044">
        <v>0</v>
      </c>
      <c r="D39" s="1045">
        <v>0</v>
      </c>
      <c r="E39" s="1045">
        <f t="shared" si="43"/>
        <v>0</v>
      </c>
      <c r="F39" s="1045">
        <v>0</v>
      </c>
      <c r="G39" s="1045">
        <f t="shared" si="44"/>
        <v>0</v>
      </c>
      <c r="H39" s="1045">
        <v>0</v>
      </c>
      <c r="I39" s="1045">
        <f t="shared" si="45"/>
        <v>0</v>
      </c>
      <c r="J39" s="1045">
        <v>0</v>
      </c>
      <c r="K39" s="1045">
        <f t="shared" si="46"/>
        <v>0</v>
      </c>
      <c r="L39" s="1045">
        <v>0</v>
      </c>
      <c r="M39" s="1045">
        <f t="shared" si="47"/>
        <v>0</v>
      </c>
      <c r="N39" s="1045">
        <v>0</v>
      </c>
      <c r="O39" s="1045">
        <f t="shared" si="48"/>
        <v>0</v>
      </c>
      <c r="P39" s="1045">
        <v>0</v>
      </c>
      <c r="Q39" s="1045">
        <f t="shared" si="49"/>
        <v>0</v>
      </c>
      <c r="R39" s="1045">
        <v>0</v>
      </c>
      <c r="S39" s="1045">
        <f t="shared" si="50"/>
        <v>0</v>
      </c>
      <c r="T39" s="1045">
        <v>0</v>
      </c>
      <c r="U39" s="1045">
        <f t="shared" si="51"/>
        <v>0</v>
      </c>
      <c r="V39" s="1045">
        <v>0</v>
      </c>
      <c r="W39" s="1045">
        <f t="shared" si="52"/>
        <v>0</v>
      </c>
      <c r="X39" s="1045">
        <v>0</v>
      </c>
      <c r="Y39" s="1045">
        <f t="shared" si="53"/>
        <v>0</v>
      </c>
      <c r="Z39" s="1045">
        <v>0</v>
      </c>
      <c r="AA39" s="1045">
        <f t="shared" si="54"/>
        <v>0</v>
      </c>
      <c r="AB39" s="1045">
        <v>0</v>
      </c>
    </row>
    <row r="40" spans="1:28" ht="24" customHeight="1" thickTop="1" thickBot="1" x14ac:dyDescent="0.3">
      <c r="A40" s="560" t="s">
        <v>498</v>
      </c>
      <c r="B40" s="560" t="s">
        <v>499</v>
      </c>
      <c r="C40" s="1044">
        <v>3891.63</v>
      </c>
      <c r="D40" s="1045">
        <v>0</v>
      </c>
      <c r="E40" s="1045">
        <f t="shared" si="43"/>
        <v>318.7110775862069</v>
      </c>
      <c r="F40" s="1045">
        <v>0</v>
      </c>
      <c r="G40" s="1045">
        <f t="shared" si="44"/>
        <v>352.25961206896551</v>
      </c>
      <c r="H40" s="1045">
        <v>0</v>
      </c>
      <c r="I40" s="1045">
        <f t="shared" si="45"/>
        <v>352.25961206896551</v>
      </c>
      <c r="J40" s="1045">
        <v>0</v>
      </c>
      <c r="K40" s="1045">
        <f t="shared" si="46"/>
        <v>335.48534482758623</v>
      </c>
      <c r="L40" s="1045">
        <v>0</v>
      </c>
      <c r="M40" s="1045">
        <f t="shared" si="47"/>
        <v>352.25961206896551</v>
      </c>
      <c r="N40" s="1045">
        <v>0</v>
      </c>
      <c r="O40" s="1045">
        <f t="shared" si="48"/>
        <v>369.03387931034484</v>
      </c>
      <c r="P40" s="1045">
        <v>0</v>
      </c>
      <c r="Q40" s="1045">
        <f t="shared" si="49"/>
        <v>352.25961206896551</v>
      </c>
      <c r="R40" s="1045">
        <v>0</v>
      </c>
      <c r="S40" s="1045">
        <f t="shared" si="50"/>
        <v>184.51693965517242</v>
      </c>
      <c r="T40" s="1045">
        <v>0</v>
      </c>
      <c r="U40" s="1045">
        <f t="shared" si="51"/>
        <v>369.03387931034484</v>
      </c>
      <c r="V40" s="1045">
        <v>0</v>
      </c>
      <c r="W40" s="1045">
        <f t="shared" si="52"/>
        <v>335.48534482758623</v>
      </c>
      <c r="X40" s="1045">
        <v>0</v>
      </c>
      <c r="Y40" s="1045">
        <f t="shared" si="53"/>
        <v>352.25961206896551</v>
      </c>
      <c r="Z40" s="1045">
        <v>0</v>
      </c>
      <c r="AA40" s="1045">
        <f t="shared" si="54"/>
        <v>218.06547413793103</v>
      </c>
      <c r="AB40" s="1045">
        <v>0</v>
      </c>
    </row>
    <row r="41" spans="1:28" ht="24" customHeight="1" thickTop="1" thickBot="1" x14ac:dyDescent="0.3">
      <c r="A41" s="1046">
        <v>6280002</v>
      </c>
      <c r="B41" s="560" t="s">
        <v>1061</v>
      </c>
      <c r="C41" s="1044">
        <v>4235.1000000000004</v>
      </c>
      <c r="D41" s="1045">
        <v>0</v>
      </c>
      <c r="E41" s="1045">
        <f t="shared" si="43"/>
        <v>346.84008620689661</v>
      </c>
      <c r="F41" s="1045">
        <v>0</v>
      </c>
      <c r="G41" s="1045">
        <f t="shared" si="44"/>
        <v>383.34956896551728</v>
      </c>
      <c r="H41" s="1045">
        <v>0</v>
      </c>
      <c r="I41" s="1045">
        <f t="shared" si="45"/>
        <v>383.34956896551728</v>
      </c>
      <c r="J41" s="1045">
        <v>0</v>
      </c>
      <c r="K41" s="1045">
        <f t="shared" si="46"/>
        <v>365.09482758620692</v>
      </c>
      <c r="L41" s="1045">
        <v>0</v>
      </c>
      <c r="M41" s="1045">
        <f t="shared" si="47"/>
        <v>383.34956896551728</v>
      </c>
      <c r="N41" s="1045">
        <v>0</v>
      </c>
      <c r="O41" s="1045">
        <f t="shared" si="48"/>
        <v>401.60431034482764</v>
      </c>
      <c r="P41" s="1045">
        <v>0</v>
      </c>
      <c r="Q41" s="1045">
        <f t="shared" si="49"/>
        <v>383.34956896551728</v>
      </c>
      <c r="R41" s="1045">
        <v>0</v>
      </c>
      <c r="S41" s="1045">
        <f t="shared" si="50"/>
        <v>200.80215517241382</v>
      </c>
      <c r="T41" s="1045">
        <v>0</v>
      </c>
      <c r="U41" s="1045">
        <f t="shared" si="51"/>
        <v>401.60431034482764</v>
      </c>
      <c r="V41" s="1045">
        <v>0</v>
      </c>
      <c r="W41" s="1045">
        <f t="shared" si="52"/>
        <v>365.09482758620692</v>
      </c>
      <c r="X41" s="1045">
        <v>0</v>
      </c>
      <c r="Y41" s="1045">
        <f t="shared" si="53"/>
        <v>383.34956896551728</v>
      </c>
      <c r="Z41" s="1045">
        <v>0</v>
      </c>
      <c r="AA41" s="1045">
        <f t="shared" si="54"/>
        <v>237.31163793103448</v>
      </c>
      <c r="AB41" s="1045">
        <v>0</v>
      </c>
    </row>
    <row r="42" spans="1:28" ht="24" customHeight="1" thickTop="1" thickBot="1" x14ac:dyDescent="0.3">
      <c r="A42" s="560" t="s">
        <v>500</v>
      </c>
      <c r="B42" s="560" t="s">
        <v>1060</v>
      </c>
      <c r="C42" s="1044">
        <v>97250.3</v>
      </c>
      <c r="D42" s="1045">
        <v>0</v>
      </c>
      <c r="E42" s="1045">
        <f t="shared" si="43"/>
        <v>7964.4642241379306</v>
      </c>
      <c r="F42" s="1045">
        <v>0</v>
      </c>
      <c r="G42" s="1045">
        <f t="shared" si="44"/>
        <v>8802.8288793103457</v>
      </c>
      <c r="H42" s="1045">
        <v>0</v>
      </c>
      <c r="I42" s="1045">
        <f t="shared" si="45"/>
        <v>8802.8288793103457</v>
      </c>
      <c r="J42" s="1045">
        <v>0</v>
      </c>
      <c r="K42" s="1045">
        <f t="shared" si="46"/>
        <v>8383.6465517241377</v>
      </c>
      <c r="L42" s="1045">
        <v>0</v>
      </c>
      <c r="M42" s="1045">
        <f t="shared" si="47"/>
        <v>8802.8288793103457</v>
      </c>
      <c r="N42" s="1045">
        <v>0</v>
      </c>
      <c r="O42" s="1045">
        <f t="shared" si="48"/>
        <v>9222.0112068965518</v>
      </c>
      <c r="P42" s="1045">
        <v>0</v>
      </c>
      <c r="Q42" s="1045">
        <f t="shared" si="49"/>
        <v>8802.8288793103457</v>
      </c>
      <c r="R42" s="1045">
        <v>0</v>
      </c>
      <c r="S42" s="1045">
        <f t="shared" si="50"/>
        <v>4611.0056034482759</v>
      </c>
      <c r="T42" s="1045">
        <v>0</v>
      </c>
      <c r="U42" s="1045">
        <f t="shared" si="51"/>
        <v>9222.0112068965518</v>
      </c>
      <c r="V42" s="1045">
        <v>0</v>
      </c>
      <c r="W42" s="1045">
        <f t="shared" si="52"/>
        <v>8383.6465517241377</v>
      </c>
      <c r="X42" s="1045">
        <v>0</v>
      </c>
      <c r="Y42" s="1045">
        <f t="shared" si="53"/>
        <v>8802.8288793103457</v>
      </c>
      <c r="Z42" s="1045">
        <v>0</v>
      </c>
      <c r="AA42" s="1045">
        <f t="shared" si="54"/>
        <v>5449.37025862069</v>
      </c>
      <c r="AB42" s="1045">
        <v>0</v>
      </c>
    </row>
    <row r="43" spans="1:28" ht="24" customHeight="1" thickTop="1" thickBot="1" x14ac:dyDescent="0.3">
      <c r="A43" s="560" t="s">
        <v>501</v>
      </c>
      <c r="B43" s="560" t="s">
        <v>502</v>
      </c>
      <c r="C43" s="1044">
        <v>11419.15</v>
      </c>
      <c r="D43" s="1045">
        <v>0</v>
      </c>
      <c r="E43" s="1045">
        <f t="shared" si="43"/>
        <v>935.18900862068972</v>
      </c>
      <c r="F43" s="1045">
        <v>0</v>
      </c>
      <c r="G43" s="1045">
        <f t="shared" si="44"/>
        <v>1033.6299568965517</v>
      </c>
      <c r="H43" s="1045">
        <v>0</v>
      </c>
      <c r="I43" s="1045">
        <f t="shared" si="45"/>
        <v>1033.6299568965517</v>
      </c>
      <c r="J43" s="1045">
        <v>0</v>
      </c>
      <c r="K43" s="1045">
        <f t="shared" si="46"/>
        <v>984.4094827586207</v>
      </c>
      <c r="L43" s="1045">
        <v>0</v>
      </c>
      <c r="M43" s="1045">
        <f t="shared" si="47"/>
        <v>1033.6299568965517</v>
      </c>
      <c r="N43" s="1045">
        <v>0</v>
      </c>
      <c r="O43" s="1045">
        <f t="shared" si="48"/>
        <v>1082.8504310344827</v>
      </c>
      <c r="P43" s="1045">
        <v>0</v>
      </c>
      <c r="Q43" s="1045">
        <f t="shared" si="49"/>
        <v>1033.6299568965517</v>
      </c>
      <c r="R43" s="1045">
        <v>0</v>
      </c>
      <c r="S43" s="1045">
        <f t="shared" si="50"/>
        <v>541.42521551724133</v>
      </c>
      <c r="T43" s="1045">
        <v>0</v>
      </c>
      <c r="U43" s="1045">
        <f t="shared" si="51"/>
        <v>1082.8504310344827</v>
      </c>
      <c r="V43" s="1045">
        <v>0</v>
      </c>
      <c r="W43" s="1045">
        <f t="shared" si="52"/>
        <v>984.4094827586207</v>
      </c>
      <c r="X43" s="1045">
        <v>0</v>
      </c>
      <c r="Y43" s="1045">
        <f t="shared" si="53"/>
        <v>1033.6299568965517</v>
      </c>
      <c r="Z43" s="1045">
        <v>0</v>
      </c>
      <c r="AA43" s="1045">
        <f t="shared" si="54"/>
        <v>639.8661637931034</v>
      </c>
      <c r="AB43" s="1045">
        <v>0</v>
      </c>
    </row>
    <row r="44" spans="1:28" ht="24" customHeight="1" thickTop="1" thickBot="1" x14ac:dyDescent="0.3">
      <c r="A44" s="560" t="s">
        <v>503</v>
      </c>
      <c r="B44" s="560" t="s">
        <v>1062</v>
      </c>
      <c r="C44" s="1044">
        <v>12152.25</v>
      </c>
      <c r="D44" s="1045">
        <v>0</v>
      </c>
      <c r="E44" s="1045">
        <f t="shared" si="43"/>
        <v>995.22737068965512</v>
      </c>
      <c r="F44" s="1045">
        <v>0</v>
      </c>
      <c r="G44" s="1045">
        <f t="shared" si="44"/>
        <v>1099.9881465517242</v>
      </c>
      <c r="H44" s="1045">
        <v>0</v>
      </c>
      <c r="I44" s="1045">
        <f t="shared" si="45"/>
        <v>1099.9881465517242</v>
      </c>
      <c r="J44" s="1045">
        <v>0</v>
      </c>
      <c r="K44" s="1045">
        <f t="shared" si="46"/>
        <v>1047.6077586206898</v>
      </c>
      <c r="L44" s="1045">
        <v>0</v>
      </c>
      <c r="M44" s="1045">
        <f t="shared" si="47"/>
        <v>1099.9881465517242</v>
      </c>
      <c r="N44" s="1045">
        <v>0</v>
      </c>
      <c r="O44" s="1045">
        <f t="shared" si="48"/>
        <v>1152.3685344827586</v>
      </c>
      <c r="P44" s="1045">
        <v>0</v>
      </c>
      <c r="Q44" s="1045">
        <f t="shared" si="49"/>
        <v>1099.9881465517242</v>
      </c>
      <c r="R44" s="1045">
        <v>0</v>
      </c>
      <c r="S44" s="1045">
        <f t="shared" si="50"/>
        <v>576.1842672413793</v>
      </c>
      <c r="T44" s="1045">
        <v>0</v>
      </c>
      <c r="U44" s="1045">
        <f t="shared" si="51"/>
        <v>1152.3685344827586</v>
      </c>
      <c r="V44" s="1045">
        <v>0</v>
      </c>
      <c r="W44" s="1045">
        <f t="shared" si="52"/>
        <v>1047.6077586206898</v>
      </c>
      <c r="X44" s="1045">
        <v>0</v>
      </c>
      <c r="Y44" s="1045">
        <f t="shared" si="53"/>
        <v>1099.9881465517242</v>
      </c>
      <c r="Z44" s="1045">
        <v>0</v>
      </c>
      <c r="AA44" s="1045">
        <f t="shared" si="54"/>
        <v>680.94504310344826</v>
      </c>
      <c r="AB44" s="1045">
        <v>0</v>
      </c>
    </row>
    <row r="45" spans="1:28" ht="24" customHeight="1" thickTop="1" thickBot="1" x14ac:dyDescent="0.3">
      <c r="A45" s="560" t="s">
        <v>504</v>
      </c>
      <c r="B45" s="560" t="s">
        <v>1063</v>
      </c>
      <c r="C45" s="1044">
        <v>165520.69</v>
      </c>
      <c r="D45" s="1045">
        <v>0</v>
      </c>
      <c r="E45" s="1045">
        <f t="shared" si="43"/>
        <v>13555.57375</v>
      </c>
      <c r="F45" s="1045">
        <v>0</v>
      </c>
      <c r="G45" s="1045">
        <f t="shared" si="44"/>
        <v>14982.476250000002</v>
      </c>
      <c r="H45" s="1045">
        <v>0</v>
      </c>
      <c r="I45" s="1045">
        <f t="shared" si="45"/>
        <v>14982.476250000002</v>
      </c>
      <c r="J45" s="1045">
        <v>0</v>
      </c>
      <c r="K45" s="1045">
        <f t="shared" si="46"/>
        <v>14269.025</v>
      </c>
      <c r="L45" s="1045">
        <v>0</v>
      </c>
      <c r="M45" s="1045">
        <f t="shared" si="47"/>
        <v>14982.476250000002</v>
      </c>
      <c r="N45" s="1045">
        <v>0</v>
      </c>
      <c r="O45" s="1045">
        <f t="shared" si="48"/>
        <v>15695.927500000002</v>
      </c>
      <c r="P45" s="1045">
        <v>0</v>
      </c>
      <c r="Q45" s="1045">
        <f t="shared" si="49"/>
        <v>14982.476250000002</v>
      </c>
      <c r="R45" s="1045">
        <v>0</v>
      </c>
      <c r="S45" s="1045">
        <f t="shared" si="50"/>
        <v>7847.9637500000008</v>
      </c>
      <c r="T45" s="1045">
        <v>0</v>
      </c>
      <c r="U45" s="1045">
        <f t="shared" si="51"/>
        <v>15695.927500000002</v>
      </c>
      <c r="V45" s="1045">
        <v>0</v>
      </c>
      <c r="W45" s="1045">
        <f t="shared" si="52"/>
        <v>14269.025</v>
      </c>
      <c r="X45" s="1045">
        <v>0</v>
      </c>
      <c r="Y45" s="1045">
        <f t="shared" si="53"/>
        <v>14982.476250000002</v>
      </c>
      <c r="Z45" s="1045">
        <v>0</v>
      </c>
      <c r="AA45" s="1045">
        <f t="shared" si="54"/>
        <v>9274.8662500000009</v>
      </c>
      <c r="AB45" s="1045">
        <v>0</v>
      </c>
    </row>
    <row r="46" spans="1:28" ht="24" customHeight="1" thickTop="1" thickBot="1" x14ac:dyDescent="0.3">
      <c r="A46" s="1046">
        <v>6284100</v>
      </c>
      <c r="B46" s="560" t="s">
        <v>712</v>
      </c>
      <c r="C46" s="1044">
        <v>115.2</v>
      </c>
      <c r="D46" s="1045">
        <v>0</v>
      </c>
      <c r="E46" s="1045">
        <f t="shared" si="43"/>
        <v>9.4344827586206907</v>
      </c>
      <c r="F46" s="1045">
        <v>0</v>
      </c>
      <c r="G46" s="1045">
        <f t="shared" si="44"/>
        <v>10.427586206896553</v>
      </c>
      <c r="H46" s="1045">
        <v>0</v>
      </c>
      <c r="I46" s="1045">
        <f t="shared" si="45"/>
        <v>10.427586206896553</v>
      </c>
      <c r="J46" s="1045">
        <v>0</v>
      </c>
      <c r="K46" s="1045">
        <f t="shared" si="46"/>
        <v>9.931034482758621</v>
      </c>
      <c r="L46" s="1045">
        <v>0</v>
      </c>
      <c r="M46" s="1045">
        <f t="shared" si="47"/>
        <v>10.427586206896553</v>
      </c>
      <c r="N46" s="1045">
        <v>0</v>
      </c>
      <c r="O46" s="1045">
        <f t="shared" si="48"/>
        <v>10.924137931034483</v>
      </c>
      <c r="P46" s="1045">
        <v>0</v>
      </c>
      <c r="Q46" s="1045">
        <f t="shared" si="49"/>
        <v>10.427586206896553</v>
      </c>
      <c r="R46" s="1045">
        <v>0</v>
      </c>
      <c r="S46" s="1045">
        <f t="shared" si="50"/>
        <v>5.4620689655172416</v>
      </c>
      <c r="T46" s="1045">
        <v>0</v>
      </c>
      <c r="U46" s="1045">
        <f t="shared" si="51"/>
        <v>10.924137931034483</v>
      </c>
      <c r="V46" s="1045">
        <v>0</v>
      </c>
      <c r="W46" s="1045">
        <f t="shared" si="52"/>
        <v>9.931034482758621</v>
      </c>
      <c r="X46" s="1045">
        <v>0</v>
      </c>
      <c r="Y46" s="1045">
        <f t="shared" si="53"/>
        <v>10.427586206896553</v>
      </c>
      <c r="Z46" s="1045">
        <v>0</v>
      </c>
      <c r="AA46" s="1045">
        <f t="shared" si="54"/>
        <v>6.4551724137931039</v>
      </c>
      <c r="AB46" s="1045">
        <v>0</v>
      </c>
    </row>
    <row r="47" spans="1:28" ht="24" customHeight="1" thickTop="1" thickBot="1" x14ac:dyDescent="0.3">
      <c r="A47" s="1046">
        <v>6285000</v>
      </c>
      <c r="B47" s="560" t="s">
        <v>1064</v>
      </c>
      <c r="C47" s="1448">
        <v>220.56</v>
      </c>
      <c r="D47" s="1449">
        <v>0</v>
      </c>
      <c r="E47" s="1449">
        <f t="shared" si="43"/>
        <v>18.063103448275864</v>
      </c>
      <c r="F47" s="1449">
        <v>0</v>
      </c>
      <c r="G47" s="1449">
        <f t="shared" si="44"/>
        <v>19.96448275862069</v>
      </c>
      <c r="H47" s="1449">
        <v>0</v>
      </c>
      <c r="I47" s="1449">
        <f t="shared" si="45"/>
        <v>19.96448275862069</v>
      </c>
      <c r="J47" s="1449">
        <v>0</v>
      </c>
      <c r="K47" s="1449">
        <f t="shared" si="46"/>
        <v>19.013793103448275</v>
      </c>
      <c r="L47" s="1449">
        <v>0</v>
      </c>
      <c r="M47" s="1449">
        <f t="shared" si="47"/>
        <v>19.96448275862069</v>
      </c>
      <c r="N47" s="1449">
        <v>0</v>
      </c>
      <c r="O47" s="1449">
        <f t="shared" si="48"/>
        <v>20.915172413793101</v>
      </c>
      <c r="P47" s="1449">
        <v>0</v>
      </c>
      <c r="Q47" s="1449">
        <f t="shared" si="49"/>
        <v>19.96448275862069</v>
      </c>
      <c r="R47" s="1449">
        <v>0</v>
      </c>
      <c r="S47" s="1449">
        <f t="shared" si="50"/>
        <v>10.457586206896551</v>
      </c>
      <c r="T47" s="1449">
        <v>0</v>
      </c>
      <c r="U47" s="1449">
        <f t="shared" si="51"/>
        <v>20.915172413793101</v>
      </c>
      <c r="V47" s="1449">
        <v>0</v>
      </c>
      <c r="W47" s="1449">
        <f t="shared" si="52"/>
        <v>19.013793103448275</v>
      </c>
      <c r="X47" s="1449">
        <v>0</v>
      </c>
      <c r="Y47" s="1449">
        <f t="shared" si="53"/>
        <v>19.96448275862069</v>
      </c>
      <c r="Z47" s="1449">
        <v>0</v>
      </c>
      <c r="AA47" s="1449">
        <f t="shared" si="54"/>
        <v>12.35896551724138</v>
      </c>
      <c r="AB47" s="1449">
        <v>0</v>
      </c>
    </row>
    <row r="48" spans="1:28" ht="24" customHeight="1" thickTop="1" thickBot="1" x14ac:dyDescent="0.3">
      <c r="A48" s="1046">
        <v>6290000</v>
      </c>
      <c r="B48" s="560" t="s">
        <v>505</v>
      </c>
      <c r="C48" s="1044">
        <v>51031.15</v>
      </c>
      <c r="D48" s="1045">
        <v>0</v>
      </c>
      <c r="E48" s="1045">
        <f t="shared" si="43"/>
        <v>4179.2752155172411</v>
      </c>
      <c r="F48" s="1045">
        <v>0</v>
      </c>
      <c r="G48" s="1045">
        <f t="shared" si="44"/>
        <v>4619.1989224137933</v>
      </c>
      <c r="H48" s="1045">
        <v>0</v>
      </c>
      <c r="I48" s="1045">
        <f t="shared" si="45"/>
        <v>4619.1989224137933</v>
      </c>
      <c r="J48" s="1045">
        <v>0</v>
      </c>
      <c r="K48" s="1045">
        <f t="shared" si="46"/>
        <v>4399.2370689655172</v>
      </c>
      <c r="L48" s="1045">
        <v>0</v>
      </c>
      <c r="M48" s="1045">
        <f t="shared" si="47"/>
        <v>4619.1989224137933</v>
      </c>
      <c r="N48" s="1045">
        <v>0</v>
      </c>
      <c r="O48" s="1045">
        <f t="shared" si="48"/>
        <v>4839.1607758620694</v>
      </c>
      <c r="P48" s="1045">
        <v>0</v>
      </c>
      <c r="Q48" s="1045">
        <f t="shared" si="49"/>
        <v>4619.1989224137933</v>
      </c>
      <c r="R48" s="1045">
        <v>0</v>
      </c>
      <c r="S48" s="1045">
        <f t="shared" si="50"/>
        <v>2419.5803879310347</v>
      </c>
      <c r="T48" s="1045">
        <v>0</v>
      </c>
      <c r="U48" s="1045">
        <f t="shared" si="51"/>
        <v>4839.1607758620694</v>
      </c>
      <c r="V48" s="1045">
        <v>0</v>
      </c>
      <c r="W48" s="1045">
        <f t="shared" si="52"/>
        <v>4399.2370689655172</v>
      </c>
      <c r="X48" s="1045">
        <v>0</v>
      </c>
      <c r="Y48" s="1045">
        <f t="shared" si="53"/>
        <v>4619.1989224137933</v>
      </c>
      <c r="Z48" s="1045">
        <v>0</v>
      </c>
      <c r="AA48" s="1045">
        <f t="shared" si="54"/>
        <v>2859.5040948275864</v>
      </c>
      <c r="AB48" s="1045">
        <v>0</v>
      </c>
    </row>
    <row r="49" spans="1:28" ht="24" customHeight="1" thickTop="1" thickBot="1" x14ac:dyDescent="0.3">
      <c r="A49" s="1046">
        <v>6290001</v>
      </c>
      <c r="B49" s="560" t="s">
        <v>713</v>
      </c>
      <c r="C49" s="1044">
        <v>0</v>
      </c>
      <c r="D49" s="1045">
        <v>0</v>
      </c>
      <c r="E49" s="1045">
        <f t="shared" si="43"/>
        <v>0</v>
      </c>
      <c r="F49" s="1045">
        <v>0</v>
      </c>
      <c r="G49" s="1045">
        <f t="shared" si="44"/>
        <v>0</v>
      </c>
      <c r="H49" s="1045">
        <v>0</v>
      </c>
      <c r="I49" s="1045">
        <f t="shared" si="45"/>
        <v>0</v>
      </c>
      <c r="J49" s="1045">
        <v>0</v>
      </c>
      <c r="K49" s="1045">
        <f t="shared" si="46"/>
        <v>0</v>
      </c>
      <c r="L49" s="1045">
        <v>0</v>
      </c>
      <c r="M49" s="1045">
        <f t="shared" si="47"/>
        <v>0</v>
      </c>
      <c r="N49" s="1045">
        <v>0</v>
      </c>
      <c r="O49" s="1045">
        <f t="shared" si="48"/>
        <v>0</v>
      </c>
      <c r="P49" s="1045">
        <v>0</v>
      </c>
      <c r="Q49" s="1045">
        <f t="shared" si="49"/>
        <v>0</v>
      </c>
      <c r="R49" s="1045">
        <v>0</v>
      </c>
      <c r="S49" s="1045">
        <f t="shared" si="50"/>
        <v>0</v>
      </c>
      <c r="T49" s="1045">
        <v>0</v>
      </c>
      <c r="U49" s="1045">
        <f t="shared" si="51"/>
        <v>0</v>
      </c>
      <c r="V49" s="1045">
        <v>0</v>
      </c>
      <c r="W49" s="1045">
        <f t="shared" si="52"/>
        <v>0</v>
      </c>
      <c r="X49" s="1045">
        <v>0</v>
      </c>
      <c r="Y49" s="1045">
        <f t="shared" si="53"/>
        <v>0</v>
      </c>
      <c r="Z49" s="1045">
        <v>0</v>
      </c>
      <c r="AA49" s="1045">
        <f t="shared" si="54"/>
        <v>0</v>
      </c>
      <c r="AB49" s="1045">
        <v>0</v>
      </c>
    </row>
    <row r="50" spans="1:28" ht="24" customHeight="1" thickTop="1" thickBot="1" x14ac:dyDescent="0.3">
      <c r="A50" s="560" t="s">
        <v>506</v>
      </c>
      <c r="B50" s="560" t="s">
        <v>507</v>
      </c>
      <c r="C50" s="1044">
        <v>1522.89</v>
      </c>
      <c r="D50" s="1045">
        <v>0</v>
      </c>
      <c r="E50" s="1045">
        <f t="shared" si="43"/>
        <v>124.71943965517242</v>
      </c>
      <c r="F50" s="1045">
        <v>0</v>
      </c>
      <c r="G50" s="1045">
        <f t="shared" si="44"/>
        <v>137.84780172413795</v>
      </c>
      <c r="H50" s="1045">
        <v>0</v>
      </c>
      <c r="I50" s="1045">
        <f t="shared" si="45"/>
        <v>137.84780172413795</v>
      </c>
      <c r="J50" s="1045">
        <v>0</v>
      </c>
      <c r="K50" s="1045">
        <f t="shared" si="46"/>
        <v>131.28362068965518</v>
      </c>
      <c r="L50" s="1045">
        <v>0</v>
      </c>
      <c r="M50" s="1045">
        <f t="shared" si="47"/>
        <v>137.84780172413795</v>
      </c>
      <c r="N50" s="1045">
        <v>0</v>
      </c>
      <c r="O50" s="1045">
        <f t="shared" si="48"/>
        <v>144.4119827586207</v>
      </c>
      <c r="P50" s="1045">
        <v>0</v>
      </c>
      <c r="Q50" s="1045">
        <f t="shared" si="49"/>
        <v>137.84780172413795</v>
      </c>
      <c r="R50" s="1045">
        <v>0</v>
      </c>
      <c r="S50" s="1045">
        <f t="shared" si="50"/>
        <v>72.205991379310348</v>
      </c>
      <c r="T50" s="1045">
        <v>0</v>
      </c>
      <c r="U50" s="1045">
        <f t="shared" si="51"/>
        <v>144.4119827586207</v>
      </c>
      <c r="V50" s="1045">
        <v>0</v>
      </c>
      <c r="W50" s="1045">
        <f t="shared" si="52"/>
        <v>131.28362068965518</v>
      </c>
      <c r="X50" s="1045">
        <v>0</v>
      </c>
      <c r="Y50" s="1045">
        <f t="shared" si="53"/>
        <v>137.84780172413795</v>
      </c>
      <c r="Z50" s="1045">
        <v>0</v>
      </c>
      <c r="AA50" s="1045">
        <f t="shared" si="54"/>
        <v>85.334353448275863</v>
      </c>
      <c r="AB50" s="1045">
        <v>0</v>
      </c>
    </row>
    <row r="51" spans="1:28" ht="24" customHeight="1" thickTop="1" thickBot="1" x14ac:dyDescent="0.3">
      <c r="A51" s="560" t="s">
        <v>508</v>
      </c>
      <c r="B51" s="560" t="s">
        <v>509</v>
      </c>
      <c r="C51" s="1044">
        <v>4329.1000000000004</v>
      </c>
      <c r="D51" s="1045">
        <v>0</v>
      </c>
      <c r="E51" s="1045">
        <f t="shared" si="43"/>
        <v>354.53836206896557</v>
      </c>
      <c r="F51" s="1045">
        <v>0</v>
      </c>
      <c r="G51" s="1045">
        <f t="shared" si="44"/>
        <v>391.85818965517245</v>
      </c>
      <c r="H51" s="1045">
        <v>0</v>
      </c>
      <c r="I51" s="1045">
        <f t="shared" si="45"/>
        <v>391.85818965517245</v>
      </c>
      <c r="J51" s="1045">
        <v>0</v>
      </c>
      <c r="K51" s="1045">
        <f t="shared" si="46"/>
        <v>373.19827586206895</v>
      </c>
      <c r="L51" s="1045">
        <v>0</v>
      </c>
      <c r="M51" s="1045">
        <f t="shared" si="47"/>
        <v>391.85818965517245</v>
      </c>
      <c r="N51" s="1045">
        <v>0</v>
      </c>
      <c r="O51" s="1045">
        <f t="shared" si="48"/>
        <v>410.51810344827589</v>
      </c>
      <c r="P51" s="1045">
        <v>0</v>
      </c>
      <c r="Q51" s="1045">
        <f t="shared" si="49"/>
        <v>391.85818965517245</v>
      </c>
      <c r="R51" s="1045">
        <v>0</v>
      </c>
      <c r="S51" s="1045">
        <f t="shared" si="50"/>
        <v>205.25905172413795</v>
      </c>
      <c r="T51" s="1045">
        <v>0</v>
      </c>
      <c r="U51" s="1045">
        <f t="shared" si="51"/>
        <v>410.51810344827589</v>
      </c>
      <c r="V51" s="1045">
        <v>0</v>
      </c>
      <c r="W51" s="1045">
        <f t="shared" si="52"/>
        <v>373.19827586206895</v>
      </c>
      <c r="X51" s="1045">
        <v>0</v>
      </c>
      <c r="Y51" s="1045">
        <f t="shared" si="53"/>
        <v>391.85818965517245</v>
      </c>
      <c r="Z51" s="1045">
        <v>0</v>
      </c>
      <c r="AA51" s="1045">
        <f t="shared" si="54"/>
        <v>242.57887931034483</v>
      </c>
      <c r="AB51" s="1045">
        <v>0</v>
      </c>
    </row>
    <row r="52" spans="1:28" ht="24" customHeight="1" thickTop="1" thickBot="1" x14ac:dyDescent="0.3">
      <c r="A52" s="560" t="s">
        <v>510</v>
      </c>
      <c r="B52" s="560" t="s">
        <v>511</v>
      </c>
      <c r="C52" s="1044">
        <v>1714.61</v>
      </c>
      <c r="D52" s="1045">
        <v>0</v>
      </c>
      <c r="E52" s="1045">
        <f t="shared" si="43"/>
        <v>140.42064655172413</v>
      </c>
      <c r="F52" s="1045">
        <v>0</v>
      </c>
      <c r="G52" s="1045">
        <f t="shared" si="44"/>
        <v>155.20176724137929</v>
      </c>
      <c r="H52" s="1045">
        <v>0</v>
      </c>
      <c r="I52" s="1045">
        <f t="shared" si="45"/>
        <v>155.20176724137929</v>
      </c>
      <c r="J52" s="1045">
        <v>0</v>
      </c>
      <c r="K52" s="1045">
        <f t="shared" si="46"/>
        <v>147.81120689655171</v>
      </c>
      <c r="L52" s="1045">
        <v>0</v>
      </c>
      <c r="M52" s="1045">
        <f t="shared" si="47"/>
        <v>155.20176724137929</v>
      </c>
      <c r="N52" s="1045">
        <v>0</v>
      </c>
      <c r="O52" s="1045">
        <f t="shared" si="48"/>
        <v>162.59232758620689</v>
      </c>
      <c r="P52" s="1045">
        <v>0</v>
      </c>
      <c r="Q52" s="1045">
        <f t="shared" si="49"/>
        <v>155.20176724137929</v>
      </c>
      <c r="R52" s="1045">
        <v>0</v>
      </c>
      <c r="S52" s="1045">
        <f t="shared" si="50"/>
        <v>81.296163793103446</v>
      </c>
      <c r="T52" s="1045">
        <v>0</v>
      </c>
      <c r="U52" s="1045">
        <f t="shared" si="51"/>
        <v>162.59232758620689</v>
      </c>
      <c r="V52" s="1045">
        <v>0</v>
      </c>
      <c r="W52" s="1045">
        <f t="shared" si="52"/>
        <v>147.81120689655171</v>
      </c>
      <c r="X52" s="1045">
        <v>0</v>
      </c>
      <c r="Y52" s="1045">
        <f t="shared" si="53"/>
        <v>155.20176724137929</v>
      </c>
      <c r="Z52" s="1045">
        <v>0</v>
      </c>
      <c r="AA52" s="1045">
        <f t="shared" si="54"/>
        <v>96.077284482758628</v>
      </c>
      <c r="AB52" s="1045">
        <v>0</v>
      </c>
    </row>
    <row r="53" spans="1:28" ht="24" customHeight="1" thickTop="1" thickBot="1" x14ac:dyDescent="0.3">
      <c r="A53" s="1046">
        <v>6290006</v>
      </c>
      <c r="B53" s="560" t="s">
        <v>1065</v>
      </c>
      <c r="C53" s="1448">
        <v>500</v>
      </c>
      <c r="D53" s="1449">
        <v>0</v>
      </c>
      <c r="E53" s="1449">
        <f t="shared" si="43"/>
        <v>40.948275862068968</v>
      </c>
      <c r="F53" s="1449">
        <v>0</v>
      </c>
      <c r="G53" s="1449">
        <f t="shared" si="44"/>
        <v>45.258620689655174</v>
      </c>
      <c r="H53" s="1449">
        <v>0</v>
      </c>
      <c r="I53" s="1449">
        <f t="shared" si="45"/>
        <v>45.258620689655174</v>
      </c>
      <c r="J53" s="1449">
        <v>0</v>
      </c>
      <c r="K53" s="1449">
        <f t="shared" si="46"/>
        <v>43.103448275862071</v>
      </c>
      <c r="L53" s="1449">
        <v>0</v>
      </c>
      <c r="M53" s="1449">
        <f t="shared" si="47"/>
        <v>45.258620689655174</v>
      </c>
      <c r="N53" s="1449">
        <v>0</v>
      </c>
      <c r="O53" s="1449">
        <f t="shared" si="48"/>
        <v>47.413793103448278</v>
      </c>
      <c r="P53" s="1449">
        <v>0</v>
      </c>
      <c r="Q53" s="1449">
        <f t="shared" si="49"/>
        <v>45.258620689655174</v>
      </c>
      <c r="R53" s="1449">
        <v>0</v>
      </c>
      <c r="S53" s="1449">
        <f t="shared" si="50"/>
        <v>23.706896551724139</v>
      </c>
      <c r="T53" s="1449">
        <v>0</v>
      </c>
      <c r="U53" s="1449">
        <f t="shared" si="51"/>
        <v>47.413793103448278</v>
      </c>
      <c r="V53" s="1449">
        <v>0</v>
      </c>
      <c r="W53" s="1449">
        <f t="shared" si="52"/>
        <v>43.103448275862071</v>
      </c>
      <c r="X53" s="1449">
        <v>0</v>
      </c>
      <c r="Y53" s="1449">
        <f t="shared" si="53"/>
        <v>45.258620689655174</v>
      </c>
      <c r="Z53" s="1449">
        <v>0</v>
      </c>
      <c r="AA53" s="1449">
        <f t="shared" si="54"/>
        <v>28.017241379310345</v>
      </c>
      <c r="AB53" s="1449">
        <v>0</v>
      </c>
    </row>
    <row r="54" spans="1:28" ht="24" customHeight="1" thickTop="1" thickBot="1" x14ac:dyDescent="0.3">
      <c r="A54" s="1046">
        <v>6290011</v>
      </c>
      <c r="B54" s="560" t="s">
        <v>1066</v>
      </c>
      <c r="C54" s="1448">
        <v>4220</v>
      </c>
      <c r="D54" s="1449">
        <v>0</v>
      </c>
      <c r="E54" s="1449">
        <f t="shared" si="43"/>
        <v>345.60344827586209</v>
      </c>
      <c r="F54" s="1449">
        <v>0</v>
      </c>
      <c r="G54" s="1449">
        <f t="shared" si="44"/>
        <v>381.98275862068965</v>
      </c>
      <c r="H54" s="1449">
        <v>0</v>
      </c>
      <c r="I54" s="1449">
        <f t="shared" si="45"/>
        <v>381.98275862068965</v>
      </c>
      <c r="J54" s="1449">
        <v>0</v>
      </c>
      <c r="K54" s="1449">
        <f t="shared" si="46"/>
        <v>363.79310344827587</v>
      </c>
      <c r="L54" s="1449">
        <v>0</v>
      </c>
      <c r="M54" s="1449">
        <f t="shared" si="47"/>
        <v>381.98275862068965</v>
      </c>
      <c r="N54" s="1449">
        <v>0</v>
      </c>
      <c r="O54" s="1449">
        <f t="shared" si="48"/>
        <v>400.17241379310343</v>
      </c>
      <c r="P54" s="1449">
        <v>0</v>
      </c>
      <c r="Q54" s="1449">
        <f t="shared" si="49"/>
        <v>381.98275862068965</v>
      </c>
      <c r="R54" s="1449">
        <v>0</v>
      </c>
      <c r="S54" s="1449">
        <f t="shared" si="50"/>
        <v>200.08620689655172</v>
      </c>
      <c r="T54" s="1449">
        <v>0</v>
      </c>
      <c r="U54" s="1449">
        <f t="shared" si="51"/>
        <v>400.17241379310343</v>
      </c>
      <c r="V54" s="1449">
        <v>0</v>
      </c>
      <c r="W54" s="1449">
        <f t="shared" si="52"/>
        <v>363.79310344827587</v>
      </c>
      <c r="X54" s="1449">
        <v>0</v>
      </c>
      <c r="Y54" s="1449">
        <f t="shared" si="53"/>
        <v>381.98275862068965</v>
      </c>
      <c r="Z54" s="1449">
        <v>0</v>
      </c>
      <c r="AA54" s="1449">
        <f t="shared" si="54"/>
        <v>236.4655172413793</v>
      </c>
      <c r="AB54" s="1449">
        <v>0</v>
      </c>
    </row>
    <row r="55" spans="1:28" ht="24" customHeight="1" thickTop="1" thickBot="1" x14ac:dyDescent="0.3">
      <c r="A55" s="1046">
        <v>6291000</v>
      </c>
      <c r="B55" s="560" t="s">
        <v>702</v>
      </c>
      <c r="C55" s="1044">
        <v>100000</v>
      </c>
      <c r="D55" s="1045">
        <v>0</v>
      </c>
      <c r="E55" s="1045">
        <f>C55/10</f>
        <v>10000</v>
      </c>
      <c r="F55" s="1045">
        <v>0</v>
      </c>
      <c r="G55" s="1045">
        <f>$C$55/10</f>
        <v>10000</v>
      </c>
      <c r="H55" s="1045">
        <v>0</v>
      </c>
      <c r="I55" s="1045">
        <f>$C$55/10</f>
        <v>10000</v>
      </c>
      <c r="J55" s="1045">
        <v>0</v>
      </c>
      <c r="K55" s="1045">
        <f>$C$55/10</f>
        <v>10000</v>
      </c>
      <c r="L55" s="1045">
        <v>0</v>
      </c>
      <c r="M55" s="1045">
        <f>$C$55/10</f>
        <v>10000</v>
      </c>
      <c r="N55" s="1045">
        <v>0</v>
      </c>
      <c r="O55" s="1045">
        <f>$C$55/10</f>
        <v>10000</v>
      </c>
      <c r="P55" s="1045">
        <v>0</v>
      </c>
      <c r="Q55" s="1045">
        <f>$C$55/10</f>
        <v>10000</v>
      </c>
      <c r="R55" s="1045">
        <v>0</v>
      </c>
      <c r="S55" s="1045">
        <v>0</v>
      </c>
      <c r="T55" s="1045">
        <v>0</v>
      </c>
      <c r="U55" s="1045">
        <f>$C$55/10</f>
        <v>10000</v>
      </c>
      <c r="V55" s="1045">
        <v>0</v>
      </c>
      <c r="W55" s="1045">
        <f>$C$55/10</f>
        <v>10000</v>
      </c>
      <c r="X55" s="1045">
        <v>0</v>
      </c>
      <c r="Y55" s="1045">
        <f>$C$55/10</f>
        <v>10000</v>
      </c>
      <c r="Z55" s="1045">
        <v>0</v>
      </c>
      <c r="AA55" s="1045">
        <v>0</v>
      </c>
      <c r="AB55" s="1045">
        <v>0</v>
      </c>
    </row>
    <row r="56" spans="1:28" ht="24" customHeight="1" thickTop="1" thickBot="1" x14ac:dyDescent="0.3">
      <c r="A56" s="560" t="s">
        <v>512</v>
      </c>
      <c r="B56" s="560" t="s">
        <v>513</v>
      </c>
      <c r="C56" s="1044">
        <v>1441.71</v>
      </c>
      <c r="D56" s="1045">
        <v>0</v>
      </c>
      <c r="E56" s="1045">
        <f t="shared" si="43"/>
        <v>118.0710775862069</v>
      </c>
      <c r="F56" s="1045">
        <v>0</v>
      </c>
      <c r="G56" s="1045">
        <f t="shared" si="44"/>
        <v>130.49961206896552</v>
      </c>
      <c r="H56" s="1045">
        <v>0</v>
      </c>
      <c r="I56" s="1045">
        <f t="shared" si="45"/>
        <v>130.49961206896552</v>
      </c>
      <c r="J56" s="1045">
        <v>0</v>
      </c>
      <c r="K56" s="1045">
        <f t="shared" si="46"/>
        <v>124.28534482758621</v>
      </c>
      <c r="L56" s="1045">
        <v>0</v>
      </c>
      <c r="M56" s="1045">
        <f t="shared" si="47"/>
        <v>130.49961206896552</v>
      </c>
      <c r="N56" s="1045">
        <v>0</v>
      </c>
      <c r="O56" s="1045">
        <f t="shared" si="48"/>
        <v>136.71387931034485</v>
      </c>
      <c r="P56" s="1045">
        <v>0</v>
      </c>
      <c r="Q56" s="1045">
        <f t="shared" si="49"/>
        <v>130.49961206896552</v>
      </c>
      <c r="R56" s="1045">
        <v>0</v>
      </c>
      <c r="S56" s="1045">
        <f t="shared" si="50"/>
        <v>68.356939655172425</v>
      </c>
      <c r="T56" s="1045">
        <v>0</v>
      </c>
      <c r="U56" s="1045">
        <f t="shared" si="51"/>
        <v>136.71387931034485</v>
      </c>
      <c r="V56" s="1045">
        <v>0</v>
      </c>
      <c r="W56" s="1045">
        <f t="shared" si="52"/>
        <v>124.28534482758621</v>
      </c>
      <c r="X56" s="1045">
        <v>0</v>
      </c>
      <c r="Y56" s="1045">
        <f t="shared" si="53"/>
        <v>130.49961206896552</v>
      </c>
      <c r="Z56" s="1045">
        <v>0</v>
      </c>
      <c r="AA56" s="1045">
        <f t="shared" si="54"/>
        <v>80.785474137931033</v>
      </c>
      <c r="AB56" s="1045">
        <v>0</v>
      </c>
    </row>
    <row r="57" spans="1:28" ht="24" customHeight="1" thickTop="1" thickBot="1" x14ac:dyDescent="0.3">
      <c r="A57" s="1046">
        <v>6300000</v>
      </c>
      <c r="B57" s="560" t="s">
        <v>714</v>
      </c>
      <c r="C57" s="1044">
        <v>274593.26</v>
      </c>
      <c r="D57" s="1045">
        <v>0</v>
      </c>
      <c r="E57" s="1045">
        <f t="shared" si="43"/>
        <v>22488.241120689658</v>
      </c>
      <c r="F57" s="1045">
        <v>0</v>
      </c>
      <c r="G57" s="1045">
        <f t="shared" si="44"/>
        <v>24855.424396551723</v>
      </c>
      <c r="H57" s="1045">
        <v>0</v>
      </c>
      <c r="I57" s="1045">
        <f t="shared" si="45"/>
        <v>24855.424396551723</v>
      </c>
      <c r="J57" s="1045">
        <v>0</v>
      </c>
      <c r="K57" s="1045">
        <f t="shared" si="46"/>
        <v>23671.832758620691</v>
      </c>
      <c r="L57" s="1045">
        <v>0</v>
      </c>
      <c r="M57" s="1045">
        <f t="shared" si="47"/>
        <v>24855.424396551723</v>
      </c>
      <c r="N57" s="1045">
        <v>0</v>
      </c>
      <c r="O57" s="1045">
        <f t="shared" si="48"/>
        <v>26039.01603448276</v>
      </c>
      <c r="P57" s="1045">
        <v>0</v>
      </c>
      <c r="Q57" s="1045">
        <f t="shared" si="49"/>
        <v>24855.424396551723</v>
      </c>
      <c r="R57" s="1045">
        <v>0</v>
      </c>
      <c r="S57" s="1045">
        <f t="shared" si="50"/>
        <v>13019.50801724138</v>
      </c>
      <c r="T57" s="1045">
        <v>0</v>
      </c>
      <c r="U57" s="1045">
        <f t="shared" si="51"/>
        <v>26039.01603448276</v>
      </c>
      <c r="V57" s="1045">
        <v>0</v>
      </c>
      <c r="W57" s="1045">
        <f t="shared" si="52"/>
        <v>23671.832758620691</v>
      </c>
      <c r="X57" s="1045">
        <v>0</v>
      </c>
      <c r="Y57" s="1045">
        <f t="shared" si="53"/>
        <v>24855.424396551723</v>
      </c>
      <c r="Z57" s="1045">
        <v>0</v>
      </c>
      <c r="AA57" s="1045">
        <f t="shared" si="54"/>
        <v>15386.691293103448</v>
      </c>
      <c r="AB57" s="1045">
        <v>0</v>
      </c>
    </row>
    <row r="58" spans="1:28" ht="24" customHeight="1" thickTop="1" thickBot="1" x14ac:dyDescent="0.3">
      <c r="A58" s="560" t="s">
        <v>514</v>
      </c>
      <c r="B58" s="560" t="s">
        <v>515</v>
      </c>
      <c r="C58" s="1044">
        <v>42325.18</v>
      </c>
      <c r="D58" s="1045">
        <v>0</v>
      </c>
      <c r="E58" s="1045">
        <f t="shared" si="43"/>
        <v>3466.2862931034483</v>
      </c>
      <c r="F58" s="1045">
        <v>0</v>
      </c>
      <c r="G58" s="1045">
        <f t="shared" si="44"/>
        <v>3831.1585344827586</v>
      </c>
      <c r="H58" s="1045">
        <v>0</v>
      </c>
      <c r="I58" s="1045">
        <f t="shared" si="45"/>
        <v>3831.1585344827586</v>
      </c>
      <c r="J58" s="1045">
        <v>0</v>
      </c>
      <c r="K58" s="1045">
        <f t="shared" si="46"/>
        <v>3648.7224137931034</v>
      </c>
      <c r="L58" s="1045">
        <v>0</v>
      </c>
      <c r="M58" s="1045">
        <f t="shared" si="47"/>
        <v>3831.1585344827586</v>
      </c>
      <c r="N58" s="1045">
        <v>0</v>
      </c>
      <c r="O58" s="1045">
        <f t="shared" si="48"/>
        <v>4013.5946551724137</v>
      </c>
      <c r="P58" s="1045">
        <v>0</v>
      </c>
      <c r="Q58" s="1045">
        <f t="shared" si="49"/>
        <v>3831.1585344827586</v>
      </c>
      <c r="R58" s="1045">
        <v>0</v>
      </c>
      <c r="S58" s="1045">
        <f t="shared" si="50"/>
        <v>2006.7973275862068</v>
      </c>
      <c r="T58" s="1045">
        <v>0</v>
      </c>
      <c r="U58" s="1045">
        <f t="shared" si="51"/>
        <v>4013.5946551724137</v>
      </c>
      <c r="V58" s="1045">
        <v>0</v>
      </c>
      <c r="W58" s="1045">
        <f t="shared" si="52"/>
        <v>3648.7224137931034</v>
      </c>
      <c r="X58" s="1045">
        <v>0</v>
      </c>
      <c r="Y58" s="1045">
        <f t="shared" si="53"/>
        <v>3831.1585344827586</v>
      </c>
      <c r="Z58" s="1045">
        <v>0</v>
      </c>
      <c r="AA58" s="1045">
        <f t="shared" si="54"/>
        <v>2371.6695689655171</v>
      </c>
      <c r="AB58" s="1045">
        <v>0</v>
      </c>
    </row>
    <row r="59" spans="1:28" ht="24" customHeight="1" thickTop="1" thickBot="1" x14ac:dyDescent="0.3">
      <c r="A59" s="560" t="s">
        <v>516</v>
      </c>
      <c r="B59" s="1047" t="s">
        <v>517</v>
      </c>
      <c r="C59" s="1044">
        <v>538404.12</v>
      </c>
      <c r="D59" s="1045">
        <v>0</v>
      </c>
      <c r="E59" s="1045">
        <f>C59/12</f>
        <v>44867.01</v>
      </c>
      <c r="F59" s="1045">
        <v>0</v>
      </c>
      <c r="G59" s="1045">
        <f>C59/12</f>
        <v>44867.01</v>
      </c>
      <c r="H59" s="1045">
        <v>0</v>
      </c>
      <c r="I59" s="1045">
        <f>C59/12</f>
        <v>44867.01</v>
      </c>
      <c r="J59" s="1045">
        <v>0</v>
      </c>
      <c r="K59" s="1045">
        <f>C59/12</f>
        <v>44867.01</v>
      </c>
      <c r="L59" s="1045">
        <v>0</v>
      </c>
      <c r="M59" s="1045">
        <f>C59/12</f>
        <v>44867.01</v>
      </c>
      <c r="N59" s="1045">
        <v>0</v>
      </c>
      <c r="O59" s="1045">
        <f>$C59/12</f>
        <v>44867.01</v>
      </c>
      <c r="P59" s="1045">
        <v>0</v>
      </c>
      <c r="Q59" s="1045">
        <f>$C59/12</f>
        <v>44867.01</v>
      </c>
      <c r="R59" s="1045">
        <v>0</v>
      </c>
      <c r="S59" s="1045">
        <f>$C59/12</f>
        <v>44867.01</v>
      </c>
      <c r="T59" s="1045">
        <v>0</v>
      </c>
      <c r="U59" s="1045">
        <f>$C59/12</f>
        <v>44867.01</v>
      </c>
      <c r="V59" s="1045">
        <v>0</v>
      </c>
      <c r="W59" s="1045">
        <f>$C59/12</f>
        <v>44867.01</v>
      </c>
      <c r="X59" s="1045">
        <v>0</v>
      </c>
      <c r="Y59" s="1045">
        <f>$C59/12</f>
        <v>44867.01</v>
      </c>
      <c r="Z59" s="1045">
        <v>0</v>
      </c>
      <c r="AA59" s="1045">
        <f>$C59/12</f>
        <v>44867.01</v>
      </c>
      <c r="AB59" s="1045">
        <v>0</v>
      </c>
    </row>
    <row r="60" spans="1:28" ht="24" customHeight="1" thickTop="1" thickBot="1" x14ac:dyDescent="0.3">
      <c r="A60" s="560" t="s">
        <v>518</v>
      </c>
      <c r="B60" s="1047" t="s">
        <v>519</v>
      </c>
      <c r="C60" s="1044">
        <v>0</v>
      </c>
      <c r="D60" s="1045">
        <v>0</v>
      </c>
      <c r="E60" s="1045">
        <f>($C60*$E$1)/$AC$1</f>
        <v>0</v>
      </c>
      <c r="F60" s="1045">
        <v>0</v>
      </c>
      <c r="G60" s="1045">
        <f>($C60*$G$1)/$AC$1</f>
        <v>0</v>
      </c>
      <c r="H60" s="1045">
        <v>0</v>
      </c>
      <c r="I60" s="1045">
        <f>($C60*$I$1)/$AC$1</f>
        <v>0</v>
      </c>
      <c r="J60" s="1045">
        <v>0</v>
      </c>
      <c r="K60" s="1045">
        <f>($C60*$K$1)/$AC$1</f>
        <v>0</v>
      </c>
      <c r="L60" s="1045">
        <v>0</v>
      </c>
      <c r="M60" s="1045">
        <f>($C60*$M$1)/$AC$1</f>
        <v>0</v>
      </c>
      <c r="N60" s="1045">
        <v>0</v>
      </c>
      <c r="O60" s="1045">
        <f>($C60*$O$1)/$AC$1</f>
        <v>0</v>
      </c>
      <c r="P60" s="1045">
        <v>0</v>
      </c>
      <c r="Q60" s="1045">
        <f>($C60*$Q$1)/$AC$1</f>
        <v>0</v>
      </c>
      <c r="R60" s="1045">
        <v>0</v>
      </c>
      <c r="S60" s="1045">
        <f>($C60*$S$1)/$AC$1</f>
        <v>0</v>
      </c>
      <c r="T60" s="1045">
        <v>0</v>
      </c>
      <c r="U60" s="1045">
        <f>($C60*$U$1)/$AC$1</f>
        <v>0</v>
      </c>
      <c r="V60" s="1045">
        <v>0</v>
      </c>
      <c r="W60" s="1045">
        <f>($C60*$W$1)/$AC$1</f>
        <v>0</v>
      </c>
      <c r="X60" s="1045">
        <v>0</v>
      </c>
      <c r="Y60" s="1045">
        <f>($C60*$Y$1)/$AC$1</f>
        <v>0</v>
      </c>
      <c r="Z60" s="1045">
        <v>0</v>
      </c>
      <c r="AA60" s="1045">
        <f>($C60*$AA$1)/$AC$1</f>
        <v>0</v>
      </c>
      <c r="AB60" s="1045">
        <v>0</v>
      </c>
    </row>
    <row r="61" spans="1:28" ht="24" customHeight="1" thickTop="1" thickBot="1" x14ac:dyDescent="0.3">
      <c r="A61" s="560" t="s">
        <v>520</v>
      </c>
      <c r="B61" s="1047" t="s">
        <v>521</v>
      </c>
      <c r="C61" s="1044">
        <v>186005.75</v>
      </c>
      <c r="D61" s="1045">
        <v>0</v>
      </c>
      <c r="E61" s="1045">
        <f>C61/12</f>
        <v>15500.479166666666</v>
      </c>
      <c r="F61" s="1045">
        <v>0</v>
      </c>
      <c r="G61" s="1045">
        <f t="shared" ref="G61:G64" si="55">C61/12</f>
        <v>15500.479166666666</v>
      </c>
      <c r="H61" s="1045">
        <v>0</v>
      </c>
      <c r="I61" s="1045">
        <f t="shared" ref="I61:I64" si="56">C61/12</f>
        <v>15500.479166666666</v>
      </c>
      <c r="J61" s="1045">
        <v>0</v>
      </c>
      <c r="K61" s="1045">
        <f t="shared" ref="K61:K64" si="57">C61/12</f>
        <v>15500.479166666666</v>
      </c>
      <c r="L61" s="1045">
        <v>0</v>
      </c>
      <c r="M61" s="1045">
        <f t="shared" ref="M61:M64" si="58">C61/12</f>
        <v>15500.479166666666</v>
      </c>
      <c r="N61" s="1045">
        <v>0</v>
      </c>
      <c r="O61" s="1045">
        <f t="shared" ref="O61:AA64" si="59">$C61/12</f>
        <v>15500.479166666666</v>
      </c>
      <c r="P61" s="1045">
        <v>0</v>
      </c>
      <c r="Q61" s="1045">
        <f t="shared" si="59"/>
        <v>15500.479166666666</v>
      </c>
      <c r="R61" s="1045">
        <v>0</v>
      </c>
      <c r="S61" s="1045">
        <f t="shared" si="59"/>
        <v>15500.479166666666</v>
      </c>
      <c r="T61" s="1045">
        <v>0</v>
      </c>
      <c r="U61" s="1045">
        <f t="shared" si="59"/>
        <v>15500.479166666666</v>
      </c>
      <c r="V61" s="1045">
        <v>0</v>
      </c>
      <c r="W61" s="1045">
        <f t="shared" si="59"/>
        <v>15500.479166666666</v>
      </c>
      <c r="X61" s="1045">
        <v>0</v>
      </c>
      <c r="Y61" s="1045">
        <f t="shared" si="59"/>
        <v>15500.479166666666</v>
      </c>
      <c r="Z61" s="1045">
        <v>0</v>
      </c>
      <c r="AA61" s="1045">
        <f t="shared" si="59"/>
        <v>15500.479166666666</v>
      </c>
      <c r="AB61" s="1045">
        <v>0</v>
      </c>
    </row>
    <row r="62" spans="1:28" ht="24" customHeight="1" thickTop="1" thickBot="1" x14ac:dyDescent="0.3">
      <c r="A62" s="560" t="s">
        <v>522</v>
      </c>
      <c r="B62" s="1047" t="s">
        <v>523</v>
      </c>
      <c r="C62" s="1044">
        <v>2000</v>
      </c>
      <c r="D62" s="1045">
        <v>0</v>
      </c>
      <c r="E62" s="1045">
        <f>($C62*$E$1)/$AC$1</f>
        <v>163.79310344827587</v>
      </c>
      <c r="F62" s="1045">
        <v>0</v>
      </c>
      <c r="G62" s="1045">
        <f t="shared" si="55"/>
        <v>166.66666666666666</v>
      </c>
      <c r="H62" s="1045">
        <v>0</v>
      </c>
      <c r="I62" s="1045">
        <f t="shared" si="56"/>
        <v>166.66666666666666</v>
      </c>
      <c r="J62" s="1045">
        <v>0</v>
      </c>
      <c r="K62" s="1045">
        <f t="shared" si="57"/>
        <v>166.66666666666666</v>
      </c>
      <c r="L62" s="1045">
        <v>0</v>
      </c>
      <c r="M62" s="1045">
        <f t="shared" si="58"/>
        <v>166.66666666666666</v>
      </c>
      <c r="N62" s="1045">
        <v>0</v>
      </c>
      <c r="O62" s="1045">
        <f t="shared" si="59"/>
        <v>166.66666666666666</v>
      </c>
      <c r="P62" s="1045">
        <v>0</v>
      </c>
      <c r="Q62" s="1045">
        <f t="shared" si="59"/>
        <v>166.66666666666666</v>
      </c>
      <c r="R62" s="1045">
        <v>0</v>
      </c>
      <c r="S62" s="1045">
        <f t="shared" si="59"/>
        <v>166.66666666666666</v>
      </c>
      <c r="T62" s="1045">
        <v>0</v>
      </c>
      <c r="U62" s="1045">
        <f t="shared" si="59"/>
        <v>166.66666666666666</v>
      </c>
      <c r="V62" s="1045">
        <v>0</v>
      </c>
      <c r="W62" s="1045">
        <f t="shared" si="59"/>
        <v>166.66666666666666</v>
      </c>
      <c r="X62" s="1045">
        <v>0</v>
      </c>
      <c r="Y62" s="1045">
        <f t="shared" si="59"/>
        <v>166.66666666666666</v>
      </c>
      <c r="Z62" s="1045">
        <v>0</v>
      </c>
      <c r="AA62" s="1045">
        <f t="shared" si="59"/>
        <v>166.66666666666666</v>
      </c>
      <c r="AB62" s="1045">
        <v>0</v>
      </c>
    </row>
    <row r="63" spans="1:28" ht="24" customHeight="1" thickTop="1" thickBot="1" x14ac:dyDescent="0.3">
      <c r="A63" s="560" t="s">
        <v>524</v>
      </c>
      <c r="B63" s="1047" t="s">
        <v>703</v>
      </c>
      <c r="C63" s="1044">
        <v>0</v>
      </c>
      <c r="D63" s="1045">
        <v>0</v>
      </c>
      <c r="E63" s="1045">
        <f>C63/12</f>
        <v>0</v>
      </c>
      <c r="F63" s="1045">
        <v>0</v>
      </c>
      <c r="G63" s="1045">
        <f t="shared" si="55"/>
        <v>0</v>
      </c>
      <c r="H63" s="1045">
        <v>0</v>
      </c>
      <c r="I63" s="1045">
        <f t="shared" si="56"/>
        <v>0</v>
      </c>
      <c r="J63" s="1045">
        <v>0</v>
      </c>
      <c r="K63" s="1045">
        <f t="shared" si="57"/>
        <v>0</v>
      </c>
      <c r="L63" s="1045">
        <v>0</v>
      </c>
      <c r="M63" s="1045">
        <f t="shared" si="58"/>
        <v>0</v>
      </c>
      <c r="N63" s="1045">
        <v>0</v>
      </c>
      <c r="O63" s="1045">
        <f t="shared" si="59"/>
        <v>0</v>
      </c>
      <c r="P63" s="1045">
        <v>0</v>
      </c>
      <c r="Q63" s="1045">
        <f t="shared" si="59"/>
        <v>0</v>
      </c>
      <c r="R63" s="1045">
        <v>0</v>
      </c>
      <c r="S63" s="1045">
        <f t="shared" si="59"/>
        <v>0</v>
      </c>
      <c r="T63" s="1045">
        <v>0</v>
      </c>
      <c r="U63" s="1045">
        <f t="shared" si="59"/>
        <v>0</v>
      </c>
      <c r="V63" s="1045">
        <v>0</v>
      </c>
      <c r="W63" s="1045">
        <f t="shared" si="59"/>
        <v>0</v>
      </c>
      <c r="X63" s="1045">
        <v>0</v>
      </c>
      <c r="Y63" s="1045">
        <f t="shared" si="59"/>
        <v>0</v>
      </c>
      <c r="Z63" s="1045">
        <v>0</v>
      </c>
      <c r="AA63" s="1045">
        <f t="shared" si="59"/>
        <v>0</v>
      </c>
      <c r="AB63" s="1045">
        <v>0</v>
      </c>
    </row>
    <row r="64" spans="1:28" ht="24" customHeight="1" thickTop="1" thickBot="1" x14ac:dyDescent="0.3">
      <c r="A64" s="560" t="s">
        <v>525</v>
      </c>
      <c r="B64" s="1047" t="s">
        <v>526</v>
      </c>
      <c r="C64" s="1044">
        <v>2100.5</v>
      </c>
      <c r="D64" s="1045">
        <v>0</v>
      </c>
      <c r="E64" s="1045">
        <f t="shared" ref="E64:E65" si="60">($C64*$E$1)/$AC$1</f>
        <v>172.02370689655172</v>
      </c>
      <c r="F64" s="1045">
        <v>0</v>
      </c>
      <c r="G64" s="1045">
        <f t="shared" si="55"/>
        <v>175.04166666666666</v>
      </c>
      <c r="H64" s="1045">
        <v>0</v>
      </c>
      <c r="I64" s="1045">
        <f t="shared" si="56"/>
        <v>175.04166666666666</v>
      </c>
      <c r="J64" s="1045">
        <v>0</v>
      </c>
      <c r="K64" s="1045">
        <f t="shared" si="57"/>
        <v>175.04166666666666</v>
      </c>
      <c r="L64" s="1045">
        <v>0</v>
      </c>
      <c r="M64" s="1045">
        <f t="shared" si="58"/>
        <v>175.04166666666666</v>
      </c>
      <c r="N64" s="1045">
        <v>0</v>
      </c>
      <c r="O64" s="1045">
        <f t="shared" si="59"/>
        <v>175.04166666666666</v>
      </c>
      <c r="P64" s="1045">
        <v>0</v>
      </c>
      <c r="Q64" s="1045">
        <f t="shared" si="59"/>
        <v>175.04166666666666</v>
      </c>
      <c r="R64" s="1045">
        <v>0</v>
      </c>
      <c r="S64" s="1045">
        <f t="shared" si="59"/>
        <v>175.04166666666666</v>
      </c>
      <c r="T64" s="1045">
        <v>0</v>
      </c>
      <c r="U64" s="1045">
        <f t="shared" si="59"/>
        <v>175.04166666666666</v>
      </c>
      <c r="V64" s="1045">
        <v>0</v>
      </c>
      <c r="W64" s="1045">
        <f t="shared" si="59"/>
        <v>175.04166666666666</v>
      </c>
      <c r="X64" s="1045">
        <v>0</v>
      </c>
      <c r="Y64" s="1045">
        <f t="shared" si="59"/>
        <v>175.04166666666666</v>
      </c>
      <c r="Z64" s="1045">
        <v>0</v>
      </c>
      <c r="AA64" s="1045">
        <f t="shared" si="59"/>
        <v>175.04166666666666</v>
      </c>
      <c r="AB64" s="1045">
        <v>0</v>
      </c>
    </row>
    <row r="65" spans="1:28" ht="24" customHeight="1" thickTop="1" thickBot="1" x14ac:dyDescent="0.3">
      <c r="A65" s="560" t="s">
        <v>527</v>
      </c>
      <c r="B65" s="1047" t="s">
        <v>528</v>
      </c>
      <c r="C65" s="1044">
        <v>2845.14</v>
      </c>
      <c r="D65" s="1045">
        <v>0</v>
      </c>
      <c r="E65" s="1045">
        <f t="shared" si="60"/>
        <v>233.00715517241377</v>
      </c>
      <c r="F65" s="1045">
        <v>0</v>
      </c>
      <c r="G65" s="1045">
        <f t="shared" ref="G65" si="61">($C65*$G$1)/$AC$1</f>
        <v>257.53422413793101</v>
      </c>
      <c r="H65" s="1045">
        <v>0</v>
      </c>
      <c r="I65" s="1045">
        <f t="shared" ref="I65" si="62">($C65*$I$1)/$AC$1</f>
        <v>257.53422413793101</v>
      </c>
      <c r="J65" s="1045">
        <v>0</v>
      </c>
      <c r="K65" s="1045">
        <f t="shared" ref="K65" si="63">($C65*$K$1)/$AC$1</f>
        <v>245.27068965517239</v>
      </c>
      <c r="L65" s="1045">
        <v>0</v>
      </c>
      <c r="M65" s="1045">
        <f t="shared" ref="M65" si="64">($C65*$M$1)/$AC$1</f>
        <v>257.53422413793101</v>
      </c>
      <c r="N65" s="1045">
        <v>0</v>
      </c>
      <c r="O65" s="1045">
        <f t="shared" ref="O65" si="65">($C65*$O$1)/$AC$1</f>
        <v>269.79775862068965</v>
      </c>
      <c r="P65" s="1045">
        <v>0</v>
      </c>
      <c r="Q65" s="1045">
        <f t="shared" ref="Q65" si="66">($C65*$Q$1)/$AC$1</f>
        <v>257.53422413793101</v>
      </c>
      <c r="R65" s="1045">
        <v>0</v>
      </c>
      <c r="S65" s="1045">
        <f t="shared" ref="S65" si="67">($C65*$S$1)/$AC$1</f>
        <v>134.89887931034482</v>
      </c>
      <c r="T65" s="1045">
        <v>0</v>
      </c>
      <c r="U65" s="1045">
        <f t="shared" ref="U65" si="68">($C65*$U$1)/$AC$1</f>
        <v>269.79775862068965</v>
      </c>
      <c r="V65" s="1045">
        <v>0</v>
      </c>
      <c r="W65" s="1045">
        <f t="shared" ref="W65" si="69">($C65*$W$1)/$AC$1</f>
        <v>245.27068965517239</v>
      </c>
      <c r="X65" s="1045">
        <v>0</v>
      </c>
      <c r="Y65" s="1045">
        <f t="shared" ref="Y65" si="70">($C65*$Y$1)/$AC$1</f>
        <v>257.53422413793101</v>
      </c>
      <c r="Z65" s="1045">
        <v>0</v>
      </c>
      <c r="AA65" s="1045">
        <f t="shared" ref="AA65" si="71">($C65*$AA$1)/$AC$1</f>
        <v>159.42594827586205</v>
      </c>
      <c r="AB65" s="1045">
        <v>0</v>
      </c>
    </row>
    <row r="66" spans="1:28" ht="24" customHeight="1" thickTop="1" thickBot="1" x14ac:dyDescent="0.3">
      <c r="A66" s="1046">
        <v>6500000</v>
      </c>
      <c r="B66" s="1047" t="s">
        <v>715</v>
      </c>
      <c r="C66" s="1044">
        <v>0</v>
      </c>
      <c r="D66" s="1045">
        <v>0</v>
      </c>
      <c r="E66" s="1045">
        <f t="shared" ref="E66" si="72">C66/12</f>
        <v>0</v>
      </c>
      <c r="F66" s="1045">
        <v>0</v>
      </c>
      <c r="G66" s="1045">
        <f t="shared" ref="G66" si="73">C66/12</f>
        <v>0</v>
      </c>
      <c r="H66" s="1045">
        <v>0</v>
      </c>
      <c r="I66" s="1045">
        <f t="shared" ref="I66" si="74">C66/12</f>
        <v>0</v>
      </c>
      <c r="J66" s="1045">
        <v>0</v>
      </c>
      <c r="K66" s="1045">
        <f t="shared" ref="K66" si="75">C66/12</f>
        <v>0</v>
      </c>
      <c r="L66" s="1045">
        <v>0</v>
      </c>
      <c r="M66" s="1045">
        <f t="shared" ref="M66" si="76">C66/12</f>
        <v>0</v>
      </c>
      <c r="N66" s="1045">
        <v>0</v>
      </c>
      <c r="O66" s="1045">
        <f t="shared" ref="O66:AA70" si="77">$C66/12</f>
        <v>0</v>
      </c>
      <c r="P66" s="1045">
        <v>0</v>
      </c>
      <c r="Q66" s="1045">
        <f t="shared" si="77"/>
        <v>0</v>
      </c>
      <c r="R66" s="1045">
        <v>0</v>
      </c>
      <c r="S66" s="1045">
        <f t="shared" si="77"/>
        <v>0</v>
      </c>
      <c r="T66" s="1045">
        <v>0</v>
      </c>
      <c r="U66" s="1045">
        <f t="shared" si="77"/>
        <v>0</v>
      </c>
      <c r="V66" s="1045">
        <v>0</v>
      </c>
      <c r="W66" s="1045">
        <f t="shared" si="77"/>
        <v>0</v>
      </c>
      <c r="X66" s="1045">
        <v>0</v>
      </c>
      <c r="Y66" s="1045">
        <f t="shared" si="77"/>
        <v>0</v>
      </c>
      <c r="Z66" s="1045">
        <v>0</v>
      </c>
      <c r="AA66" s="1045">
        <f t="shared" si="77"/>
        <v>0</v>
      </c>
      <c r="AB66" s="1045">
        <v>0</v>
      </c>
    </row>
    <row r="67" spans="1:28" ht="24" customHeight="1" thickTop="1" thickBot="1" x14ac:dyDescent="0.3">
      <c r="A67" s="1046">
        <v>6622000</v>
      </c>
      <c r="B67" s="1047" t="s">
        <v>716</v>
      </c>
      <c r="C67" s="1044">
        <v>0</v>
      </c>
      <c r="D67" s="1045">
        <v>0</v>
      </c>
      <c r="E67" s="1045">
        <f t="shared" ref="E67:E68" si="78">C67/12</f>
        <v>0</v>
      </c>
      <c r="F67" s="1045">
        <v>0</v>
      </c>
      <c r="G67" s="1045">
        <f t="shared" ref="G67:G68" si="79">C67/12</f>
        <v>0</v>
      </c>
      <c r="H67" s="1045">
        <v>0</v>
      </c>
      <c r="I67" s="1045">
        <f t="shared" ref="I67:I68" si="80">C67/12</f>
        <v>0</v>
      </c>
      <c r="J67" s="1045">
        <v>0</v>
      </c>
      <c r="K67" s="1045">
        <f t="shared" ref="K67:K68" si="81">C67/12</f>
        <v>0</v>
      </c>
      <c r="L67" s="1045">
        <v>0</v>
      </c>
      <c r="M67" s="1045">
        <f t="shared" ref="M67:M68" si="82">C67/12</f>
        <v>0</v>
      </c>
      <c r="N67" s="1045">
        <v>0</v>
      </c>
      <c r="O67" s="1045">
        <f t="shared" si="77"/>
        <v>0</v>
      </c>
      <c r="P67" s="1045">
        <v>0</v>
      </c>
      <c r="Q67" s="1045">
        <f t="shared" si="77"/>
        <v>0</v>
      </c>
      <c r="R67" s="1045">
        <v>0</v>
      </c>
      <c r="S67" s="1045">
        <f t="shared" si="77"/>
        <v>0</v>
      </c>
      <c r="T67" s="1045">
        <v>0</v>
      </c>
      <c r="U67" s="1045">
        <f t="shared" si="77"/>
        <v>0</v>
      </c>
      <c r="V67" s="1045">
        <v>0</v>
      </c>
      <c r="W67" s="1045">
        <f t="shared" si="77"/>
        <v>0</v>
      </c>
      <c r="X67" s="1045">
        <v>0</v>
      </c>
      <c r="Y67" s="1045">
        <f t="shared" si="77"/>
        <v>0</v>
      </c>
      <c r="Z67" s="1045">
        <v>0</v>
      </c>
      <c r="AA67" s="1045">
        <f t="shared" si="77"/>
        <v>0</v>
      </c>
      <c r="AB67" s="1045">
        <v>0</v>
      </c>
    </row>
    <row r="68" spans="1:28" ht="24" customHeight="1" thickTop="1" thickBot="1" x14ac:dyDescent="0.3">
      <c r="A68" s="1046">
        <v>6622001</v>
      </c>
      <c r="B68" s="1047" t="s">
        <v>717</v>
      </c>
      <c r="C68" s="1044">
        <v>31745.88</v>
      </c>
      <c r="D68" s="1045">
        <v>0</v>
      </c>
      <c r="E68" s="1045">
        <f t="shared" si="78"/>
        <v>2645.4900000000002</v>
      </c>
      <c r="F68" s="1045">
        <v>0</v>
      </c>
      <c r="G68" s="1045">
        <f t="shared" si="79"/>
        <v>2645.4900000000002</v>
      </c>
      <c r="H68" s="1045">
        <v>0</v>
      </c>
      <c r="I68" s="1045">
        <f t="shared" si="80"/>
        <v>2645.4900000000002</v>
      </c>
      <c r="J68" s="1045">
        <v>0</v>
      </c>
      <c r="K68" s="1045">
        <f t="shared" si="81"/>
        <v>2645.4900000000002</v>
      </c>
      <c r="L68" s="1045">
        <v>0</v>
      </c>
      <c r="M68" s="1045">
        <f t="shared" si="82"/>
        <v>2645.4900000000002</v>
      </c>
      <c r="N68" s="1045">
        <v>0</v>
      </c>
      <c r="O68" s="1045">
        <f t="shared" si="77"/>
        <v>2645.4900000000002</v>
      </c>
      <c r="P68" s="1045">
        <v>0</v>
      </c>
      <c r="Q68" s="1045">
        <f t="shared" si="77"/>
        <v>2645.4900000000002</v>
      </c>
      <c r="R68" s="1045">
        <v>0</v>
      </c>
      <c r="S68" s="1045">
        <f t="shared" si="77"/>
        <v>2645.4900000000002</v>
      </c>
      <c r="T68" s="1045">
        <v>0</v>
      </c>
      <c r="U68" s="1045">
        <f t="shared" si="77"/>
        <v>2645.4900000000002</v>
      </c>
      <c r="V68" s="1045">
        <v>0</v>
      </c>
      <c r="W68" s="1045">
        <f t="shared" si="77"/>
        <v>2645.4900000000002</v>
      </c>
      <c r="X68" s="1045">
        <v>0</v>
      </c>
      <c r="Y68" s="1045">
        <f t="shared" si="77"/>
        <v>2645.4900000000002</v>
      </c>
      <c r="Z68" s="1045">
        <v>0</v>
      </c>
      <c r="AA68" s="1045">
        <f t="shared" si="77"/>
        <v>2645.4900000000002</v>
      </c>
      <c r="AB68" s="1045">
        <v>0</v>
      </c>
    </row>
    <row r="69" spans="1:28" ht="24" customHeight="1" thickTop="1" thickBot="1" x14ac:dyDescent="0.3">
      <c r="A69" s="1046">
        <v>6623002</v>
      </c>
      <c r="B69" s="1047" t="s">
        <v>1067</v>
      </c>
      <c r="C69" s="1448">
        <v>219.06</v>
      </c>
      <c r="D69" s="1449">
        <v>0</v>
      </c>
      <c r="E69" s="1045">
        <f t="shared" ref="E69:E70" si="83">C69/12</f>
        <v>18.254999999999999</v>
      </c>
      <c r="F69" s="1045">
        <v>0</v>
      </c>
      <c r="G69" s="1045">
        <f t="shared" ref="G69:G70" si="84">C69/12</f>
        <v>18.254999999999999</v>
      </c>
      <c r="H69" s="1045">
        <v>0</v>
      </c>
      <c r="I69" s="1045">
        <f t="shared" ref="I69:I70" si="85">C69/12</f>
        <v>18.254999999999999</v>
      </c>
      <c r="J69" s="1045">
        <v>0</v>
      </c>
      <c r="K69" s="1045">
        <f t="shared" ref="K69:K70" si="86">C69/12</f>
        <v>18.254999999999999</v>
      </c>
      <c r="L69" s="1045">
        <v>0</v>
      </c>
      <c r="M69" s="1045">
        <f t="shared" ref="M69:M70" si="87">C69/12</f>
        <v>18.254999999999999</v>
      </c>
      <c r="N69" s="1045">
        <v>0</v>
      </c>
      <c r="O69" s="1045">
        <f t="shared" si="77"/>
        <v>18.254999999999999</v>
      </c>
      <c r="P69" s="1045">
        <v>0</v>
      </c>
      <c r="Q69" s="1045">
        <f t="shared" si="77"/>
        <v>18.254999999999999</v>
      </c>
      <c r="R69" s="1045">
        <v>0</v>
      </c>
      <c r="S69" s="1045">
        <f t="shared" si="77"/>
        <v>18.254999999999999</v>
      </c>
      <c r="T69" s="1045">
        <v>0</v>
      </c>
      <c r="U69" s="1045">
        <f t="shared" si="77"/>
        <v>18.254999999999999</v>
      </c>
      <c r="V69" s="1045">
        <v>0</v>
      </c>
      <c r="W69" s="1045">
        <f t="shared" si="77"/>
        <v>18.254999999999999</v>
      </c>
      <c r="X69" s="1045">
        <v>0</v>
      </c>
      <c r="Y69" s="1045">
        <f t="shared" si="77"/>
        <v>18.254999999999999</v>
      </c>
      <c r="Z69" s="1045">
        <v>0</v>
      </c>
      <c r="AA69" s="1045">
        <f t="shared" si="77"/>
        <v>18.254999999999999</v>
      </c>
      <c r="AB69" s="1449">
        <v>0</v>
      </c>
    </row>
    <row r="70" spans="1:28" ht="24" customHeight="1" thickTop="1" thickBot="1" x14ac:dyDescent="0.3">
      <c r="A70" s="1046">
        <v>6623003</v>
      </c>
      <c r="B70" s="1047" t="s">
        <v>1068</v>
      </c>
      <c r="C70" s="1448">
        <v>340.18</v>
      </c>
      <c r="D70" s="1449">
        <v>0</v>
      </c>
      <c r="E70" s="1449">
        <f t="shared" si="83"/>
        <v>28.348333333333333</v>
      </c>
      <c r="F70" s="1449"/>
      <c r="G70" s="1449">
        <f t="shared" si="84"/>
        <v>28.348333333333333</v>
      </c>
      <c r="H70" s="1449"/>
      <c r="I70" s="1449">
        <f t="shared" si="85"/>
        <v>28.348333333333333</v>
      </c>
      <c r="J70" s="1449"/>
      <c r="K70" s="1449">
        <f t="shared" si="86"/>
        <v>28.348333333333333</v>
      </c>
      <c r="L70" s="1449"/>
      <c r="M70" s="1449">
        <f t="shared" si="87"/>
        <v>28.348333333333333</v>
      </c>
      <c r="N70" s="1449"/>
      <c r="O70" s="1449">
        <f t="shared" si="77"/>
        <v>28.348333333333333</v>
      </c>
      <c r="P70" s="1449"/>
      <c r="Q70" s="1449">
        <f t="shared" si="77"/>
        <v>28.348333333333333</v>
      </c>
      <c r="R70" s="1449"/>
      <c r="S70" s="1449">
        <f t="shared" si="77"/>
        <v>28.348333333333333</v>
      </c>
      <c r="T70" s="1449"/>
      <c r="U70" s="1449">
        <f t="shared" si="77"/>
        <v>28.348333333333333</v>
      </c>
      <c r="V70" s="1449"/>
      <c r="W70" s="1449">
        <f t="shared" si="77"/>
        <v>28.348333333333333</v>
      </c>
      <c r="X70" s="1449"/>
      <c r="Y70" s="1449">
        <f t="shared" si="77"/>
        <v>28.348333333333333</v>
      </c>
      <c r="Z70" s="1449"/>
      <c r="AA70" s="1449">
        <f t="shared" si="77"/>
        <v>28.348333333333333</v>
      </c>
      <c r="AB70" s="1449"/>
    </row>
    <row r="71" spans="1:28" ht="24" customHeight="1" thickTop="1" thickBot="1" x14ac:dyDescent="0.3">
      <c r="A71" s="560" t="s">
        <v>529</v>
      </c>
      <c r="B71" s="560" t="s">
        <v>530</v>
      </c>
      <c r="C71" s="1044">
        <v>0</v>
      </c>
      <c r="D71" s="1045">
        <v>0</v>
      </c>
      <c r="E71" s="1045">
        <f>($C71*$E$1)/$AC$1</f>
        <v>0</v>
      </c>
      <c r="F71" s="1045">
        <v>0</v>
      </c>
      <c r="G71" s="1045">
        <f>($C71*$G$1)/$AC$1</f>
        <v>0</v>
      </c>
      <c r="H71" s="1045">
        <v>0</v>
      </c>
      <c r="I71" s="1045">
        <f>($C71*$I$1)/$AC$1</f>
        <v>0</v>
      </c>
      <c r="J71" s="1045">
        <v>0</v>
      </c>
      <c r="K71" s="1045">
        <f>($C71*$K$1)/$AC$1</f>
        <v>0</v>
      </c>
      <c r="L71" s="1045">
        <v>0</v>
      </c>
      <c r="M71" s="1045">
        <f>($C71*$M$1)/$AC$1</f>
        <v>0</v>
      </c>
      <c r="N71" s="1045">
        <v>0</v>
      </c>
      <c r="O71" s="1045">
        <f>($C71*$O$1)/$AC$1</f>
        <v>0</v>
      </c>
      <c r="P71" s="1045">
        <v>0</v>
      </c>
      <c r="Q71" s="1045">
        <f>($C71*$Q$1)/$AC$1</f>
        <v>0</v>
      </c>
      <c r="R71" s="1045">
        <v>0</v>
      </c>
      <c r="S71" s="1045">
        <f>($C71*$S$1)/$AC$1</f>
        <v>0</v>
      </c>
      <c r="T71" s="1045">
        <v>0</v>
      </c>
      <c r="U71" s="1045">
        <f>($C71*$U$1)/$AC$1</f>
        <v>0</v>
      </c>
      <c r="V71" s="1045">
        <v>0</v>
      </c>
      <c r="W71" s="1045">
        <f>($C71*$W$1)/$AC$1</f>
        <v>0</v>
      </c>
      <c r="X71" s="1045">
        <v>0</v>
      </c>
      <c r="Y71" s="1045">
        <f>($C71*$Y$1)/$AC$1</f>
        <v>0</v>
      </c>
      <c r="Z71" s="1045">
        <v>0</v>
      </c>
      <c r="AA71" s="1045">
        <f>($C71*$AA$1)/$AC$1</f>
        <v>0</v>
      </c>
      <c r="AB71" s="1045">
        <v>0</v>
      </c>
    </row>
    <row r="72" spans="1:28" ht="24" customHeight="1" thickTop="1" thickBot="1" x14ac:dyDescent="0.3">
      <c r="A72" s="560" t="s">
        <v>531</v>
      </c>
      <c r="B72" s="560" t="s">
        <v>532</v>
      </c>
      <c r="C72" s="1044">
        <v>0</v>
      </c>
      <c r="D72" s="1045">
        <v>0</v>
      </c>
      <c r="E72" s="1045">
        <f>($C72*$E$1)/$AC$1</f>
        <v>0</v>
      </c>
      <c r="F72" s="1045">
        <v>0</v>
      </c>
      <c r="G72" s="1045">
        <f>($C72*$G$1)/$AC$1</f>
        <v>0</v>
      </c>
      <c r="H72" s="1045">
        <v>0</v>
      </c>
      <c r="I72" s="1045">
        <f>($C72*$I$1)/$AC$1</f>
        <v>0</v>
      </c>
      <c r="J72" s="1045">
        <v>0</v>
      </c>
      <c r="K72" s="1045">
        <f>($C72*$K$1)/$AC$1</f>
        <v>0</v>
      </c>
      <c r="L72" s="1045">
        <v>0</v>
      </c>
      <c r="M72" s="1045">
        <f>($C72*$M$1)/$AC$1</f>
        <v>0</v>
      </c>
      <c r="N72" s="1045">
        <v>0</v>
      </c>
      <c r="O72" s="1045">
        <f>($C72*$O$1)/$AC$1</f>
        <v>0</v>
      </c>
      <c r="P72" s="1045">
        <v>0</v>
      </c>
      <c r="Q72" s="1045">
        <f>($C72*$Q$1)/$AC$1</f>
        <v>0</v>
      </c>
      <c r="R72" s="1045">
        <v>0</v>
      </c>
      <c r="S72" s="1045">
        <f>($C72*$S$1)/$AC$1</f>
        <v>0</v>
      </c>
      <c r="T72" s="1045">
        <v>0</v>
      </c>
      <c r="U72" s="1045">
        <f>($C72*$U$1)/$AC$1</f>
        <v>0</v>
      </c>
      <c r="V72" s="1045">
        <v>0</v>
      </c>
      <c r="W72" s="1045">
        <f>($C72*$W$1)/$AC$1</f>
        <v>0</v>
      </c>
      <c r="X72" s="1045">
        <v>0</v>
      </c>
      <c r="Y72" s="1045">
        <f>($C72*$Y$1)/$AC$1</f>
        <v>0</v>
      </c>
      <c r="Z72" s="1045">
        <v>0</v>
      </c>
      <c r="AA72" s="1045">
        <f>($C72*$AA$1)/$AC$1</f>
        <v>0</v>
      </c>
      <c r="AB72" s="1045">
        <v>0</v>
      </c>
    </row>
    <row r="73" spans="1:28" ht="24" customHeight="1" thickTop="1" thickBot="1" x14ac:dyDescent="0.3">
      <c r="A73" s="560" t="s">
        <v>533</v>
      </c>
      <c r="B73" s="560" t="s">
        <v>534</v>
      </c>
      <c r="C73" s="1044">
        <v>1287.2</v>
      </c>
      <c r="D73" s="1045">
        <v>0</v>
      </c>
      <c r="E73" s="1045">
        <f>($C73*$E$1)/$AC$1</f>
        <v>105.41724137931034</v>
      </c>
      <c r="F73" s="1045">
        <v>0</v>
      </c>
      <c r="G73" s="1045">
        <f>($C73*$G$1)/$AC$1</f>
        <v>116.51379310344828</v>
      </c>
      <c r="H73" s="1045">
        <v>0</v>
      </c>
      <c r="I73" s="1045">
        <f>($C73*$I$1)/$AC$1</f>
        <v>116.51379310344828</v>
      </c>
      <c r="J73" s="1045">
        <v>0</v>
      </c>
      <c r="K73" s="1045">
        <f>($C73*$K$1)/$AC$1</f>
        <v>110.96551724137932</v>
      </c>
      <c r="L73" s="1045">
        <v>0</v>
      </c>
      <c r="M73" s="1045">
        <f>($C73*$M$1)/$AC$1</f>
        <v>116.51379310344828</v>
      </c>
      <c r="N73" s="1045">
        <v>0</v>
      </c>
      <c r="O73" s="1045">
        <f>($C73*$O$1)/$AC$1</f>
        <v>122.06206896551724</v>
      </c>
      <c r="P73" s="1045">
        <v>0</v>
      </c>
      <c r="Q73" s="1045">
        <f>($C73*$Q$1)/$AC$1</f>
        <v>116.51379310344828</v>
      </c>
      <c r="R73" s="1045">
        <v>0</v>
      </c>
      <c r="S73" s="1045">
        <f>($C73*$S$1)/$AC$1</f>
        <v>61.031034482758621</v>
      </c>
      <c r="T73" s="1045">
        <v>0</v>
      </c>
      <c r="U73" s="1045">
        <f>($C73*$U$1)/$AC$1</f>
        <v>122.06206896551724</v>
      </c>
      <c r="V73" s="1045">
        <v>0</v>
      </c>
      <c r="W73" s="1045">
        <f>($C73*$W$1)/$AC$1</f>
        <v>110.96551724137932</v>
      </c>
      <c r="X73" s="1045">
        <v>0</v>
      </c>
      <c r="Y73" s="1045">
        <f>($C73*$Y$1)/$AC$1</f>
        <v>116.51379310344828</v>
      </c>
      <c r="Z73" s="1045">
        <v>0</v>
      </c>
      <c r="AA73" s="1045">
        <f>($C73*$AA$1)/$AC$1</f>
        <v>72.127586206896567</v>
      </c>
      <c r="AB73" s="1045">
        <v>0</v>
      </c>
    </row>
    <row r="74" spans="1:28" ht="24" customHeight="1" thickTop="1" thickBot="1" x14ac:dyDescent="0.3">
      <c r="A74" s="560" t="s">
        <v>535</v>
      </c>
      <c r="B74" s="560" t="s">
        <v>536</v>
      </c>
      <c r="C74" s="1044">
        <v>0</v>
      </c>
      <c r="D74" s="1045">
        <v>0</v>
      </c>
      <c r="E74" s="1045">
        <f>($C74*$E$1)/$AC$1</f>
        <v>0</v>
      </c>
      <c r="F74" s="1045">
        <v>0</v>
      </c>
      <c r="G74" s="1045">
        <f>($C74*$G$1)/$AC$1</f>
        <v>0</v>
      </c>
      <c r="H74" s="1045">
        <v>0</v>
      </c>
      <c r="I74" s="1045">
        <f>($C74*$I$1)/$AC$1</f>
        <v>0</v>
      </c>
      <c r="J74" s="1045">
        <v>0</v>
      </c>
      <c r="K74" s="1045">
        <f>($C74*$K$1)/$AC$1</f>
        <v>0</v>
      </c>
      <c r="L74" s="1045">
        <v>0</v>
      </c>
      <c r="M74" s="1045">
        <f>($C74*$M$1)/$AC$1</f>
        <v>0</v>
      </c>
      <c r="N74" s="1045">
        <v>0</v>
      </c>
      <c r="O74" s="1045">
        <f>($C74*$O$1)/$AC$1</f>
        <v>0</v>
      </c>
      <c r="P74" s="1045">
        <v>0</v>
      </c>
      <c r="Q74" s="1045">
        <f>($C74*$Q$1)/$AC$1</f>
        <v>0</v>
      </c>
      <c r="R74" s="1045">
        <v>0</v>
      </c>
      <c r="S74" s="1045">
        <f>($C74*$S$1)/$AC$1</f>
        <v>0</v>
      </c>
      <c r="T74" s="1045">
        <v>0</v>
      </c>
      <c r="U74" s="1045">
        <f>($C74*$U$1)/$AC$1</f>
        <v>0</v>
      </c>
      <c r="V74" s="1045">
        <v>0</v>
      </c>
      <c r="W74" s="1045">
        <f>($C74*$W$1)/$AC$1</f>
        <v>0</v>
      </c>
      <c r="X74" s="1045">
        <v>0</v>
      </c>
      <c r="Y74" s="1045">
        <f>($C74*$Y$1)/$AC$1</f>
        <v>0</v>
      </c>
      <c r="Z74" s="1045">
        <v>0</v>
      </c>
      <c r="AA74" s="1045">
        <f>($C74*$AA$1)/$AC$1</f>
        <v>0</v>
      </c>
      <c r="AB74" s="1045">
        <v>0</v>
      </c>
    </row>
    <row r="75" spans="1:28" ht="24" customHeight="1" thickTop="1" thickBot="1" x14ac:dyDescent="0.3">
      <c r="A75" s="1046">
        <v>6780000</v>
      </c>
      <c r="B75" s="560" t="s">
        <v>335</v>
      </c>
      <c r="C75" s="1448">
        <v>500</v>
      </c>
      <c r="D75" s="1449">
        <v>0</v>
      </c>
      <c r="E75" s="1449">
        <f>($C75*$E$1)/$AC$1</f>
        <v>40.948275862068968</v>
      </c>
      <c r="F75" s="1449"/>
      <c r="G75" s="1449">
        <f>($C75*$G$1)/$AC$1</f>
        <v>45.258620689655174</v>
      </c>
      <c r="H75" s="1449"/>
      <c r="I75" s="1449">
        <f>($C75*$I$1)/$AC$1</f>
        <v>45.258620689655174</v>
      </c>
      <c r="J75" s="1449"/>
      <c r="K75" s="1449">
        <f>($C75*$K$1)/$AC$1</f>
        <v>43.103448275862071</v>
      </c>
      <c r="L75" s="1449"/>
      <c r="M75" s="1449">
        <f>($C75*$M$1)/$AC$1</f>
        <v>45.258620689655174</v>
      </c>
      <c r="N75" s="1449"/>
      <c r="O75" s="1449">
        <f>($C75*$O$1)/$AC$1</f>
        <v>47.413793103448278</v>
      </c>
      <c r="P75" s="1449"/>
      <c r="Q75" s="1449">
        <f>($C75*$Q$1)/$AC$1</f>
        <v>45.258620689655174</v>
      </c>
      <c r="R75" s="1449"/>
      <c r="S75" s="1449">
        <f>($C75*$S$1)/$AC$1</f>
        <v>23.706896551724139</v>
      </c>
      <c r="T75" s="1449"/>
      <c r="U75" s="1449">
        <f>($C75*$U$1)/$AC$1</f>
        <v>47.413793103448278</v>
      </c>
      <c r="V75" s="1449"/>
      <c r="W75" s="1449">
        <f>($C75*$W$1)/$AC$1</f>
        <v>43.103448275862071</v>
      </c>
      <c r="X75" s="1449"/>
      <c r="Y75" s="1449">
        <f>($C75*$Y$1)/$AC$1</f>
        <v>45.258620689655174</v>
      </c>
      <c r="Z75" s="1449"/>
      <c r="AA75" s="1449">
        <f>($C75*$AA$1)/$AC$1</f>
        <v>28.017241379310345</v>
      </c>
      <c r="AB75" s="1449">
        <v>0</v>
      </c>
    </row>
    <row r="76" spans="1:28" ht="24" customHeight="1" thickTop="1" thickBot="1" x14ac:dyDescent="0.3">
      <c r="A76" s="560" t="s">
        <v>537</v>
      </c>
      <c r="B76" s="1047" t="s">
        <v>538</v>
      </c>
      <c r="C76" s="1044">
        <v>0</v>
      </c>
      <c r="D76" s="1045">
        <v>0</v>
      </c>
      <c r="E76" s="1045">
        <f>$C76/11</f>
        <v>0</v>
      </c>
      <c r="F76" s="1045">
        <v>0</v>
      </c>
      <c r="G76" s="1045">
        <f>C76/11</f>
        <v>0</v>
      </c>
      <c r="H76" s="1045">
        <v>0</v>
      </c>
      <c r="I76" s="1045">
        <f>C76/11</f>
        <v>0</v>
      </c>
      <c r="J76" s="1045">
        <v>0</v>
      </c>
      <c r="K76" s="1045">
        <f>C76/11</f>
        <v>0</v>
      </c>
      <c r="L76" s="1045">
        <v>0</v>
      </c>
      <c r="M76" s="1045">
        <f>C76/11</f>
        <v>0</v>
      </c>
      <c r="N76" s="1045">
        <v>0</v>
      </c>
      <c r="O76" s="1045">
        <f>$C76/11</f>
        <v>0</v>
      </c>
      <c r="P76" s="1045">
        <v>0</v>
      </c>
      <c r="Q76" s="1045">
        <f>$C76/11</f>
        <v>0</v>
      </c>
      <c r="R76" s="1045">
        <v>0</v>
      </c>
      <c r="S76" s="1045">
        <f>($C76/11)/2</f>
        <v>0</v>
      </c>
      <c r="T76" s="1045">
        <v>0</v>
      </c>
      <c r="U76" s="1045">
        <f>$C76/11</f>
        <v>0</v>
      </c>
      <c r="V76" s="1045">
        <v>0</v>
      </c>
      <c r="W76" s="1045">
        <f>$C76/11</f>
        <v>0</v>
      </c>
      <c r="X76" s="1045">
        <v>0</v>
      </c>
      <c r="Y76" s="1045">
        <f>$C76/11</f>
        <v>0</v>
      </c>
      <c r="Z76" s="1045">
        <v>0</v>
      </c>
      <c r="AA76" s="1045">
        <f>($C76/11)/2</f>
        <v>0</v>
      </c>
      <c r="AB76" s="1045">
        <v>0</v>
      </c>
    </row>
    <row r="77" spans="1:28" ht="24" customHeight="1" thickTop="1" thickBot="1" x14ac:dyDescent="0.3">
      <c r="A77" s="560" t="s">
        <v>539</v>
      </c>
      <c r="B77" s="1047" t="s">
        <v>540</v>
      </c>
      <c r="C77" s="1044">
        <v>107080.66</v>
      </c>
      <c r="D77" s="1045">
        <v>0</v>
      </c>
      <c r="E77" s="1045">
        <f t="shared" ref="E77:E84" si="88">$C77/11</f>
        <v>9734.6054545454554</v>
      </c>
      <c r="F77" s="1045">
        <v>0</v>
      </c>
      <c r="G77" s="1045">
        <f t="shared" ref="G77:G84" si="89">C77/11</f>
        <v>9734.6054545454554</v>
      </c>
      <c r="H77" s="1045">
        <v>0</v>
      </c>
      <c r="I77" s="1045">
        <f t="shared" ref="I77:I84" si="90">C77/11</f>
        <v>9734.6054545454554</v>
      </c>
      <c r="J77" s="1045">
        <v>0</v>
      </c>
      <c r="K77" s="1045">
        <f t="shared" ref="K77:K84" si="91">C77/11</f>
        <v>9734.6054545454554</v>
      </c>
      <c r="L77" s="1045">
        <v>0</v>
      </c>
      <c r="M77" s="1045">
        <f t="shared" ref="M77:M84" si="92">C77/11</f>
        <v>9734.6054545454554</v>
      </c>
      <c r="N77" s="1045">
        <v>0</v>
      </c>
      <c r="O77" s="1045">
        <f t="shared" ref="O77:Y84" si="93">$C77/11</f>
        <v>9734.6054545454554</v>
      </c>
      <c r="P77" s="1045">
        <v>0</v>
      </c>
      <c r="Q77" s="1045">
        <f t="shared" si="93"/>
        <v>9734.6054545454554</v>
      </c>
      <c r="R77" s="1045">
        <v>0</v>
      </c>
      <c r="S77" s="1045">
        <f t="shared" ref="S77:S84" si="94">($C77/11)/2</f>
        <v>4867.3027272727277</v>
      </c>
      <c r="T77" s="1045">
        <v>0</v>
      </c>
      <c r="U77" s="1045">
        <f t="shared" si="93"/>
        <v>9734.6054545454554</v>
      </c>
      <c r="V77" s="1045">
        <v>0</v>
      </c>
      <c r="W77" s="1045">
        <f t="shared" si="93"/>
        <v>9734.6054545454554</v>
      </c>
      <c r="X77" s="1045">
        <v>0</v>
      </c>
      <c r="Y77" s="1045">
        <f t="shared" si="93"/>
        <v>9734.6054545454554</v>
      </c>
      <c r="Z77" s="1045">
        <v>0</v>
      </c>
      <c r="AA77" s="1045">
        <f t="shared" ref="AA77:AA84" si="95">($C77/11)/2</f>
        <v>4867.3027272727277</v>
      </c>
      <c r="AB77" s="1045">
        <v>0</v>
      </c>
    </row>
    <row r="78" spans="1:28" ht="24" customHeight="1" thickTop="1" thickBot="1" x14ac:dyDescent="0.3">
      <c r="A78" s="560" t="s">
        <v>541</v>
      </c>
      <c r="B78" s="1047" t="s">
        <v>542</v>
      </c>
      <c r="C78" s="1044">
        <v>0</v>
      </c>
      <c r="D78" s="1045">
        <v>0</v>
      </c>
      <c r="E78" s="1045">
        <f t="shared" si="88"/>
        <v>0</v>
      </c>
      <c r="F78" s="1045">
        <v>0</v>
      </c>
      <c r="G78" s="1045">
        <f t="shared" si="89"/>
        <v>0</v>
      </c>
      <c r="H78" s="1045">
        <v>0</v>
      </c>
      <c r="I78" s="1045">
        <f t="shared" si="90"/>
        <v>0</v>
      </c>
      <c r="J78" s="1045">
        <v>0</v>
      </c>
      <c r="K78" s="1045">
        <f t="shared" si="91"/>
        <v>0</v>
      </c>
      <c r="L78" s="1045">
        <v>0</v>
      </c>
      <c r="M78" s="1045">
        <f t="shared" si="92"/>
        <v>0</v>
      </c>
      <c r="N78" s="1045">
        <v>0</v>
      </c>
      <c r="O78" s="1045">
        <f t="shared" si="93"/>
        <v>0</v>
      </c>
      <c r="P78" s="1045">
        <v>0</v>
      </c>
      <c r="Q78" s="1045">
        <f t="shared" si="93"/>
        <v>0</v>
      </c>
      <c r="R78" s="1045">
        <v>0</v>
      </c>
      <c r="S78" s="1045">
        <f t="shared" si="94"/>
        <v>0</v>
      </c>
      <c r="T78" s="1045">
        <v>0</v>
      </c>
      <c r="U78" s="1045">
        <f t="shared" si="93"/>
        <v>0</v>
      </c>
      <c r="V78" s="1045">
        <v>0</v>
      </c>
      <c r="W78" s="1045">
        <f t="shared" si="93"/>
        <v>0</v>
      </c>
      <c r="X78" s="1045">
        <v>0</v>
      </c>
      <c r="Y78" s="1045">
        <f t="shared" si="93"/>
        <v>0</v>
      </c>
      <c r="Z78" s="1045">
        <v>0</v>
      </c>
      <c r="AA78" s="1045">
        <f t="shared" si="95"/>
        <v>0</v>
      </c>
      <c r="AB78" s="1045">
        <v>0</v>
      </c>
    </row>
    <row r="79" spans="1:28" ht="24" customHeight="1" thickTop="1" thickBot="1" x14ac:dyDescent="0.3">
      <c r="A79" s="1046">
        <v>6810004</v>
      </c>
      <c r="B79" s="1047" t="s">
        <v>1069</v>
      </c>
      <c r="C79" s="1448">
        <v>1440</v>
      </c>
      <c r="D79" s="1449">
        <v>0</v>
      </c>
      <c r="E79" s="1045">
        <f t="shared" si="88"/>
        <v>130.90909090909091</v>
      </c>
      <c r="F79" s="1045">
        <v>0</v>
      </c>
      <c r="G79" s="1045">
        <f t="shared" ref="G79" si="96">C79/11</f>
        <v>130.90909090909091</v>
      </c>
      <c r="H79" s="1045">
        <v>0</v>
      </c>
      <c r="I79" s="1045">
        <f t="shared" ref="I79" si="97">C79/11</f>
        <v>130.90909090909091</v>
      </c>
      <c r="J79" s="1045">
        <v>0</v>
      </c>
      <c r="K79" s="1045">
        <f t="shared" ref="K79" si="98">C79/11</f>
        <v>130.90909090909091</v>
      </c>
      <c r="L79" s="1045">
        <v>0</v>
      </c>
      <c r="M79" s="1045">
        <f t="shared" ref="M79" si="99">C79/11</f>
        <v>130.90909090909091</v>
      </c>
      <c r="N79" s="1045">
        <v>0</v>
      </c>
      <c r="O79" s="1045">
        <f t="shared" si="93"/>
        <v>130.90909090909091</v>
      </c>
      <c r="P79" s="1045">
        <v>0</v>
      </c>
      <c r="Q79" s="1045">
        <f t="shared" si="93"/>
        <v>130.90909090909091</v>
      </c>
      <c r="R79" s="1045">
        <v>0</v>
      </c>
      <c r="S79" s="1045">
        <f t="shared" si="94"/>
        <v>65.454545454545453</v>
      </c>
      <c r="T79" s="1045">
        <v>0</v>
      </c>
      <c r="U79" s="1045">
        <f t="shared" si="93"/>
        <v>130.90909090909091</v>
      </c>
      <c r="V79" s="1045">
        <v>0</v>
      </c>
      <c r="W79" s="1045">
        <f t="shared" si="93"/>
        <v>130.90909090909091</v>
      </c>
      <c r="X79" s="1045">
        <v>0</v>
      </c>
      <c r="Y79" s="1045">
        <f t="shared" si="93"/>
        <v>130.90909090909091</v>
      </c>
      <c r="Z79" s="1045">
        <v>0</v>
      </c>
      <c r="AA79" s="1045">
        <f t="shared" si="95"/>
        <v>65.454545454545453</v>
      </c>
      <c r="AB79" s="1449">
        <v>0</v>
      </c>
    </row>
    <row r="80" spans="1:28" ht="24" customHeight="1" thickTop="1" thickBot="1" x14ac:dyDescent="0.3">
      <c r="A80" s="560" t="s">
        <v>543</v>
      </c>
      <c r="B80" s="1047" t="s">
        <v>544</v>
      </c>
      <c r="C80" s="1044">
        <v>7947.84</v>
      </c>
      <c r="D80" s="1045">
        <v>0</v>
      </c>
      <c r="E80" s="1045">
        <f t="shared" si="88"/>
        <v>722.53090909090906</v>
      </c>
      <c r="F80" s="1045">
        <v>0</v>
      </c>
      <c r="G80" s="1045">
        <f t="shared" si="89"/>
        <v>722.53090909090906</v>
      </c>
      <c r="H80" s="1045">
        <v>0</v>
      </c>
      <c r="I80" s="1045">
        <f t="shared" si="90"/>
        <v>722.53090909090906</v>
      </c>
      <c r="J80" s="1045">
        <v>0</v>
      </c>
      <c r="K80" s="1045">
        <f t="shared" si="91"/>
        <v>722.53090909090906</v>
      </c>
      <c r="L80" s="1045">
        <v>0</v>
      </c>
      <c r="M80" s="1045">
        <f t="shared" si="92"/>
        <v>722.53090909090906</v>
      </c>
      <c r="N80" s="1045">
        <v>0</v>
      </c>
      <c r="O80" s="1045">
        <f t="shared" si="93"/>
        <v>722.53090909090906</v>
      </c>
      <c r="P80" s="1045">
        <v>0</v>
      </c>
      <c r="Q80" s="1045">
        <f t="shared" si="93"/>
        <v>722.53090909090906</v>
      </c>
      <c r="R80" s="1045">
        <v>0</v>
      </c>
      <c r="S80" s="1045">
        <f t="shared" si="94"/>
        <v>361.26545454545453</v>
      </c>
      <c r="T80" s="1045">
        <v>0</v>
      </c>
      <c r="U80" s="1045">
        <f t="shared" si="93"/>
        <v>722.53090909090906</v>
      </c>
      <c r="V80" s="1045">
        <v>0</v>
      </c>
      <c r="W80" s="1045">
        <f t="shared" si="93"/>
        <v>722.53090909090906</v>
      </c>
      <c r="X80" s="1045">
        <v>0</v>
      </c>
      <c r="Y80" s="1045">
        <f t="shared" si="93"/>
        <v>722.53090909090906</v>
      </c>
      <c r="Z80" s="1045">
        <v>0</v>
      </c>
      <c r="AA80" s="1045">
        <f t="shared" si="95"/>
        <v>361.26545454545453</v>
      </c>
      <c r="AB80" s="1045">
        <v>0</v>
      </c>
    </row>
    <row r="81" spans="1:28" ht="24" customHeight="1" thickTop="1" thickBot="1" x14ac:dyDescent="0.3">
      <c r="A81" s="560" t="s">
        <v>545</v>
      </c>
      <c r="B81" s="1047" t="s">
        <v>546</v>
      </c>
      <c r="C81" s="1044">
        <v>2603.34</v>
      </c>
      <c r="D81" s="1045">
        <v>0</v>
      </c>
      <c r="E81" s="1045">
        <f t="shared" si="88"/>
        <v>236.66727272727275</v>
      </c>
      <c r="F81" s="1045">
        <v>0</v>
      </c>
      <c r="G81" s="1045">
        <f t="shared" si="89"/>
        <v>236.66727272727275</v>
      </c>
      <c r="H81" s="1045">
        <v>0</v>
      </c>
      <c r="I81" s="1045">
        <f t="shared" si="90"/>
        <v>236.66727272727275</v>
      </c>
      <c r="J81" s="1045">
        <v>0</v>
      </c>
      <c r="K81" s="1045">
        <f t="shared" si="91"/>
        <v>236.66727272727275</v>
      </c>
      <c r="L81" s="1045">
        <v>0</v>
      </c>
      <c r="M81" s="1045">
        <f t="shared" si="92"/>
        <v>236.66727272727275</v>
      </c>
      <c r="N81" s="1045">
        <v>0</v>
      </c>
      <c r="O81" s="1045">
        <f t="shared" si="93"/>
        <v>236.66727272727275</v>
      </c>
      <c r="P81" s="1045">
        <v>0</v>
      </c>
      <c r="Q81" s="1045">
        <f t="shared" si="93"/>
        <v>236.66727272727275</v>
      </c>
      <c r="R81" s="1045">
        <v>0</v>
      </c>
      <c r="S81" s="1045">
        <f t="shared" si="94"/>
        <v>118.33363636363637</v>
      </c>
      <c r="T81" s="1045">
        <v>0</v>
      </c>
      <c r="U81" s="1045">
        <f t="shared" si="93"/>
        <v>236.66727272727275</v>
      </c>
      <c r="V81" s="1045">
        <v>0</v>
      </c>
      <c r="W81" s="1045">
        <f t="shared" si="93"/>
        <v>236.66727272727275</v>
      </c>
      <c r="X81" s="1045">
        <v>0</v>
      </c>
      <c r="Y81" s="1045">
        <f t="shared" si="93"/>
        <v>236.66727272727275</v>
      </c>
      <c r="Z81" s="1045">
        <v>0</v>
      </c>
      <c r="AA81" s="1045">
        <f t="shared" si="95"/>
        <v>118.33363636363637</v>
      </c>
      <c r="AB81" s="1045">
        <v>0</v>
      </c>
    </row>
    <row r="82" spans="1:28" ht="24" customHeight="1" thickTop="1" thickBot="1" x14ac:dyDescent="0.3">
      <c r="A82" s="560" t="s">
        <v>547</v>
      </c>
      <c r="B82" s="1047" t="s">
        <v>548</v>
      </c>
      <c r="C82" s="1044">
        <v>7948.08</v>
      </c>
      <c r="D82" s="1045">
        <v>0</v>
      </c>
      <c r="E82" s="1045">
        <f t="shared" si="88"/>
        <v>722.55272727272722</v>
      </c>
      <c r="F82" s="1045">
        <v>0</v>
      </c>
      <c r="G82" s="1045">
        <f t="shared" si="89"/>
        <v>722.55272727272722</v>
      </c>
      <c r="H82" s="1045">
        <v>0</v>
      </c>
      <c r="I82" s="1045">
        <f t="shared" si="90"/>
        <v>722.55272727272722</v>
      </c>
      <c r="J82" s="1045">
        <v>0</v>
      </c>
      <c r="K82" s="1045">
        <f t="shared" si="91"/>
        <v>722.55272727272722</v>
      </c>
      <c r="L82" s="1045">
        <v>0</v>
      </c>
      <c r="M82" s="1045">
        <f t="shared" si="92"/>
        <v>722.55272727272722</v>
      </c>
      <c r="N82" s="1045">
        <v>0</v>
      </c>
      <c r="O82" s="1045">
        <f t="shared" si="93"/>
        <v>722.55272727272722</v>
      </c>
      <c r="P82" s="1045">
        <v>0</v>
      </c>
      <c r="Q82" s="1045">
        <f t="shared" si="93"/>
        <v>722.55272727272722</v>
      </c>
      <c r="R82" s="1045">
        <v>0</v>
      </c>
      <c r="S82" s="1045">
        <f t="shared" si="94"/>
        <v>361.27636363636361</v>
      </c>
      <c r="T82" s="1045">
        <v>0</v>
      </c>
      <c r="U82" s="1045">
        <f t="shared" si="93"/>
        <v>722.55272727272722</v>
      </c>
      <c r="V82" s="1045">
        <v>0</v>
      </c>
      <c r="W82" s="1045">
        <f t="shared" si="93"/>
        <v>722.55272727272722</v>
      </c>
      <c r="X82" s="1045">
        <v>0</v>
      </c>
      <c r="Y82" s="1045">
        <f t="shared" si="93"/>
        <v>722.55272727272722</v>
      </c>
      <c r="Z82" s="1045">
        <v>0</v>
      </c>
      <c r="AA82" s="1045">
        <f t="shared" si="95"/>
        <v>361.27636363636361</v>
      </c>
      <c r="AB82" s="1045">
        <v>0</v>
      </c>
    </row>
    <row r="83" spans="1:28" ht="24" customHeight="1" thickTop="1" thickBot="1" x14ac:dyDescent="0.3">
      <c r="A83" s="560" t="s">
        <v>549</v>
      </c>
      <c r="B83" s="1047" t="s">
        <v>1070</v>
      </c>
      <c r="C83" s="1044">
        <v>0</v>
      </c>
      <c r="D83" s="1045">
        <v>0</v>
      </c>
      <c r="E83" s="1045">
        <f t="shared" si="88"/>
        <v>0</v>
      </c>
      <c r="F83" s="1045">
        <v>0</v>
      </c>
      <c r="G83" s="1045">
        <f t="shared" si="89"/>
        <v>0</v>
      </c>
      <c r="H83" s="1045">
        <v>0</v>
      </c>
      <c r="I83" s="1045">
        <f t="shared" si="90"/>
        <v>0</v>
      </c>
      <c r="J83" s="1045">
        <v>0</v>
      </c>
      <c r="K83" s="1045">
        <f t="shared" si="91"/>
        <v>0</v>
      </c>
      <c r="L83" s="1045">
        <v>0</v>
      </c>
      <c r="M83" s="1045">
        <f t="shared" si="92"/>
        <v>0</v>
      </c>
      <c r="N83" s="1045">
        <v>0</v>
      </c>
      <c r="O83" s="1045">
        <f t="shared" si="93"/>
        <v>0</v>
      </c>
      <c r="P83" s="1045">
        <v>0</v>
      </c>
      <c r="Q83" s="1045">
        <f t="shared" si="93"/>
        <v>0</v>
      </c>
      <c r="R83" s="1045">
        <v>0</v>
      </c>
      <c r="S83" s="1045">
        <f t="shared" si="94"/>
        <v>0</v>
      </c>
      <c r="T83" s="1045">
        <v>0</v>
      </c>
      <c r="U83" s="1045">
        <f t="shared" si="93"/>
        <v>0</v>
      </c>
      <c r="V83" s="1045">
        <v>0</v>
      </c>
      <c r="W83" s="1045">
        <f t="shared" si="93"/>
        <v>0</v>
      </c>
      <c r="X83" s="1045">
        <v>0</v>
      </c>
      <c r="Y83" s="1045">
        <f t="shared" si="93"/>
        <v>0</v>
      </c>
      <c r="Z83" s="1045">
        <v>0</v>
      </c>
      <c r="AA83" s="1045">
        <f t="shared" si="95"/>
        <v>0</v>
      </c>
      <c r="AB83" s="1045">
        <v>0</v>
      </c>
    </row>
    <row r="84" spans="1:28" ht="24" customHeight="1" thickTop="1" thickBot="1" x14ac:dyDescent="0.3">
      <c r="A84" s="560" t="s">
        <v>550</v>
      </c>
      <c r="B84" s="1047" t="s">
        <v>551</v>
      </c>
      <c r="C84" s="1044">
        <v>22134.12</v>
      </c>
      <c r="D84" s="1045">
        <v>0</v>
      </c>
      <c r="E84" s="1045">
        <f t="shared" si="88"/>
        <v>2012.1927272727271</v>
      </c>
      <c r="F84" s="1045">
        <v>0</v>
      </c>
      <c r="G84" s="1045">
        <f t="shared" si="89"/>
        <v>2012.1927272727271</v>
      </c>
      <c r="H84" s="1045">
        <v>0</v>
      </c>
      <c r="I84" s="1045">
        <f t="shared" si="90"/>
        <v>2012.1927272727271</v>
      </c>
      <c r="J84" s="1045">
        <v>0</v>
      </c>
      <c r="K84" s="1045">
        <f t="shared" si="91"/>
        <v>2012.1927272727271</v>
      </c>
      <c r="L84" s="1045">
        <v>0</v>
      </c>
      <c r="M84" s="1045">
        <f t="shared" si="92"/>
        <v>2012.1927272727271</v>
      </c>
      <c r="N84" s="1045">
        <v>0</v>
      </c>
      <c r="O84" s="1045">
        <f t="shared" si="93"/>
        <v>2012.1927272727271</v>
      </c>
      <c r="P84" s="1045">
        <v>0</v>
      </c>
      <c r="Q84" s="1045">
        <f t="shared" si="93"/>
        <v>2012.1927272727271</v>
      </c>
      <c r="R84" s="1045">
        <v>0</v>
      </c>
      <c r="S84" s="1045">
        <f t="shared" si="94"/>
        <v>1006.0963636363635</v>
      </c>
      <c r="T84" s="1045">
        <v>0</v>
      </c>
      <c r="U84" s="1045">
        <f t="shared" si="93"/>
        <v>2012.1927272727271</v>
      </c>
      <c r="V84" s="1045">
        <v>0</v>
      </c>
      <c r="W84" s="1045">
        <f t="shared" si="93"/>
        <v>2012.1927272727271</v>
      </c>
      <c r="X84" s="1045">
        <v>0</v>
      </c>
      <c r="Y84" s="1045">
        <f t="shared" si="93"/>
        <v>2012.1927272727271</v>
      </c>
      <c r="Z84" s="1045">
        <v>0</v>
      </c>
      <c r="AA84" s="1045">
        <f t="shared" si="95"/>
        <v>1006.0963636363635</v>
      </c>
      <c r="AB84" s="1045">
        <v>0</v>
      </c>
    </row>
    <row r="85" spans="1:28" ht="24" customHeight="1" thickTop="1" thickBot="1" x14ac:dyDescent="0.3">
      <c r="A85" s="1046">
        <v>6959000</v>
      </c>
      <c r="B85" s="1047" t="s">
        <v>1071</v>
      </c>
      <c r="C85" s="1448">
        <v>14197.62</v>
      </c>
      <c r="D85" s="1449">
        <v>0</v>
      </c>
      <c r="E85" s="1449">
        <f>$C85/12</f>
        <v>1183.135</v>
      </c>
      <c r="F85" s="1449">
        <v>0</v>
      </c>
      <c r="G85" s="1449">
        <f>C85/12</f>
        <v>1183.135</v>
      </c>
      <c r="H85" s="1449">
        <v>0</v>
      </c>
      <c r="I85" s="1449">
        <f>C85/12</f>
        <v>1183.135</v>
      </c>
      <c r="J85" s="1449">
        <v>0</v>
      </c>
      <c r="K85" s="1449">
        <f>C85/12</f>
        <v>1183.135</v>
      </c>
      <c r="L85" s="1449">
        <v>0</v>
      </c>
      <c r="M85" s="1449">
        <f>C85/12</f>
        <v>1183.135</v>
      </c>
      <c r="N85" s="1449">
        <v>0</v>
      </c>
      <c r="O85" s="1449">
        <f>$C85/12</f>
        <v>1183.135</v>
      </c>
      <c r="P85" s="1449">
        <v>0</v>
      </c>
      <c r="Q85" s="1449">
        <f>$C85/12</f>
        <v>1183.135</v>
      </c>
      <c r="R85" s="1449">
        <v>0</v>
      </c>
      <c r="S85" s="1449">
        <f>$C85/12</f>
        <v>1183.135</v>
      </c>
      <c r="T85" s="1449">
        <v>0</v>
      </c>
      <c r="U85" s="1449">
        <f>$C85/12</f>
        <v>1183.135</v>
      </c>
      <c r="V85" s="1449">
        <v>0</v>
      </c>
      <c r="W85" s="1449">
        <f>$C85/12</f>
        <v>1183.135</v>
      </c>
      <c r="X85" s="1449">
        <v>0</v>
      </c>
      <c r="Y85" s="1449">
        <f>$C85/12</f>
        <v>1183.135</v>
      </c>
      <c r="Z85" s="1449">
        <v>0</v>
      </c>
      <c r="AA85" s="1449">
        <f>$C85/12</f>
        <v>1183.135</v>
      </c>
      <c r="AB85" s="1449">
        <v>0</v>
      </c>
    </row>
    <row r="86" spans="1:28" ht="24" customHeight="1" thickTop="1" thickBot="1" x14ac:dyDescent="0.3">
      <c r="A86" s="560" t="s">
        <v>552</v>
      </c>
      <c r="B86" s="560" t="s">
        <v>1072</v>
      </c>
      <c r="C86" s="1044">
        <v>0</v>
      </c>
      <c r="D86" s="1045">
        <v>4160.72</v>
      </c>
      <c r="E86" s="1045">
        <v>0</v>
      </c>
      <c r="F86" s="1045">
        <f>($D86*$E$1)/$AC$1</f>
        <v>340.74862068965518</v>
      </c>
      <c r="G86" s="1045">
        <v>0</v>
      </c>
      <c r="H86" s="1045">
        <f>($D86*$G$1)/$AC$1</f>
        <v>376.61689655172415</v>
      </c>
      <c r="I86" s="1045">
        <v>0</v>
      </c>
      <c r="J86" s="1045">
        <f>($D86*$I$1)/$AC$1</f>
        <v>376.61689655172415</v>
      </c>
      <c r="K86" s="1045">
        <v>0</v>
      </c>
      <c r="L86" s="1045">
        <f>($D86*$K$1)/$AC$1</f>
        <v>358.6827586206897</v>
      </c>
      <c r="M86" s="1045">
        <v>0</v>
      </c>
      <c r="N86" s="1045">
        <f>($D86*$M$1)/$AC$1</f>
        <v>376.61689655172415</v>
      </c>
      <c r="O86" s="1045">
        <v>0</v>
      </c>
      <c r="P86" s="1045">
        <f>($D86*$O$1)/$AC$1</f>
        <v>394.55103448275867</v>
      </c>
      <c r="Q86" s="1045">
        <v>0</v>
      </c>
      <c r="R86" s="1045">
        <f>($D86*$Q$1)/$AC$1</f>
        <v>376.61689655172415</v>
      </c>
      <c r="S86" s="1045">
        <v>0</v>
      </c>
      <c r="T86" s="1045">
        <f>($D86*$S$1)/$AC$1</f>
        <v>197.27551724137933</v>
      </c>
      <c r="U86" s="1045">
        <v>0</v>
      </c>
      <c r="V86" s="1045">
        <f>($D86*$U$1)/$AC$1</f>
        <v>394.55103448275867</v>
      </c>
      <c r="W86" s="1045">
        <v>0</v>
      </c>
      <c r="X86" s="1045">
        <f>($D86*$W$1)/$AC$1</f>
        <v>358.6827586206897</v>
      </c>
      <c r="Y86" s="1045">
        <v>0</v>
      </c>
      <c r="Z86" s="1045">
        <f>($D86*$Y$1)/$AC$1</f>
        <v>376.61689655172415</v>
      </c>
      <c r="AA86" s="1045">
        <v>0</v>
      </c>
      <c r="AB86" s="1045">
        <f>($D86*$AA$1)/$AC$1</f>
        <v>233.14379310344827</v>
      </c>
    </row>
    <row r="87" spans="1:28" ht="24" customHeight="1" thickTop="1" thickBot="1" x14ac:dyDescent="0.3">
      <c r="A87" s="1046">
        <v>7010001</v>
      </c>
      <c r="B87" s="560" t="s">
        <v>1073</v>
      </c>
      <c r="C87" s="1448">
        <v>0</v>
      </c>
      <c r="D87" s="1449">
        <v>10873.33</v>
      </c>
      <c r="E87" s="1045">
        <v>0</v>
      </c>
      <c r="F87" s="1045">
        <f>($D87*$E$1)/$AC$1</f>
        <v>890.4882327586206</v>
      </c>
      <c r="G87" s="1045">
        <v>0</v>
      </c>
      <c r="H87" s="1045">
        <f>($D87*$G$1)/$AC$1</f>
        <v>984.22383620689652</v>
      </c>
      <c r="I87" s="1045">
        <v>0</v>
      </c>
      <c r="J87" s="1045">
        <f>($D87*$I$1)/$AC$1</f>
        <v>984.22383620689652</v>
      </c>
      <c r="K87" s="1045">
        <v>0</v>
      </c>
      <c r="L87" s="1045">
        <f>($D87*$K$1)/$AC$1</f>
        <v>937.35603448275867</v>
      </c>
      <c r="M87" s="1045">
        <v>0</v>
      </c>
      <c r="N87" s="1045">
        <f>($D87*$M$1)/$AC$1</f>
        <v>984.22383620689652</v>
      </c>
      <c r="O87" s="1045">
        <v>0</v>
      </c>
      <c r="P87" s="1045">
        <f>($D87*$O$1)/$AC$1</f>
        <v>1031.0916379310345</v>
      </c>
      <c r="Q87" s="1045">
        <v>0</v>
      </c>
      <c r="R87" s="1045">
        <f>($D87*$Q$1)/$AC$1</f>
        <v>984.22383620689652</v>
      </c>
      <c r="S87" s="1045">
        <v>0</v>
      </c>
      <c r="T87" s="1045">
        <f>($D87*$S$1)/$AC$1</f>
        <v>515.54581896551724</v>
      </c>
      <c r="U87" s="1045">
        <v>0</v>
      </c>
      <c r="V87" s="1045">
        <f>($D87*$U$1)/$AC$1</f>
        <v>1031.0916379310345</v>
      </c>
      <c r="W87" s="1045">
        <v>0</v>
      </c>
      <c r="X87" s="1045">
        <f>($D87*$W$1)/$AC$1</f>
        <v>937.35603448275867</v>
      </c>
      <c r="Y87" s="1045">
        <v>0</v>
      </c>
      <c r="Z87" s="1045">
        <f>($D87*$Y$1)/$AC$1</f>
        <v>984.22383620689652</v>
      </c>
      <c r="AA87" s="1045">
        <v>0</v>
      </c>
      <c r="AB87" s="1045">
        <f>($D87*$AA$1)/$AC$1</f>
        <v>609.28142241379317</v>
      </c>
    </row>
    <row r="88" spans="1:28" ht="24" customHeight="1" thickTop="1" thickBot="1" x14ac:dyDescent="0.3">
      <c r="A88" s="560" t="s">
        <v>553</v>
      </c>
      <c r="B88" s="560" t="s">
        <v>554</v>
      </c>
      <c r="C88" s="1044">
        <v>0</v>
      </c>
      <c r="D88" s="1045">
        <v>2909204.01</v>
      </c>
      <c r="E88" s="1045">
        <v>0</v>
      </c>
      <c r="F88" s="1045">
        <f t="shared" ref="F88:F104" si="100">($D88*$E$1)/$AC$1</f>
        <v>238253.77668103448</v>
      </c>
      <c r="G88" s="1045">
        <v>0</v>
      </c>
      <c r="H88" s="1045">
        <f t="shared" ref="H88:H91" si="101">($D88*$G$1)/$AC$1</f>
        <v>263333.12159482756</v>
      </c>
      <c r="I88" s="1045">
        <v>0</v>
      </c>
      <c r="J88" s="1045">
        <f t="shared" ref="J88:J91" si="102">($D88*$I$1)/$AC$1</f>
        <v>263333.12159482756</v>
      </c>
      <c r="K88" s="1045">
        <v>0</v>
      </c>
      <c r="L88" s="1045">
        <f t="shared" ref="L88:L91" si="103">($D88*$K$1)/$AC$1</f>
        <v>250793.44913793102</v>
      </c>
      <c r="M88" s="1045">
        <v>0</v>
      </c>
      <c r="N88" s="1045">
        <f t="shared" ref="N88:N91" si="104">($D88*$M$1)/$AC$1</f>
        <v>263333.12159482756</v>
      </c>
      <c r="O88" s="1045">
        <v>0</v>
      </c>
      <c r="P88" s="1045">
        <f t="shared" ref="P88:P91" si="105">($D88*$O$1)/$AC$1</f>
        <v>275872.79405172414</v>
      </c>
      <c r="Q88" s="1045">
        <v>0</v>
      </c>
      <c r="R88" s="1045">
        <f t="shared" ref="R88:R91" si="106">($D88*$Q$1)/$AC$1</f>
        <v>263333.12159482756</v>
      </c>
      <c r="S88" s="1045">
        <v>0</v>
      </c>
      <c r="T88" s="1045">
        <f t="shared" ref="T88:T91" si="107">($D88*$S$1)/$AC$1</f>
        <v>137936.39702586207</v>
      </c>
      <c r="U88" s="1045">
        <v>0</v>
      </c>
      <c r="V88" s="1045">
        <f t="shared" ref="V88:V91" si="108">($D88*$U$1)/$AC$1</f>
        <v>275872.79405172414</v>
      </c>
      <c r="W88" s="1045">
        <v>0</v>
      </c>
      <c r="X88" s="1045">
        <f t="shared" ref="X88:X91" si="109">($D88*$W$1)/$AC$1</f>
        <v>250793.44913793102</v>
      </c>
      <c r="Y88" s="1045">
        <v>0</v>
      </c>
      <c r="Z88" s="1045">
        <f t="shared" ref="Z88:Z91" si="110">($D88*$Y$1)/$AC$1</f>
        <v>263333.12159482756</v>
      </c>
      <c r="AA88" s="1045">
        <v>0</v>
      </c>
      <c r="AB88" s="1045">
        <f t="shared" ref="AB88:AB91" si="111">($D88*$AA$1)/$AC$1</f>
        <v>163015.74193965516</v>
      </c>
    </row>
    <row r="89" spans="1:28" ht="24" customHeight="1" thickTop="1" thickBot="1" x14ac:dyDescent="0.3">
      <c r="A89" s="560" t="s">
        <v>555</v>
      </c>
      <c r="B89" s="560" t="s">
        <v>1074</v>
      </c>
      <c r="C89" s="1044">
        <v>0</v>
      </c>
      <c r="D89" s="1045">
        <v>106030.43</v>
      </c>
      <c r="E89" s="1045">
        <v>0</v>
      </c>
      <c r="F89" s="1045">
        <f t="shared" si="100"/>
        <v>8683.5265948275865</v>
      </c>
      <c r="G89" s="1045">
        <v>0</v>
      </c>
      <c r="H89" s="1045">
        <f t="shared" si="101"/>
        <v>9597.5820258620679</v>
      </c>
      <c r="I89" s="1045">
        <v>0</v>
      </c>
      <c r="J89" s="1045">
        <f t="shared" si="102"/>
        <v>9597.5820258620679</v>
      </c>
      <c r="K89" s="1045">
        <v>0</v>
      </c>
      <c r="L89" s="1045">
        <f t="shared" si="103"/>
        <v>9140.5543103448254</v>
      </c>
      <c r="M89" s="1045">
        <v>0</v>
      </c>
      <c r="N89" s="1045">
        <f t="shared" si="104"/>
        <v>9597.5820258620679</v>
      </c>
      <c r="O89" s="1045">
        <v>0</v>
      </c>
      <c r="P89" s="1045">
        <f t="shared" si="105"/>
        <v>10054.60974137931</v>
      </c>
      <c r="Q89" s="1045">
        <v>0</v>
      </c>
      <c r="R89" s="1045">
        <f t="shared" si="106"/>
        <v>9597.5820258620679</v>
      </c>
      <c r="S89" s="1045">
        <v>0</v>
      </c>
      <c r="T89" s="1045">
        <f t="shared" si="107"/>
        <v>5027.3048706896552</v>
      </c>
      <c r="U89" s="1045">
        <v>0</v>
      </c>
      <c r="V89" s="1045">
        <f t="shared" si="108"/>
        <v>10054.60974137931</v>
      </c>
      <c r="W89" s="1045">
        <v>0</v>
      </c>
      <c r="X89" s="1045">
        <f t="shared" si="109"/>
        <v>9140.5543103448254</v>
      </c>
      <c r="Y89" s="1045">
        <v>0</v>
      </c>
      <c r="Z89" s="1045">
        <f t="shared" si="110"/>
        <v>9597.5820258620679</v>
      </c>
      <c r="AA89" s="1045">
        <v>0</v>
      </c>
      <c r="AB89" s="1045">
        <f t="shared" si="111"/>
        <v>5941.3603017241376</v>
      </c>
    </row>
    <row r="90" spans="1:28" ht="24" customHeight="1" thickTop="1" thickBot="1" x14ac:dyDescent="0.3">
      <c r="A90" s="560" t="s">
        <v>556</v>
      </c>
      <c r="B90" s="560" t="s">
        <v>1075</v>
      </c>
      <c r="C90" s="1044">
        <v>0</v>
      </c>
      <c r="D90" s="1045">
        <v>396.8</v>
      </c>
      <c r="E90" s="1045">
        <v>0</v>
      </c>
      <c r="F90" s="1045">
        <f t="shared" si="100"/>
        <v>32.49655172413793</v>
      </c>
      <c r="G90" s="1045">
        <v>0</v>
      </c>
      <c r="H90" s="1045">
        <f t="shared" si="101"/>
        <v>35.917241379310347</v>
      </c>
      <c r="I90" s="1045">
        <v>0</v>
      </c>
      <c r="J90" s="1045">
        <f t="shared" si="102"/>
        <v>35.917241379310347</v>
      </c>
      <c r="K90" s="1045">
        <v>0</v>
      </c>
      <c r="L90" s="1045">
        <f t="shared" si="103"/>
        <v>34.206896551724135</v>
      </c>
      <c r="M90" s="1045">
        <v>0</v>
      </c>
      <c r="N90" s="1045">
        <f t="shared" si="104"/>
        <v>35.917241379310347</v>
      </c>
      <c r="O90" s="1045">
        <v>0</v>
      </c>
      <c r="P90" s="1045">
        <f t="shared" si="105"/>
        <v>37.627586206896552</v>
      </c>
      <c r="Q90" s="1045">
        <v>0</v>
      </c>
      <c r="R90" s="1045">
        <f t="shared" si="106"/>
        <v>35.917241379310347</v>
      </c>
      <c r="S90" s="1045">
        <v>0</v>
      </c>
      <c r="T90" s="1045">
        <f t="shared" si="107"/>
        <v>18.813793103448276</v>
      </c>
      <c r="U90" s="1045">
        <v>0</v>
      </c>
      <c r="V90" s="1045">
        <f t="shared" si="108"/>
        <v>37.627586206896552</v>
      </c>
      <c r="W90" s="1045">
        <v>0</v>
      </c>
      <c r="X90" s="1045">
        <f t="shared" si="109"/>
        <v>34.206896551724135</v>
      </c>
      <c r="Y90" s="1045">
        <v>0</v>
      </c>
      <c r="Z90" s="1045">
        <f t="shared" si="110"/>
        <v>35.917241379310347</v>
      </c>
      <c r="AA90" s="1045">
        <v>0</v>
      </c>
      <c r="AB90" s="1045">
        <f t="shared" si="111"/>
        <v>22.234482758620693</v>
      </c>
    </row>
    <row r="91" spans="1:28" ht="24" customHeight="1" thickTop="1" thickBot="1" x14ac:dyDescent="0.3">
      <c r="A91" s="560" t="s">
        <v>557</v>
      </c>
      <c r="B91" s="560" t="s">
        <v>1076</v>
      </c>
      <c r="C91" s="1044">
        <v>0</v>
      </c>
      <c r="D91" s="1045">
        <v>24876.63</v>
      </c>
      <c r="E91" s="1045">
        <v>0</v>
      </c>
      <c r="F91" s="1045">
        <f t="shared" si="100"/>
        <v>2037.3102155172414</v>
      </c>
      <c r="G91" s="1045">
        <v>0</v>
      </c>
      <c r="H91" s="1045">
        <f t="shared" si="101"/>
        <v>2251.7639224137934</v>
      </c>
      <c r="I91" s="1045">
        <v>0</v>
      </c>
      <c r="J91" s="1045">
        <f t="shared" si="102"/>
        <v>2251.7639224137934</v>
      </c>
      <c r="K91" s="1045">
        <v>0</v>
      </c>
      <c r="L91" s="1045">
        <f t="shared" si="103"/>
        <v>2144.5370689655174</v>
      </c>
      <c r="M91" s="1045">
        <v>0</v>
      </c>
      <c r="N91" s="1045">
        <f t="shared" si="104"/>
        <v>2251.7639224137934</v>
      </c>
      <c r="O91" s="1045">
        <v>0</v>
      </c>
      <c r="P91" s="1045">
        <f t="shared" si="105"/>
        <v>2358.9907758620689</v>
      </c>
      <c r="Q91" s="1045">
        <v>0</v>
      </c>
      <c r="R91" s="1045">
        <f t="shared" si="106"/>
        <v>2251.7639224137934</v>
      </c>
      <c r="S91" s="1045">
        <v>0</v>
      </c>
      <c r="T91" s="1045">
        <f t="shared" si="107"/>
        <v>1179.4953879310344</v>
      </c>
      <c r="U91" s="1045">
        <v>0</v>
      </c>
      <c r="V91" s="1045">
        <f t="shared" si="108"/>
        <v>2358.9907758620689</v>
      </c>
      <c r="W91" s="1045">
        <v>0</v>
      </c>
      <c r="X91" s="1045">
        <f t="shared" si="109"/>
        <v>2144.5370689655174</v>
      </c>
      <c r="Y91" s="1045">
        <v>0</v>
      </c>
      <c r="Z91" s="1045">
        <f t="shared" si="110"/>
        <v>2251.7639224137934</v>
      </c>
      <c r="AA91" s="1045">
        <v>0</v>
      </c>
      <c r="AB91" s="1045">
        <f t="shared" si="111"/>
        <v>1393.9490948275861</v>
      </c>
    </row>
    <row r="92" spans="1:28" ht="24" customHeight="1" thickTop="1" thickBot="1" x14ac:dyDescent="0.3">
      <c r="A92" s="560" t="s">
        <v>558</v>
      </c>
      <c r="B92" s="560" t="s">
        <v>559</v>
      </c>
      <c r="C92" s="1044">
        <v>0</v>
      </c>
      <c r="D92" s="1045">
        <v>0</v>
      </c>
      <c r="E92" s="1045">
        <f>($C92*$E$1)/$AC$1</f>
        <v>0</v>
      </c>
      <c r="F92" s="1045">
        <f t="shared" si="100"/>
        <v>0</v>
      </c>
      <c r="G92" s="1045">
        <f>($C92*$G$1)/$AC$1</f>
        <v>0</v>
      </c>
      <c r="H92" s="1045">
        <v>0</v>
      </c>
      <c r="I92" s="1045">
        <f>($C92*$I$1)/$AC$1</f>
        <v>0</v>
      </c>
      <c r="J92" s="1045">
        <v>0</v>
      </c>
      <c r="K92" s="1045">
        <f>($C92*$K$1)/$AC$1</f>
        <v>0</v>
      </c>
      <c r="L92" s="1045">
        <v>0</v>
      </c>
      <c r="M92" s="1045">
        <f>($C92*$M$1)/$AC$1</f>
        <v>0</v>
      </c>
      <c r="N92" s="1045">
        <v>0</v>
      </c>
      <c r="O92" s="1045">
        <f>($C92*$O$1)/$AC$1</f>
        <v>0</v>
      </c>
      <c r="P92" s="1045">
        <v>0</v>
      </c>
      <c r="Q92" s="1045">
        <f>($C92*$Q$1)/$AC$1</f>
        <v>0</v>
      </c>
      <c r="R92" s="1045">
        <v>0</v>
      </c>
      <c r="S92" s="1045">
        <f>($C92*$S$1)/$AC$1</f>
        <v>0</v>
      </c>
      <c r="T92" s="1045">
        <v>0</v>
      </c>
      <c r="U92" s="1045">
        <f>($C92*$U$1)/$AC$1</f>
        <v>0</v>
      </c>
      <c r="V92" s="1045">
        <v>0</v>
      </c>
      <c r="W92" s="1045">
        <f>($C92*$W$1)/$AC$1</f>
        <v>0</v>
      </c>
      <c r="X92" s="1045">
        <v>0</v>
      </c>
      <c r="Y92" s="1045">
        <f>($C92*$Y$1)/$AC$1</f>
        <v>0</v>
      </c>
      <c r="Z92" s="1045">
        <v>0</v>
      </c>
      <c r="AA92" s="1045">
        <f>($C92*$AA$1)/$AC$1</f>
        <v>0</v>
      </c>
      <c r="AB92" s="1045">
        <v>0</v>
      </c>
    </row>
    <row r="93" spans="1:28" ht="24" customHeight="1" thickTop="1" thickBot="1" x14ac:dyDescent="0.3">
      <c r="A93" s="560" t="s">
        <v>560</v>
      </c>
      <c r="B93" s="560" t="s">
        <v>561</v>
      </c>
      <c r="C93" s="1044">
        <v>0</v>
      </c>
      <c r="D93" s="1045">
        <v>0</v>
      </c>
      <c r="E93" s="1045">
        <f>($C93*$E$1)/$AC$1</f>
        <v>0</v>
      </c>
      <c r="F93" s="1045">
        <f t="shared" si="100"/>
        <v>0</v>
      </c>
      <c r="G93" s="1045">
        <f>($C93*$G$1)/$AC$1</f>
        <v>0</v>
      </c>
      <c r="H93" s="1045">
        <v>0</v>
      </c>
      <c r="I93" s="1045">
        <f>($C93*$I$1)/$AC$1</f>
        <v>0</v>
      </c>
      <c r="J93" s="1045">
        <v>0</v>
      </c>
      <c r="K93" s="1045">
        <f>($C93*$K$1)/$AC$1</f>
        <v>0</v>
      </c>
      <c r="L93" s="1045">
        <v>0</v>
      </c>
      <c r="M93" s="1045">
        <f>($C93*$M$1)/$AC$1</f>
        <v>0</v>
      </c>
      <c r="N93" s="1045">
        <v>0</v>
      </c>
      <c r="O93" s="1045">
        <f>($C93*$O$1)/$AC$1</f>
        <v>0</v>
      </c>
      <c r="P93" s="1045">
        <v>0</v>
      </c>
      <c r="Q93" s="1045">
        <f>($C93*$Q$1)/$AC$1</f>
        <v>0</v>
      </c>
      <c r="R93" s="1045">
        <v>0</v>
      </c>
      <c r="S93" s="1045">
        <f>($C93*$S$1)/$AC$1</f>
        <v>0</v>
      </c>
      <c r="T93" s="1045">
        <v>0</v>
      </c>
      <c r="U93" s="1045">
        <f>($C93*$U$1)/$AC$1</f>
        <v>0</v>
      </c>
      <c r="V93" s="1045">
        <v>0</v>
      </c>
      <c r="W93" s="1045">
        <f>($C93*$W$1)/$AC$1</f>
        <v>0</v>
      </c>
      <c r="X93" s="1045">
        <v>0</v>
      </c>
      <c r="Y93" s="1045">
        <f>($C93*$Y$1)/$AC$1</f>
        <v>0</v>
      </c>
      <c r="Z93" s="1045">
        <v>0</v>
      </c>
      <c r="AA93" s="1045">
        <f>($C93*$AA$1)/$AC$1</f>
        <v>0</v>
      </c>
      <c r="AB93" s="1045">
        <v>0</v>
      </c>
    </row>
    <row r="94" spans="1:28" ht="24" customHeight="1" thickTop="1" thickBot="1" x14ac:dyDescent="0.3">
      <c r="A94" s="560" t="s">
        <v>562</v>
      </c>
      <c r="B94" s="1047" t="s">
        <v>1077</v>
      </c>
      <c r="C94" s="1044">
        <v>0</v>
      </c>
      <c r="D94" s="1045">
        <v>46189</v>
      </c>
      <c r="E94" s="1045">
        <v>0</v>
      </c>
      <c r="F94" s="1045">
        <f>D94/11</f>
        <v>4199</v>
      </c>
      <c r="G94" s="1045">
        <v>0</v>
      </c>
      <c r="H94" s="1045">
        <f>D94/11</f>
        <v>4199</v>
      </c>
      <c r="I94" s="1045">
        <v>0</v>
      </c>
      <c r="J94" s="1045">
        <f>D94/11</f>
        <v>4199</v>
      </c>
      <c r="K94" s="1045">
        <v>0</v>
      </c>
      <c r="L94" s="1045">
        <f>D94/11</f>
        <v>4199</v>
      </c>
      <c r="M94" s="1045">
        <v>0</v>
      </c>
      <c r="N94" s="1045">
        <f>D94/11</f>
        <v>4199</v>
      </c>
      <c r="O94" s="1045">
        <v>0</v>
      </c>
      <c r="P94" s="1045">
        <f>$D94/11</f>
        <v>4199</v>
      </c>
      <c r="Q94" s="1045">
        <v>0</v>
      </c>
      <c r="R94" s="1045">
        <f>$D94/11</f>
        <v>4199</v>
      </c>
      <c r="S94" s="1045">
        <v>0</v>
      </c>
      <c r="T94" s="1045">
        <f>($D94/11)/2</f>
        <v>2099.5</v>
      </c>
      <c r="U94" s="1045">
        <v>0</v>
      </c>
      <c r="V94" s="1045">
        <f>$D94/11</f>
        <v>4199</v>
      </c>
      <c r="W94" s="1045">
        <v>0</v>
      </c>
      <c r="X94" s="1045">
        <f>$D94/11</f>
        <v>4199</v>
      </c>
      <c r="Y94" s="1045">
        <v>0</v>
      </c>
      <c r="Z94" s="1045">
        <f>$D94/11</f>
        <v>4199</v>
      </c>
      <c r="AA94" s="1045">
        <v>0</v>
      </c>
      <c r="AB94" s="1045">
        <f>($D94/11)/2</f>
        <v>2099.5</v>
      </c>
    </row>
    <row r="95" spans="1:28" ht="24" customHeight="1" thickTop="1" thickBot="1" x14ac:dyDescent="0.3">
      <c r="A95" s="560" t="s">
        <v>563</v>
      </c>
      <c r="B95" s="560" t="s">
        <v>564</v>
      </c>
      <c r="C95" s="1044">
        <v>0</v>
      </c>
      <c r="D95" s="1045">
        <v>73.739999999999995</v>
      </c>
      <c r="E95" s="1045">
        <v>0</v>
      </c>
      <c r="F95" s="1045">
        <f t="shared" si="100"/>
        <v>6.0390517241379307</v>
      </c>
      <c r="G95" s="1045">
        <v>0</v>
      </c>
      <c r="H95" s="1045">
        <f t="shared" ref="H95:H104" si="112">($D95*$G$1)/$AC$1</f>
        <v>6.6747413793103449</v>
      </c>
      <c r="I95" s="1045">
        <v>0</v>
      </c>
      <c r="J95" s="1045">
        <f>($D95*$I$1)/$AC$1</f>
        <v>6.6747413793103449</v>
      </c>
      <c r="K95" s="1045">
        <v>0</v>
      </c>
      <c r="L95" s="1045">
        <f>($D95*$K$1)/$AC$1</f>
        <v>6.3568965517241374</v>
      </c>
      <c r="M95" s="1045">
        <v>0</v>
      </c>
      <c r="N95" s="1045">
        <f>($D95*$M$1)/$AC$1</f>
        <v>6.6747413793103449</v>
      </c>
      <c r="O95" s="1045">
        <v>0</v>
      </c>
      <c r="P95" s="1045">
        <f>($D95*$O$1)/$AC$1</f>
        <v>6.9925862068965516</v>
      </c>
      <c r="Q95" s="1045">
        <v>0</v>
      </c>
      <c r="R95" s="1045">
        <f>($D95*$Q$1)/$AC$1</f>
        <v>6.6747413793103449</v>
      </c>
      <c r="S95" s="1045">
        <v>0</v>
      </c>
      <c r="T95" s="1045">
        <f>($D95*$S$1)/$AC$1</f>
        <v>3.4962931034482758</v>
      </c>
      <c r="U95" s="1045">
        <v>0</v>
      </c>
      <c r="V95" s="1045">
        <f>($D95*$U$1)/$AC$1</f>
        <v>6.9925862068965516</v>
      </c>
      <c r="W95" s="1045">
        <v>0</v>
      </c>
      <c r="X95" s="1045">
        <f>($D95*$W$1)/$AC$1</f>
        <v>6.3568965517241374</v>
      </c>
      <c r="Y95" s="1045">
        <v>0</v>
      </c>
      <c r="Z95" s="1045">
        <f>($D95*$Y$1)/$AC$1</f>
        <v>6.6747413793103449</v>
      </c>
      <c r="AA95" s="1045">
        <v>0</v>
      </c>
      <c r="AB95" s="1045">
        <f>($D95*$AA$1)/$AC$1</f>
        <v>4.1319827586206888</v>
      </c>
    </row>
    <row r="96" spans="1:28" ht="24" customHeight="1" thickTop="1" thickBot="1" x14ac:dyDescent="0.3">
      <c r="A96" s="560" t="s">
        <v>565</v>
      </c>
      <c r="B96" s="560" t="s">
        <v>566</v>
      </c>
      <c r="C96" s="1044">
        <v>0</v>
      </c>
      <c r="D96" s="1045">
        <v>0</v>
      </c>
      <c r="E96" s="1045">
        <v>0</v>
      </c>
      <c r="F96" s="1045">
        <f t="shared" si="100"/>
        <v>0</v>
      </c>
      <c r="G96" s="1045">
        <v>0</v>
      </c>
      <c r="H96" s="1045">
        <f t="shared" si="112"/>
        <v>0</v>
      </c>
      <c r="I96" s="1045">
        <v>0</v>
      </c>
      <c r="J96" s="1045">
        <f t="shared" ref="J96:J104" si="113">($D96*$I$1)/$AC$1</f>
        <v>0</v>
      </c>
      <c r="K96" s="1045">
        <v>0</v>
      </c>
      <c r="L96" s="1045">
        <f t="shared" ref="L96:L104" si="114">($D96*$K$1)/$AC$1</f>
        <v>0</v>
      </c>
      <c r="M96" s="1045">
        <v>0</v>
      </c>
      <c r="N96" s="1045">
        <f t="shared" ref="N96:N104" si="115">($D96*$M$1)/$AC$1</f>
        <v>0</v>
      </c>
      <c r="O96" s="1045">
        <v>0</v>
      </c>
      <c r="P96" s="1045">
        <f t="shared" ref="P96:P104" si="116">($D96*$O$1)/$AC$1</f>
        <v>0</v>
      </c>
      <c r="Q96" s="1045">
        <v>0</v>
      </c>
      <c r="R96" s="1045">
        <f t="shared" ref="R96:R104" si="117">($D96*$Q$1)/$AC$1</f>
        <v>0</v>
      </c>
      <c r="S96" s="1045">
        <v>0</v>
      </c>
      <c r="T96" s="1045">
        <f t="shared" ref="T96:T104" si="118">($D96*$S$1)/$AC$1</f>
        <v>0</v>
      </c>
      <c r="U96" s="1045">
        <v>0</v>
      </c>
      <c r="V96" s="1045">
        <f t="shared" ref="V96:V104" si="119">($D96*$U$1)/$AC$1</f>
        <v>0</v>
      </c>
      <c r="W96" s="1045">
        <v>0</v>
      </c>
      <c r="X96" s="1045">
        <f t="shared" ref="X96:X104" si="120">($D96*$W$1)/$AC$1</f>
        <v>0</v>
      </c>
      <c r="Y96" s="1045">
        <v>0</v>
      </c>
      <c r="Z96" s="1045">
        <f t="shared" ref="Z96:Z104" si="121">($D96*$Y$1)/$AC$1</f>
        <v>0</v>
      </c>
      <c r="AA96" s="1045">
        <v>0</v>
      </c>
      <c r="AB96" s="1045">
        <f t="shared" ref="AB96:AB104" si="122">($D96*$AA$1)/$AC$1</f>
        <v>0</v>
      </c>
    </row>
    <row r="97" spans="1:28" ht="24" customHeight="1" thickTop="1" thickBot="1" x14ac:dyDescent="0.3">
      <c r="A97" s="1046">
        <v>7690806</v>
      </c>
      <c r="B97" s="560" t="s">
        <v>1078</v>
      </c>
      <c r="C97" s="1448">
        <v>0</v>
      </c>
      <c r="D97" s="1449">
        <v>346.13</v>
      </c>
      <c r="E97" s="1045">
        <v>0</v>
      </c>
      <c r="F97" s="1045">
        <f t="shared" si="100"/>
        <v>28.346853448275862</v>
      </c>
      <c r="G97" s="1045">
        <v>0</v>
      </c>
      <c r="H97" s="1045">
        <f t="shared" si="112"/>
        <v>31.330732758620687</v>
      </c>
      <c r="I97" s="1045">
        <v>0</v>
      </c>
      <c r="J97" s="1045">
        <f t="shared" si="113"/>
        <v>31.330732758620687</v>
      </c>
      <c r="K97" s="1045">
        <v>0</v>
      </c>
      <c r="L97" s="1045">
        <f t="shared" si="114"/>
        <v>29.838793103448278</v>
      </c>
      <c r="M97" s="1045">
        <v>0</v>
      </c>
      <c r="N97" s="1045">
        <f t="shared" si="115"/>
        <v>31.330732758620687</v>
      </c>
      <c r="O97" s="1045">
        <v>0</v>
      </c>
      <c r="P97" s="1045">
        <f t="shared" si="116"/>
        <v>32.8226724137931</v>
      </c>
      <c r="Q97" s="1045">
        <v>0</v>
      </c>
      <c r="R97" s="1045">
        <f t="shared" si="117"/>
        <v>31.330732758620687</v>
      </c>
      <c r="S97" s="1045">
        <v>0</v>
      </c>
      <c r="T97" s="1045">
        <f t="shared" si="118"/>
        <v>16.41133620689655</v>
      </c>
      <c r="U97" s="1045">
        <v>0</v>
      </c>
      <c r="V97" s="1045">
        <f t="shared" si="119"/>
        <v>32.8226724137931</v>
      </c>
      <c r="W97" s="1045">
        <v>0</v>
      </c>
      <c r="X97" s="1045">
        <f t="shared" si="120"/>
        <v>29.838793103448278</v>
      </c>
      <c r="Y97" s="1045">
        <v>0</v>
      </c>
      <c r="Z97" s="1045">
        <f t="shared" si="121"/>
        <v>31.330732758620687</v>
      </c>
      <c r="AA97" s="1045">
        <v>0</v>
      </c>
      <c r="AB97" s="1045">
        <f t="shared" si="122"/>
        <v>19.395215517241379</v>
      </c>
    </row>
    <row r="98" spans="1:28" ht="24" customHeight="1" thickTop="1" thickBot="1" x14ac:dyDescent="0.3">
      <c r="A98" s="560" t="s">
        <v>567</v>
      </c>
      <c r="B98" s="560" t="s">
        <v>568</v>
      </c>
      <c r="C98" s="1044">
        <v>0</v>
      </c>
      <c r="D98" s="1045">
        <v>0</v>
      </c>
      <c r="E98" s="1045">
        <v>0</v>
      </c>
      <c r="F98" s="1045">
        <f t="shared" si="100"/>
        <v>0</v>
      </c>
      <c r="G98" s="1045">
        <v>0</v>
      </c>
      <c r="H98" s="1045">
        <f t="shared" si="112"/>
        <v>0</v>
      </c>
      <c r="I98" s="1045">
        <v>0</v>
      </c>
      <c r="J98" s="1045">
        <f t="shared" si="113"/>
        <v>0</v>
      </c>
      <c r="K98" s="1045">
        <v>0</v>
      </c>
      <c r="L98" s="1045">
        <f t="shared" si="114"/>
        <v>0</v>
      </c>
      <c r="M98" s="1045">
        <v>0</v>
      </c>
      <c r="N98" s="1045">
        <f t="shared" si="115"/>
        <v>0</v>
      </c>
      <c r="O98" s="1045">
        <v>0</v>
      </c>
      <c r="P98" s="1045">
        <f t="shared" si="116"/>
        <v>0</v>
      </c>
      <c r="Q98" s="1045">
        <v>0</v>
      </c>
      <c r="R98" s="1045">
        <f t="shared" si="117"/>
        <v>0</v>
      </c>
      <c r="S98" s="1045">
        <v>0</v>
      </c>
      <c r="T98" s="1045">
        <f t="shared" si="118"/>
        <v>0</v>
      </c>
      <c r="U98" s="1045">
        <v>0</v>
      </c>
      <c r="V98" s="1045">
        <f t="shared" si="119"/>
        <v>0</v>
      </c>
      <c r="W98" s="1045">
        <v>0</v>
      </c>
      <c r="X98" s="1045">
        <f t="shared" si="120"/>
        <v>0</v>
      </c>
      <c r="Y98" s="1045">
        <v>0</v>
      </c>
      <c r="Z98" s="1045">
        <f t="shared" si="121"/>
        <v>0</v>
      </c>
      <c r="AA98" s="1045">
        <v>0</v>
      </c>
      <c r="AB98" s="1045">
        <f t="shared" si="122"/>
        <v>0</v>
      </c>
    </row>
    <row r="99" spans="1:28" ht="24" customHeight="1" thickTop="1" thickBot="1" x14ac:dyDescent="0.3">
      <c r="A99" s="560" t="s">
        <v>569</v>
      </c>
      <c r="B99" s="560" t="s">
        <v>570</v>
      </c>
      <c r="C99" s="1044">
        <v>0</v>
      </c>
      <c r="D99" s="1045">
        <v>0</v>
      </c>
      <c r="E99" s="1045">
        <v>0</v>
      </c>
      <c r="F99" s="1045">
        <f t="shared" si="100"/>
        <v>0</v>
      </c>
      <c r="G99" s="1045">
        <v>0</v>
      </c>
      <c r="H99" s="1045">
        <f t="shared" si="112"/>
        <v>0</v>
      </c>
      <c r="I99" s="1045">
        <v>0</v>
      </c>
      <c r="J99" s="1045">
        <f t="shared" si="113"/>
        <v>0</v>
      </c>
      <c r="K99" s="1045">
        <v>0</v>
      </c>
      <c r="L99" s="1045">
        <f t="shared" si="114"/>
        <v>0</v>
      </c>
      <c r="M99" s="1045">
        <v>0</v>
      </c>
      <c r="N99" s="1045">
        <f t="shared" si="115"/>
        <v>0</v>
      </c>
      <c r="O99" s="1045">
        <v>0</v>
      </c>
      <c r="P99" s="1045">
        <f t="shared" si="116"/>
        <v>0</v>
      </c>
      <c r="Q99" s="1045">
        <v>0</v>
      </c>
      <c r="R99" s="1045">
        <f t="shared" si="117"/>
        <v>0</v>
      </c>
      <c r="S99" s="1045">
        <v>0</v>
      </c>
      <c r="T99" s="1045">
        <f t="shared" si="118"/>
        <v>0</v>
      </c>
      <c r="U99" s="1045">
        <v>0</v>
      </c>
      <c r="V99" s="1045">
        <f t="shared" si="119"/>
        <v>0</v>
      </c>
      <c r="W99" s="1045">
        <v>0</v>
      </c>
      <c r="X99" s="1045">
        <f t="shared" si="120"/>
        <v>0</v>
      </c>
      <c r="Y99" s="1045">
        <v>0</v>
      </c>
      <c r="Z99" s="1045">
        <f t="shared" si="121"/>
        <v>0</v>
      </c>
      <c r="AA99" s="1045">
        <v>0</v>
      </c>
      <c r="AB99" s="1045">
        <f t="shared" si="122"/>
        <v>0</v>
      </c>
    </row>
    <row r="100" spans="1:28" ht="24" customHeight="1" thickTop="1" thickBot="1" x14ac:dyDescent="0.3">
      <c r="A100" s="560" t="s">
        <v>571</v>
      </c>
      <c r="B100" s="560" t="s">
        <v>572</v>
      </c>
      <c r="C100" s="1450">
        <v>0</v>
      </c>
      <c r="D100" s="1451">
        <v>0</v>
      </c>
      <c r="E100" s="1451">
        <v>0</v>
      </c>
      <c r="F100" s="1451">
        <f t="shared" si="100"/>
        <v>0</v>
      </c>
      <c r="G100" s="1451">
        <v>0</v>
      </c>
      <c r="H100" s="1451">
        <f t="shared" si="112"/>
        <v>0</v>
      </c>
      <c r="I100" s="1451">
        <v>0</v>
      </c>
      <c r="J100" s="1451">
        <f t="shared" si="113"/>
        <v>0</v>
      </c>
      <c r="K100" s="1451">
        <v>0</v>
      </c>
      <c r="L100" s="1451">
        <f t="shared" si="114"/>
        <v>0</v>
      </c>
      <c r="M100" s="1451">
        <v>0</v>
      </c>
      <c r="N100" s="1451">
        <f t="shared" si="115"/>
        <v>0</v>
      </c>
      <c r="O100" s="1451">
        <v>0</v>
      </c>
      <c r="P100" s="1451">
        <f t="shared" si="116"/>
        <v>0</v>
      </c>
      <c r="Q100" s="1451">
        <v>0</v>
      </c>
      <c r="R100" s="1451">
        <f t="shared" si="117"/>
        <v>0</v>
      </c>
      <c r="S100" s="1451">
        <v>0</v>
      </c>
      <c r="T100" s="1451">
        <f t="shared" si="118"/>
        <v>0</v>
      </c>
      <c r="U100" s="1451">
        <v>0</v>
      </c>
      <c r="V100" s="1451">
        <f t="shared" si="119"/>
        <v>0</v>
      </c>
      <c r="W100" s="1451">
        <v>0</v>
      </c>
      <c r="X100" s="1451">
        <f t="shared" si="120"/>
        <v>0</v>
      </c>
      <c r="Y100" s="1451">
        <v>0</v>
      </c>
      <c r="Z100" s="1451">
        <f t="shared" si="121"/>
        <v>0</v>
      </c>
      <c r="AA100" s="1451">
        <v>0</v>
      </c>
      <c r="AB100" s="1451">
        <f t="shared" si="122"/>
        <v>0</v>
      </c>
    </row>
    <row r="101" spans="1:28" ht="24" customHeight="1" thickTop="1" thickBot="1" x14ac:dyDescent="0.3">
      <c r="A101" s="1046">
        <v>7697527</v>
      </c>
      <c r="B101" s="560" t="s">
        <v>1079</v>
      </c>
      <c r="C101" s="1448">
        <v>0</v>
      </c>
      <c r="D101" s="1449">
        <v>5273.69</v>
      </c>
      <c r="E101" s="1449">
        <v>0</v>
      </c>
      <c r="F101" s="1449">
        <f t="shared" si="100"/>
        <v>431.89702586206892</v>
      </c>
      <c r="G101" s="1449">
        <v>0</v>
      </c>
      <c r="H101" s="1449">
        <f t="shared" si="112"/>
        <v>477.35987068965511</v>
      </c>
      <c r="I101" s="1449">
        <v>0</v>
      </c>
      <c r="J101" s="1449">
        <f t="shared" si="113"/>
        <v>477.35987068965511</v>
      </c>
      <c r="K101" s="1449">
        <v>0</v>
      </c>
      <c r="L101" s="1449">
        <f t="shared" si="114"/>
        <v>454.62844827586201</v>
      </c>
      <c r="M101" s="1449">
        <v>0</v>
      </c>
      <c r="N101" s="1449">
        <f t="shared" si="115"/>
        <v>477.35987068965511</v>
      </c>
      <c r="O101" s="1449">
        <v>0</v>
      </c>
      <c r="P101" s="1449">
        <f t="shared" si="116"/>
        <v>500.09129310344827</v>
      </c>
      <c r="Q101" s="1449">
        <v>0</v>
      </c>
      <c r="R101" s="1449">
        <f t="shared" si="117"/>
        <v>477.35987068965511</v>
      </c>
      <c r="S101" s="1449">
        <v>0</v>
      </c>
      <c r="T101" s="1449">
        <f t="shared" si="118"/>
        <v>250.04564655172413</v>
      </c>
      <c r="U101" s="1449">
        <v>0</v>
      </c>
      <c r="V101" s="1449">
        <f t="shared" si="119"/>
        <v>500.09129310344827</v>
      </c>
      <c r="W101" s="1449">
        <v>0</v>
      </c>
      <c r="X101" s="1449">
        <f t="shared" si="120"/>
        <v>454.62844827586201</v>
      </c>
      <c r="Y101" s="1449">
        <v>0</v>
      </c>
      <c r="Z101" s="1449">
        <f t="shared" si="121"/>
        <v>477.35987068965511</v>
      </c>
      <c r="AA101" s="1449">
        <v>0</v>
      </c>
      <c r="AB101" s="1449">
        <f t="shared" si="122"/>
        <v>295.50849137931033</v>
      </c>
    </row>
    <row r="102" spans="1:28" ht="24" customHeight="1" thickTop="1" thickBot="1" x14ac:dyDescent="0.3">
      <c r="A102" s="1046">
        <v>7698012</v>
      </c>
      <c r="B102" s="1047" t="s">
        <v>1080</v>
      </c>
      <c r="C102" s="1044">
        <v>0</v>
      </c>
      <c r="D102" s="1045">
        <v>992.32</v>
      </c>
      <c r="E102" s="1045">
        <v>0</v>
      </c>
      <c r="F102" s="1045">
        <f t="shared" si="100"/>
        <v>81.267586206896553</v>
      </c>
      <c r="G102" s="1045">
        <v>0</v>
      </c>
      <c r="H102" s="1045">
        <f t="shared" si="112"/>
        <v>89.822068965517246</v>
      </c>
      <c r="I102" s="1045">
        <v>0</v>
      </c>
      <c r="J102" s="1045">
        <f t="shared" si="113"/>
        <v>89.822068965517246</v>
      </c>
      <c r="K102" s="1045">
        <v>0</v>
      </c>
      <c r="L102" s="1045">
        <f t="shared" si="114"/>
        <v>85.544827586206907</v>
      </c>
      <c r="M102" s="1045">
        <v>0</v>
      </c>
      <c r="N102" s="1045">
        <f t="shared" si="115"/>
        <v>89.822068965517246</v>
      </c>
      <c r="O102" s="1045">
        <v>0</v>
      </c>
      <c r="P102" s="1045">
        <f t="shared" si="116"/>
        <v>94.099310344827586</v>
      </c>
      <c r="Q102" s="1045">
        <v>0</v>
      </c>
      <c r="R102" s="1045">
        <f t="shared" si="117"/>
        <v>89.822068965517246</v>
      </c>
      <c r="S102" s="1045">
        <v>0</v>
      </c>
      <c r="T102" s="1045">
        <f t="shared" si="118"/>
        <v>47.049655172413793</v>
      </c>
      <c r="U102" s="1045">
        <v>0</v>
      </c>
      <c r="V102" s="1045">
        <f t="shared" si="119"/>
        <v>94.099310344827586</v>
      </c>
      <c r="W102" s="1045">
        <v>0</v>
      </c>
      <c r="X102" s="1045">
        <f t="shared" si="120"/>
        <v>85.544827586206907</v>
      </c>
      <c r="Y102" s="1045">
        <v>0</v>
      </c>
      <c r="Z102" s="1045">
        <f t="shared" si="121"/>
        <v>89.822068965517246</v>
      </c>
      <c r="AA102" s="1045">
        <v>0</v>
      </c>
      <c r="AB102" s="1045">
        <f t="shared" si="122"/>
        <v>55.604137931034479</v>
      </c>
    </row>
    <row r="103" spans="1:28" ht="24" customHeight="1" thickTop="1" thickBot="1" x14ac:dyDescent="0.3">
      <c r="A103" s="1046">
        <v>7780000</v>
      </c>
      <c r="B103" s="560" t="s">
        <v>1081</v>
      </c>
      <c r="C103" s="1044">
        <v>0</v>
      </c>
      <c r="D103" s="1045">
        <v>3000</v>
      </c>
      <c r="E103" s="1045">
        <v>0</v>
      </c>
      <c r="F103" s="1045">
        <f t="shared" si="100"/>
        <v>245.68965517241378</v>
      </c>
      <c r="G103" s="1045">
        <v>0</v>
      </c>
      <c r="H103" s="1045">
        <f t="shared" si="112"/>
        <v>271.55172413793105</v>
      </c>
      <c r="I103" s="1045">
        <v>0</v>
      </c>
      <c r="J103" s="1045">
        <f t="shared" si="113"/>
        <v>271.55172413793105</v>
      </c>
      <c r="K103" s="1045">
        <v>0</v>
      </c>
      <c r="L103" s="1045">
        <f t="shared" si="114"/>
        <v>258.62068965517244</v>
      </c>
      <c r="M103" s="1045">
        <v>0</v>
      </c>
      <c r="N103" s="1045">
        <f t="shared" si="115"/>
        <v>271.55172413793105</v>
      </c>
      <c r="O103" s="1045">
        <v>0</v>
      </c>
      <c r="P103" s="1045">
        <f t="shared" si="116"/>
        <v>284.48275862068965</v>
      </c>
      <c r="Q103" s="1045">
        <v>0</v>
      </c>
      <c r="R103" s="1045">
        <f t="shared" si="117"/>
        <v>271.55172413793105</v>
      </c>
      <c r="S103" s="1045">
        <v>0</v>
      </c>
      <c r="T103" s="1045">
        <f t="shared" si="118"/>
        <v>142.24137931034483</v>
      </c>
      <c r="U103" s="1045">
        <v>0</v>
      </c>
      <c r="V103" s="1045">
        <f t="shared" si="119"/>
        <v>284.48275862068965</v>
      </c>
      <c r="W103" s="1045">
        <v>0</v>
      </c>
      <c r="X103" s="1045">
        <f t="shared" si="120"/>
        <v>258.62068965517244</v>
      </c>
      <c r="Y103" s="1045">
        <v>0</v>
      </c>
      <c r="Z103" s="1045">
        <f t="shared" si="121"/>
        <v>271.55172413793105</v>
      </c>
      <c r="AA103" s="1045">
        <v>0</v>
      </c>
      <c r="AB103" s="1045">
        <f t="shared" si="122"/>
        <v>168.10344827586206</v>
      </c>
    </row>
    <row r="104" spans="1:28" ht="24" customHeight="1" thickTop="1" thickBot="1" x14ac:dyDescent="0.3">
      <c r="A104" s="1046">
        <v>7954999</v>
      </c>
      <c r="B104" s="560" t="s">
        <v>1082</v>
      </c>
      <c r="C104" s="1044">
        <v>0</v>
      </c>
      <c r="D104" s="1045">
        <v>12701.62</v>
      </c>
      <c r="E104" s="1045">
        <v>0</v>
      </c>
      <c r="F104" s="1045">
        <f t="shared" si="100"/>
        <v>1040.2188793103448</v>
      </c>
      <c r="G104" s="1045">
        <v>0</v>
      </c>
      <c r="H104" s="1045">
        <f t="shared" si="112"/>
        <v>1149.7156034482759</v>
      </c>
      <c r="I104" s="1045">
        <v>0</v>
      </c>
      <c r="J104" s="1045">
        <f t="shared" si="113"/>
        <v>1149.7156034482759</v>
      </c>
      <c r="K104" s="1045">
        <v>0</v>
      </c>
      <c r="L104" s="1045">
        <f t="shared" si="114"/>
        <v>1094.9672413793105</v>
      </c>
      <c r="M104" s="1045">
        <v>0</v>
      </c>
      <c r="N104" s="1045">
        <f t="shared" si="115"/>
        <v>1149.7156034482759</v>
      </c>
      <c r="O104" s="1045">
        <v>0</v>
      </c>
      <c r="P104" s="1045">
        <f t="shared" si="116"/>
        <v>1204.4639655172414</v>
      </c>
      <c r="Q104" s="1045">
        <v>0</v>
      </c>
      <c r="R104" s="1045">
        <f t="shared" si="117"/>
        <v>1149.7156034482759</v>
      </c>
      <c r="S104" s="1045">
        <v>0</v>
      </c>
      <c r="T104" s="1045">
        <f t="shared" si="118"/>
        <v>602.23198275862069</v>
      </c>
      <c r="U104" s="1045">
        <v>0</v>
      </c>
      <c r="V104" s="1045">
        <f t="shared" si="119"/>
        <v>1204.4639655172414</v>
      </c>
      <c r="W104" s="1045">
        <v>0</v>
      </c>
      <c r="X104" s="1045">
        <f t="shared" si="120"/>
        <v>1094.9672413793105</v>
      </c>
      <c r="Y104" s="1045">
        <v>0</v>
      </c>
      <c r="Z104" s="1045">
        <f t="shared" si="121"/>
        <v>1149.7156034482759</v>
      </c>
      <c r="AA104" s="1045">
        <v>0</v>
      </c>
      <c r="AB104" s="1045">
        <f t="shared" si="122"/>
        <v>711.72870689655167</v>
      </c>
    </row>
    <row r="105" spans="1:28" ht="24" customHeight="1" thickTop="1" thickBot="1" x14ac:dyDescent="0.3">
      <c r="A105" s="1046"/>
      <c r="B105" s="560"/>
      <c r="C105" s="1448"/>
      <c r="D105" s="1449"/>
      <c r="E105" s="1045"/>
      <c r="F105" s="1045"/>
      <c r="G105" s="1045"/>
      <c r="H105" s="1045"/>
      <c r="I105" s="1045"/>
      <c r="J105" s="1045"/>
      <c r="K105" s="1045"/>
      <c r="L105" s="1045"/>
      <c r="M105" s="1045"/>
      <c r="N105" s="1045"/>
      <c r="O105" s="1045"/>
      <c r="P105" s="1045"/>
      <c r="Q105" s="1045"/>
      <c r="R105" s="1045"/>
      <c r="S105" s="1045"/>
      <c r="T105" s="1045"/>
      <c r="U105" s="1045"/>
      <c r="V105" s="1045"/>
      <c r="W105" s="1045"/>
      <c r="X105" s="1045"/>
      <c r="Y105" s="1045"/>
      <c r="Z105" s="1045"/>
      <c r="AA105" s="1045"/>
      <c r="AB105" s="1045"/>
    </row>
    <row r="106" spans="1:28" ht="24" customHeight="1" thickTop="1" thickBot="1" x14ac:dyDescent="0.3">
      <c r="A106" s="560"/>
      <c r="B106" s="560"/>
      <c r="C106" s="1044"/>
      <c r="D106" s="1045"/>
      <c r="E106" s="1045"/>
      <c r="F106" s="1045"/>
      <c r="G106" s="1045"/>
      <c r="H106" s="1045"/>
      <c r="I106" s="1045"/>
      <c r="J106" s="1045"/>
      <c r="K106" s="1045"/>
      <c r="L106" s="1045"/>
      <c r="M106" s="1045"/>
      <c r="N106" s="1045"/>
      <c r="O106" s="1045"/>
      <c r="P106" s="1045"/>
      <c r="Q106" s="1045"/>
      <c r="R106" s="1045"/>
      <c r="S106" s="1045"/>
      <c r="T106" s="1045"/>
      <c r="U106" s="1045"/>
      <c r="V106" s="1045"/>
      <c r="W106" s="1045"/>
      <c r="X106" s="1045"/>
      <c r="Y106" s="1045"/>
      <c r="Z106" s="1045"/>
      <c r="AA106" s="1045"/>
      <c r="AB106" s="1045"/>
    </row>
    <row r="107" spans="1:28" ht="24" customHeight="1" thickTop="1" thickBot="1" x14ac:dyDescent="0.3">
      <c r="A107" s="560"/>
      <c r="B107" s="560"/>
      <c r="C107" s="1044"/>
      <c r="D107" s="1045"/>
      <c r="E107" s="1045"/>
      <c r="F107" s="1045"/>
      <c r="G107" s="1045"/>
      <c r="H107" s="1045"/>
      <c r="I107" s="1045"/>
      <c r="J107" s="1045"/>
      <c r="K107" s="1045"/>
      <c r="L107" s="1045"/>
      <c r="M107" s="1045"/>
      <c r="N107" s="1045"/>
      <c r="O107" s="1045"/>
      <c r="P107" s="1045"/>
      <c r="Q107" s="1045"/>
      <c r="R107" s="1045"/>
      <c r="S107" s="1045"/>
      <c r="T107" s="1045"/>
      <c r="U107" s="1045"/>
      <c r="V107" s="1045"/>
      <c r="W107" s="1045"/>
      <c r="X107" s="1045"/>
      <c r="Y107" s="1045"/>
      <c r="Z107" s="1045"/>
      <c r="AA107" s="1045"/>
      <c r="AB107" s="1045"/>
    </row>
    <row r="108" spans="1:28" ht="24" customHeight="1" thickTop="1" thickBot="1" x14ac:dyDescent="0.3">
      <c r="A108" s="560"/>
      <c r="B108" s="560"/>
      <c r="C108" s="1049"/>
      <c r="D108" s="1050"/>
      <c r="E108" s="1050"/>
      <c r="F108" s="1050"/>
      <c r="G108" s="1050"/>
      <c r="H108" s="1050"/>
      <c r="I108" s="1050"/>
      <c r="J108" s="1050"/>
      <c r="K108" s="1050"/>
      <c r="L108" s="1050"/>
      <c r="M108" s="1050"/>
      <c r="N108" s="1050"/>
      <c r="O108" s="1050"/>
      <c r="P108" s="1050"/>
      <c r="Q108" s="1050"/>
      <c r="R108" s="1050"/>
      <c r="S108" s="1050"/>
      <c r="T108" s="1050"/>
      <c r="U108" s="1050"/>
      <c r="V108" s="1050"/>
      <c r="W108" s="1050"/>
      <c r="X108" s="1050"/>
      <c r="Y108" s="1050"/>
      <c r="Z108" s="1050"/>
      <c r="AA108" s="1050"/>
      <c r="AB108" s="1050"/>
    </row>
    <row r="109" spans="1:28" ht="24" customHeight="1" thickTop="1" x14ac:dyDescent="0.25"/>
    <row r="110" spans="1:28" ht="24" customHeight="1" x14ac:dyDescent="0.25">
      <c r="B110" t="s">
        <v>704</v>
      </c>
      <c r="E110" s="1051">
        <f>F86+F88+F89+F90+F87+F91</f>
        <v>250238.34689655172</v>
      </c>
      <c r="F110" s="1051"/>
      <c r="G110" s="1051">
        <f>H86+H88+H89+H90+H87+H91</f>
        <v>276579.2255172414</v>
      </c>
      <c r="H110" s="1051"/>
      <c r="I110" s="1051">
        <f>J86+J88+J89+J90+J87+J91</f>
        <v>276579.2255172414</v>
      </c>
      <c r="J110" s="1051"/>
      <c r="K110" s="1051">
        <f>L86+L88+L89+L90+L87+L91</f>
        <v>263408.78620689653</v>
      </c>
      <c r="L110" s="1051"/>
      <c r="M110" s="1051">
        <f>N86+N88+N89+N90+N87+N91</f>
        <v>276579.2255172414</v>
      </c>
      <c r="N110" s="1051"/>
      <c r="O110" s="1051">
        <f>P86+P88+P89+P90+P87+P91</f>
        <v>289749.66482758621</v>
      </c>
      <c r="P110" s="1051"/>
      <c r="Q110" s="1051">
        <f>R86+R88+R89+R90+R87+R91</f>
        <v>276579.2255172414</v>
      </c>
      <c r="R110" s="1051"/>
      <c r="S110" s="1051">
        <f>T86+T88+T89+T90+T87+T91</f>
        <v>144874.8324137931</v>
      </c>
      <c r="T110" s="1051"/>
      <c r="U110" s="1051">
        <f>V86+V88+V89+V90+V87+V91</f>
        <v>289749.66482758621</v>
      </c>
      <c r="V110" s="1051"/>
      <c r="W110" s="1051">
        <f>X86+X88+X89+X90+X87+X91</f>
        <v>263408.78620689653</v>
      </c>
      <c r="X110" s="1051"/>
      <c r="Y110" s="1051">
        <f>Z86+Z88+Z89+Z90+Z87+Z91</f>
        <v>276579.2255172414</v>
      </c>
      <c r="Z110" s="1051"/>
      <c r="AA110" s="1051">
        <f>AB86+AB88+AB89+AB90+AB87+AB91</f>
        <v>171215.71103448275</v>
      </c>
    </row>
    <row r="111" spans="1:28" ht="24" customHeight="1" x14ac:dyDescent="0.25">
      <c r="B111" t="s">
        <v>573</v>
      </c>
      <c r="E111" s="1051">
        <f>(E7)+(E59+E61+E60+E61+E62+E63+E64+E65)</f>
        <v>87935.068160919545</v>
      </c>
      <c r="F111" s="1051"/>
      <c r="G111" s="1051">
        <f>(G7)+(G59+G61+G60+G61+G62+G63+G64+G65)</f>
        <v>89175.831580459781</v>
      </c>
      <c r="H111" s="1051"/>
      <c r="I111" s="1051">
        <f>(I7)+(I59+I61+I60+I61+I62+I63+I64+I65)</f>
        <v>89175.831580459781</v>
      </c>
      <c r="J111" s="1051"/>
      <c r="K111" s="1051">
        <f>(K7)+(K59+K61+K60+K61+K62+K63+K64+K65)</f>
        <v>88558.395632183921</v>
      </c>
      <c r="L111" s="1051"/>
      <c r="M111" s="1051">
        <f>(M7)+(M59+M61+M60+M61+M62+M63+M64+M65)</f>
        <v>89175.831580459781</v>
      </c>
      <c r="N111" s="1051"/>
      <c r="O111" s="1051">
        <f>(O7)+(O59+O61+O60+O61+O62+O63+O64+O65)</f>
        <v>89793.26752873564</v>
      </c>
      <c r="P111" s="1051"/>
      <c r="Q111" s="1051">
        <f>(Q7)+(Q59+Q61+Q60+Q61+Q62+Q63+Q64+Q65)</f>
        <v>89175.831580459781</v>
      </c>
      <c r="R111" s="1051"/>
      <c r="S111" s="1051">
        <f>(S7)+(S59+S61+S60+S61+S62+S63+S64+S65)</f>
        <v>83001.47209770116</v>
      </c>
      <c r="T111" s="1051"/>
      <c r="U111" s="1051">
        <f>(U7)+(U59+U61+U60+U61+U62+U63+U64+U65)</f>
        <v>89793.26752873564</v>
      </c>
      <c r="V111" s="1051"/>
      <c r="W111" s="1051">
        <f>(W7)+(W59+W61+W60+W61+W62+W63+W64+W65)</f>
        <v>88558.395632183921</v>
      </c>
      <c r="X111" s="1051"/>
      <c r="Y111" s="1051">
        <f>(Y7)+(Y59+Y61+Y60+Y61+Y62+Y63+Y64+Y65)</f>
        <v>89175.831580459781</v>
      </c>
      <c r="Z111" s="1051"/>
      <c r="AA111" s="1051">
        <f>(AA7)+(AA59+AA61+AA60+AA61+AA62+AA63+AA64+AA65)</f>
        <v>84236.343994252893</v>
      </c>
    </row>
    <row r="112" spans="1:28" ht="24" customHeight="1" x14ac:dyDescent="0.25">
      <c r="B112" t="s">
        <v>60</v>
      </c>
      <c r="E112" s="1051">
        <f>E42+E43+E41+E44+E45+E46+E47</f>
        <v>23824.792025862072</v>
      </c>
      <c r="F112" s="1051"/>
      <c r="G112" s="1051">
        <f>G42+G43+G41+G44+G45+G46+G47</f>
        <v>26332.664870689656</v>
      </c>
      <c r="H112" s="1051"/>
      <c r="I112" s="1051">
        <f>I42+I43+I41+I44+I45+I46+I47</f>
        <v>26332.664870689656</v>
      </c>
      <c r="J112" s="1051"/>
      <c r="K112" s="1051">
        <f>K42+K43+K41+K44+K45+K46+K47</f>
        <v>25078.728448275859</v>
      </c>
      <c r="L112" s="1051"/>
      <c r="M112" s="1051">
        <f>M42+M43+M41+M44+M45+M46+M47</f>
        <v>26332.664870689656</v>
      </c>
      <c r="N112" s="1051"/>
      <c r="O112" s="1051">
        <f>O42+O43+O41+O44+O45+O46+O47</f>
        <v>27586.601293103449</v>
      </c>
      <c r="P112" s="1051"/>
      <c r="Q112" s="1051">
        <f>Q42+Q43+Q41+Q44+Q45+Q46+Q47</f>
        <v>26332.664870689656</v>
      </c>
      <c r="R112" s="1051"/>
      <c r="S112" s="1051">
        <f>S42+S43+S41+S44+S45+S46+S47</f>
        <v>13793.300646551725</v>
      </c>
      <c r="T112" s="1051"/>
      <c r="U112" s="1051">
        <f>U42+U43+U41+U44+U45+U46+U47</f>
        <v>27586.601293103449</v>
      </c>
      <c r="V112" s="1051"/>
      <c r="W112" s="1051">
        <f>W42+W43+W41+W44+W45+W46+W47</f>
        <v>25078.728448275859</v>
      </c>
      <c r="X112" s="1051"/>
      <c r="Y112" s="1051">
        <f>Y42+Y43+Y41+Y44+Y45+Y46+Y47</f>
        <v>26332.664870689656</v>
      </c>
      <c r="Z112" s="1051"/>
      <c r="AA112" s="1051">
        <f>AA42+AA43+AA41+AA44+AA45+AA46+AA47</f>
        <v>16301.173491379312</v>
      </c>
    </row>
    <row r="113" spans="2:27" ht="24" customHeight="1" x14ac:dyDescent="0.25">
      <c r="B113" t="s">
        <v>705</v>
      </c>
      <c r="E113" s="1051">
        <f>E78+E77+E80+E81+E82+E83+E84+E76+E79</f>
        <v>13559.458181818181</v>
      </c>
      <c r="F113" s="1051"/>
      <c r="G113" s="1051">
        <f>G78+G77+G80+G81+G82+G83+G84+G76+G79</f>
        <v>13559.458181818181</v>
      </c>
      <c r="H113" s="1051"/>
      <c r="I113" s="1051">
        <f>I78+I77+I80+I81+I82+I83+I84+I76+I79</f>
        <v>13559.458181818181</v>
      </c>
      <c r="J113" s="1051"/>
      <c r="K113" s="1051">
        <f>K78+K77+K80+K81+K82+K83+K84+K76+K79</f>
        <v>13559.458181818181</v>
      </c>
      <c r="L113" s="1051"/>
      <c r="M113" s="1051">
        <f>M78+M77+M80+M81+M82+M83+M84+M76+M79</f>
        <v>13559.458181818181</v>
      </c>
      <c r="N113" s="1051"/>
      <c r="O113" s="1051">
        <f>O78+O77+O80+O81+O82+O83+O84+O76+O79</f>
        <v>13559.458181818181</v>
      </c>
      <c r="P113" s="1051"/>
      <c r="Q113" s="1051">
        <f>Q78+Q77+Q80+Q81+Q82+Q83+Q84+Q76+Q79</f>
        <v>13559.458181818181</v>
      </c>
      <c r="R113" s="1051"/>
      <c r="S113" s="1051">
        <f>S78+S77+S80+S81+S82+S83+S84+S76+S79</f>
        <v>6779.7290909090907</v>
      </c>
      <c r="T113" s="1051"/>
      <c r="U113" s="1051">
        <f>U78+U77+U80+U81+U82+U83+U84+U76+U79</f>
        <v>13559.458181818181</v>
      </c>
      <c r="V113" s="1051"/>
      <c r="W113" s="1051">
        <f>W78+W77+W80+W81+W82+W83+W84+W76+W79</f>
        <v>13559.458181818181</v>
      </c>
      <c r="X113" s="1051"/>
      <c r="Y113" s="1051">
        <f>Y78+Y77+Y80+Y81+Y82+Y83+Y84+Y76+Y79</f>
        <v>13559.458181818181</v>
      </c>
      <c r="Z113" s="1051"/>
      <c r="AA113" s="1051">
        <f>AA78+AA77+AA80+AA81+AA82+AA83+AA84+AA76+AA79</f>
        <v>6779.7290909090907</v>
      </c>
    </row>
    <row r="114" spans="2:27" ht="24" customHeight="1" x14ac:dyDescent="0.25">
      <c r="B114" t="s">
        <v>574</v>
      </c>
      <c r="E114" s="1051">
        <f>E12+E13+E14+E15+E16+E17+E19+E18</f>
        <v>10860.661249999999</v>
      </c>
      <c r="F114" s="1051"/>
      <c r="G114" s="1051">
        <f>G12+G13+G14+G15+G16+G17+G19+G18</f>
        <v>12003.88875</v>
      </c>
      <c r="H114" s="1051"/>
      <c r="I114" s="1051">
        <f>I12+I13+I14+I15+I16+I17+I19+I18</f>
        <v>12003.88875</v>
      </c>
      <c r="J114" s="1051"/>
      <c r="K114" s="1051">
        <f>K12+K13+K14+K15+K16+K17+K19+K18</f>
        <v>11432.275</v>
      </c>
      <c r="L114" s="1051"/>
      <c r="M114" s="1051">
        <f>M12+M13+M14+M15+M16+M17+M19+M18</f>
        <v>12003.88875</v>
      </c>
      <c r="N114" s="1051"/>
      <c r="O114" s="1051">
        <f>O12+O13+O14+O15+O16+O17+O19+O18</f>
        <v>12575.502500000001</v>
      </c>
      <c r="P114" s="1051"/>
      <c r="Q114" s="1051">
        <f>Q12+Q13+Q14+Q15+Q16+Q17+Q19+Q18</f>
        <v>12003.88875</v>
      </c>
      <c r="R114" s="1051"/>
      <c r="S114" s="1051">
        <f>S12+S13+S14+S15+S16+S17+S19+S18</f>
        <v>6287.7512500000003</v>
      </c>
      <c r="T114" s="1051"/>
      <c r="U114" s="1051">
        <f>U12+U13+U14+U15+U16+U17+U19+U18</f>
        <v>12575.502500000001</v>
      </c>
      <c r="V114" s="1051"/>
      <c r="W114" s="1051">
        <f>W12+W13+W14+W15+W16+W17+W19+W18</f>
        <v>11432.275</v>
      </c>
      <c r="X114" s="1051"/>
      <c r="Y114" s="1051">
        <f>Y12+Y13+Y14+Y15+Y16+Y17+Y19+Y18</f>
        <v>12003.88875</v>
      </c>
      <c r="Z114" s="1051"/>
      <c r="AA114" s="1051">
        <f>AA12+AA13+AA14+AA15+AA16+AA17+AA19+AA18</f>
        <v>7430.9787500000002</v>
      </c>
    </row>
    <row r="115" spans="2:27" ht="24" customHeight="1" x14ac:dyDescent="0.25">
      <c r="B115" t="s">
        <v>29</v>
      </c>
      <c r="E115" s="1051">
        <f>E58+E56+E52+E51+E50+E48+E49+E53+E54+E55+E39+E38+E32+E33+E34+E35+E36+E37+E31+E30+E29+E28+E27+E26+E25+E24+E22+E20+E21+E11+E9+E10</f>
        <v>23208.834267241375</v>
      </c>
      <c r="F115" s="1051"/>
      <c r="G115" s="1051">
        <f>G58+G56+G52+G51+G50+G48+G49+G53+G54+G55+G39+G38+G32+G33+G34+G35+G36+G37+G31+G30+G29+G28+G27+G26+G25+G24+G22+G20+G21+G11+G9+G10</f>
        <v>24373.353663793103</v>
      </c>
      <c r="H115" s="1051"/>
      <c r="I115" s="1051">
        <f>I58+I56+I52+I51+I50+I48+I49+I53+I54+I55+I39+I38+I32+I33+I34+I35+I36+I37+I31+I30+I29+I28+I27+I26+I25+I24+I22+I20+I21+I11+I9+I10</f>
        <v>24373.353663793103</v>
      </c>
      <c r="J115" s="1051"/>
      <c r="K115" s="1051">
        <f>K58+K56+K52+K51+K50+K48+K49+K53+K54+K55+K39+K38+K32+K33+K34+K35+K36+K37+K31+K30+K29+K28+K27+K26+K25+K24+K22+K20+K21+K11+K9+K10</f>
        <v>23791.093965517237</v>
      </c>
      <c r="L115" s="1051"/>
      <c r="M115" s="1051">
        <f>M58+M56+M52+M51+M50+M48+M49+M53+M54+M55+M39+M38+M32+M33+M34+M35+M36+M37+M31+M30+M29+M28+M27+M26+M25+M24+M22+M20+M21+M11+M9+M10</f>
        <v>24373.353663793103</v>
      </c>
      <c r="N115" s="1051"/>
      <c r="O115" s="1051">
        <f>O58+O56+O52+O51+O50+O48+O49+O53+O54+O55+O39+O38+O32+O33+O34+O35+O36+O37+O31+O30+O29+O28+O27+O26+O25+O24+O22+O20+O21+O11+O9+O10</f>
        <v>24955.613362068962</v>
      </c>
      <c r="P115" s="1051"/>
      <c r="Q115" s="1051">
        <f>Q58+Q56+Q52+Q51+Q50+Q48+Q49+Q53+Q54+Q55+Q39+Q38+Q32+Q33+Q34+Q35+Q36+Q37+Q31+Q30+Q29+Q28+Q27+Q26+Q25+Q24+Q22+Q20+Q21+Q11+Q9+Q10</f>
        <v>24373.353663793103</v>
      </c>
      <c r="R115" s="1051"/>
      <c r="S115" s="1051">
        <f>S58+S56+S52+S51+S50+S48+S49+S53+S54+S55+S39+S38+S32+S33+S34+S35+S36+S37+S31+S30+S29+S28+S27+S26+S25+S24+S22+S20+S21+S11+S9+S10</f>
        <v>8550.7566810344833</v>
      </c>
      <c r="T115" s="1051"/>
      <c r="U115" s="1051">
        <f>U58+U56+U52+U51+U50+U48+U49+U53+U54+U55+U39+U38+U32+U33+U34+U35+U36+U37+U31+U30+U29+U28+U27+U26+U25+U24+U22+U20+U21+U11+U9+U10</f>
        <v>24955.613362068962</v>
      </c>
      <c r="V115" s="1051"/>
      <c r="W115" s="1051">
        <f>W58+W56+W52+W51+W50+W48+W49+W53+W54+W55+W39+W38+W32+W33+W34+W35+W36+W37+W31+W30+W29+W28+W27+W26+W25+W24+W22+W20+W21+W11+W9+W10</f>
        <v>23791.093965517237</v>
      </c>
      <c r="X115" s="1051"/>
      <c r="Y115" s="1051">
        <f>Y58+Y56+Y52+Y51+Y50+Y48+Y49+Y53+Y54+Y55+Y39+Y38+Y32+Y33+Y34+Y35+Y36+Y37+Y31+Y30+Y29+Y28+Y27+Y26+Y25+Y24+Y22+Y20+Y21+Y11+Y9+Y10</f>
        <v>24373.353663793103</v>
      </c>
      <c r="Z115" s="1051"/>
      <c r="AA115" s="1051">
        <f>AA58+AA56+AA52+AA51+AA50+AA48+AA49+AA53+AA54+AA55+AA39+AA38+AA32+AA33+AA34+AA35+AA36+AA37+AA31+AA30+AA29+AA28+AA27+AA26+AA25+AA24+AA22+AA20+AA21+AA11+AA9+AA10</f>
        <v>9715.2760775862062</v>
      </c>
    </row>
    <row r="116" spans="2:27" ht="24" customHeight="1" x14ac:dyDescent="0.25">
      <c r="B116" t="s">
        <v>706</v>
      </c>
      <c r="E116" s="1051">
        <f>SUM(E24:E35)</f>
        <v>1218.9508333333335</v>
      </c>
      <c r="F116" s="1051"/>
      <c r="G116" s="1051">
        <f>SUM(G24:G35)</f>
        <v>1218.9508333333335</v>
      </c>
      <c r="H116" s="1051"/>
      <c r="I116" s="1051">
        <f>SUM(I24:I35)</f>
        <v>1218.9508333333335</v>
      </c>
      <c r="J116" s="1051"/>
      <c r="K116" s="1051">
        <f>SUM(K24:K35)</f>
        <v>1218.9508333333335</v>
      </c>
      <c r="L116" s="1051"/>
      <c r="M116" s="1051">
        <f>SUM(M24:M35)</f>
        <v>1218.9508333333335</v>
      </c>
      <c r="N116" s="1051"/>
      <c r="O116" s="1051">
        <f>SUM(O24:O35)</f>
        <v>1218.9508333333335</v>
      </c>
      <c r="P116" s="1051"/>
      <c r="Q116" s="1051">
        <f>SUM(Q24:Q35)</f>
        <v>1218.9508333333335</v>
      </c>
      <c r="R116" s="1051"/>
      <c r="S116" s="1051">
        <f>SUM(S24:S35)</f>
        <v>1218.9508333333335</v>
      </c>
      <c r="T116" s="1051"/>
      <c r="U116" s="1051">
        <f>SUM(U24:U35)</f>
        <v>1218.9508333333335</v>
      </c>
      <c r="V116" s="1051"/>
      <c r="W116" s="1051">
        <f>SUM(W24:W35)</f>
        <v>1218.9508333333335</v>
      </c>
      <c r="X116" s="1051"/>
      <c r="Y116" s="1051">
        <f>SUM(Y24:Y35)</f>
        <v>1218.9508333333335</v>
      </c>
      <c r="Z116" s="1051"/>
      <c r="AA116" s="1051">
        <f>SUM(AA24:AA35)</f>
        <v>1218.9508333333335</v>
      </c>
    </row>
    <row r="117" spans="2:27" ht="24" customHeight="1" x14ac:dyDescent="0.25">
      <c r="B117" t="s">
        <v>707</v>
      </c>
      <c r="E117" s="1051">
        <f>E11+E9+E10</f>
        <v>2237.5841091954026</v>
      </c>
      <c r="F117" s="1051"/>
      <c r="G117" s="1051">
        <f>G11+G9+G10</f>
        <v>2376.3944540229886</v>
      </c>
      <c r="H117" s="1051"/>
      <c r="I117" s="1051">
        <f>I11+I9+I10</f>
        <v>2376.3944540229886</v>
      </c>
      <c r="J117" s="1051"/>
      <c r="K117" s="1051">
        <f>K11+K9+K10</f>
        <v>2306.9892816091956</v>
      </c>
      <c r="L117" s="1051"/>
      <c r="M117" s="1051">
        <f>M11+M9+M10</f>
        <v>2376.3944540229886</v>
      </c>
      <c r="N117" s="1051"/>
      <c r="O117" s="1051">
        <f>O11+O9+O10</f>
        <v>2445.7996264367816</v>
      </c>
      <c r="P117" s="1051"/>
      <c r="Q117" s="1051">
        <f>Q11+Q9+Q10</f>
        <v>2376.3944540229886</v>
      </c>
      <c r="R117" s="1051"/>
      <c r="S117" s="1051">
        <f>S11+S9+S10</f>
        <v>1682.3427298850575</v>
      </c>
      <c r="T117" s="1051"/>
      <c r="U117" s="1051">
        <f>U11+U9+U10</f>
        <v>2445.7996264367816</v>
      </c>
      <c r="V117" s="1051"/>
      <c r="W117" s="1051">
        <f>W11+W9+W10</f>
        <v>2306.9892816091956</v>
      </c>
      <c r="X117" s="1051"/>
      <c r="Y117" s="1051">
        <f>Y11+Y9+Y10</f>
        <v>2376.3944540229886</v>
      </c>
      <c r="Z117" s="1051"/>
      <c r="AA117" s="1051">
        <f>AA11+AA9+AA10</f>
        <v>1821.1530747126437</v>
      </c>
    </row>
    <row r="118" spans="2:27" ht="24" customHeight="1" x14ac:dyDescent="0.25">
      <c r="B118" t="s">
        <v>505</v>
      </c>
      <c r="E118" s="1051">
        <f>E48+E50+E51+E52+E55+E56+E49+E53+E54</f>
        <v>15303.576465517241</v>
      </c>
      <c r="F118" s="1051"/>
      <c r="G118" s="1051">
        <f>G48+G50+G51+G52+G55+G56+G49+G53+G54</f>
        <v>15861.847672413793</v>
      </c>
      <c r="H118" s="1051"/>
      <c r="I118" s="1051">
        <f>I48+I50+I51+I52+I55+I56+I49+I53+I54</f>
        <v>15861.847672413793</v>
      </c>
      <c r="J118" s="1051"/>
      <c r="K118" s="1051">
        <f>K48+K50+K51+K52+K55+K56+K49+K53+K54</f>
        <v>15582.712068965517</v>
      </c>
      <c r="L118" s="1051"/>
      <c r="M118" s="1051">
        <f>M48+M50+M51+M52+M55+M56+M49+M53+M54</f>
        <v>15861.847672413793</v>
      </c>
      <c r="N118" s="1051"/>
      <c r="O118" s="1051">
        <f>O48+O50+O51+O52+O55+O56+O49+O53+O54</f>
        <v>16140.983275862069</v>
      </c>
      <c r="P118" s="1051"/>
      <c r="Q118" s="1051">
        <f>Q48+Q50+Q51+Q52+Q55+Q56+Q49+Q53+Q54</f>
        <v>15861.847672413793</v>
      </c>
      <c r="R118" s="1051"/>
      <c r="S118" s="1051">
        <f>S48+S50+S51+S52+S55+S56+S49+S53+S54</f>
        <v>3070.4916379310348</v>
      </c>
      <c r="T118" s="1051"/>
      <c r="U118" s="1051">
        <f>U48+U50+U51+U52+U55+U56+U49+U53+U54</f>
        <v>16140.983275862069</v>
      </c>
      <c r="V118" s="1051"/>
      <c r="W118" s="1051">
        <f>W48+W50+W51+W52+W55+W56+W49+W53+W54</f>
        <v>15582.712068965517</v>
      </c>
      <c r="X118" s="1051"/>
      <c r="Y118" s="1051">
        <f>Y48+Y50+Y51+Y52+Y55+Y56+Y49+Y53+Y54</f>
        <v>15861.847672413793</v>
      </c>
      <c r="Z118" s="1051"/>
      <c r="AA118" s="1051">
        <f>AA48+AA50+AA51+AA52+AA55+AA56+AA49+AA53+AA54</f>
        <v>3628.7628448275864</v>
      </c>
    </row>
  </sheetData>
  <mergeCells count="2">
    <mergeCell ref="B1:D1"/>
    <mergeCell ref="A2:B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9:U9 E10:U10 F94 E11:Y11" formula="1"/>
    <ignoredError sqref="A22 A37:A38 A40:A43 A44:A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2016</vt:lpstr>
      <vt:lpstr>Promedio Fact x día trabajo1</vt:lpstr>
      <vt:lpstr>Comparación Vtas mes 2015-2016</vt:lpstr>
      <vt:lpstr>Comparación Acum. Vtas 2012-13</vt:lpstr>
      <vt:lpstr>Evolución del personal 2011</vt:lpstr>
      <vt:lpstr>Clasificación del personal</vt:lpstr>
      <vt:lpstr>Resumen evaluación aprobados</vt:lpstr>
      <vt:lpstr>Presupuesto 2016 (Plantilla)</vt:lpstr>
      <vt:lpstr>'Comparación Acum. Vtas 2012-13'!Área_de_impresión</vt:lpstr>
      <vt:lpstr>'Comparación Vtas mes 2015-2016'!Área_de_impresión</vt:lpstr>
      <vt:lpstr>'FACTURACION %CLIENTES'!Área_de_impresión</vt:lpstr>
      <vt:lpstr>'PRODUCTIV. OPERARIO X DIA (L)'!Área_de_impresión</vt:lpstr>
      <vt:lpstr>'Promedio Fact x día trabajo1'!Área_de_impresión</vt:lpstr>
      <vt:lpstr>'Ventas por Grupo Cliente 2016'!Área_de_impresión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Juan Antonio Anguita</cp:lastModifiedBy>
  <cp:lastPrinted>2014-06-19T07:55:35Z</cp:lastPrinted>
  <dcterms:created xsi:type="dcterms:W3CDTF">2007-11-10T09:04:57Z</dcterms:created>
  <dcterms:modified xsi:type="dcterms:W3CDTF">2016-07-05T17:41:43Z</dcterms:modified>
</cp:coreProperties>
</file>