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omments4.xml" ContentType="application/vnd.openxmlformats-officedocument.spreadsheetml.comment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comments5.xml" ContentType="application/vnd.openxmlformats-officedocument.spreadsheetml.comment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comments6.xml" ContentType="application/vnd.openxmlformats-officedocument.spreadsheetml.comment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comments7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comments8.xml" ContentType="application/vnd.openxmlformats-officedocument.spreadsheetml.comments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comments9.xml" ContentType="application/vnd.openxmlformats-officedocument.spreadsheetml.comments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comments10.xml" ContentType="application/vnd.openxmlformats-officedocument.spreadsheetml.comments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9.xml" ContentType="application/vnd.openxmlformats-officedocument.drawingml.chart+xml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comments11.xml" ContentType="application/vnd.openxmlformats-officedocument.spreadsheetml.comments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26.xml" ContentType="application/vnd.openxmlformats-officedocument.drawingml.chart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comments12.xml" ContentType="application/vnd.openxmlformats-officedocument.spreadsheetml.comments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drawings/drawing18.xml" ContentType="application/vnd.openxmlformats-officedocument.drawing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drawings/drawing19.xml" ContentType="application/vnd.openxmlformats-officedocument.drawing+xml"/>
  <Override PartName="/xl/comments17.xml" ContentType="application/vnd.openxmlformats-officedocument.spreadsheetml.comments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drawings/drawing20.xml" ContentType="application/vnd.openxmlformats-officedocument.drawing+xml"/>
  <Override PartName="/xl/comments18.xml" ContentType="application/vnd.openxmlformats-officedocument.spreadsheetml.comments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drawings/drawing24.xml" ContentType="application/vnd.openxmlformats-officedocument.drawing+xml"/>
  <Override PartName="/xl/comments19.xml" ContentType="application/vnd.openxmlformats-officedocument.spreadsheetml.comments+xml"/>
  <Override PartName="/xl/charts/chart149.xml" ContentType="application/vnd.openxmlformats-officedocument.drawingml.chart+xml"/>
  <Override PartName="/xl/drawings/drawing25.xml" ContentType="application/vnd.openxmlformats-officedocument.drawing+xml"/>
  <Override PartName="/xl/comments20.xml" ContentType="application/vnd.openxmlformats-officedocument.spreadsheetml.comments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drawings/drawing26.xml" ContentType="application/vnd.openxmlformats-officedocument.drawing+xml"/>
  <Override PartName="/xl/comments21.xml" ContentType="application/vnd.openxmlformats-officedocument.spreadsheetml.comments+xml"/>
  <Override PartName="/xl/charts/chart152.xml" ContentType="application/vnd.openxmlformats-officedocument.drawingml.chart+xml"/>
  <Override PartName="/xl/drawings/drawing27.xml" ContentType="application/vnd.openxmlformats-officedocument.drawing+xml"/>
  <Override PartName="/xl/embeddings/oleObject15.bin" ContentType="application/vnd.openxmlformats-officedocument.oleObject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6\carpetas comunes\SISTEMA DE GESTIÓN IATF 16949\INDICADORES  EMPRESA\2018\"/>
    </mc:Choice>
  </mc:AlternateContent>
  <bookViews>
    <workbookView xWindow="0" yWindow="0" windowWidth="28800" windowHeight="11535" tabRatio="593" activeTab="7"/>
  </bookViews>
  <sheets>
    <sheet name="DATOS" sheetId="7" r:id="rId1"/>
    <sheet name="MATG-JGS-JAAR AÑO (LINARES)" sheetId="1" r:id="rId2"/>
    <sheet name="MATG-MMN-JAAR (SESEÑA)" sheetId="43" r:id="rId3"/>
    <sheet name="MATG (SESEÑA)" sheetId="32" state="hidden" r:id="rId4"/>
    <sheet name="RSB (LINARES)" sheetId="4" r:id="rId5"/>
    <sheet name="RSB (SESEÑA)" sheetId="33" state="hidden" r:id="rId6"/>
    <sheet name="RSB (SESEÑA" sheetId="44" r:id="rId7"/>
    <sheet name="JCC-NLM AÑO (LINARES)" sheetId="5" r:id="rId8"/>
    <sheet name="MMN (SESEÑA)" sheetId="45" r:id="rId9"/>
    <sheet name="JNL-MCG AÑO (LINARES)" sheetId="6" r:id="rId10"/>
    <sheet name="JNL (SESEÑA)" sheetId="46" r:id="rId11"/>
    <sheet name="MAC (SESEÑA)" sheetId="35" state="hidden" r:id="rId12"/>
    <sheet name="AÑO (LINARES)NUEVOS" sheetId="41" r:id="rId13"/>
    <sheet name="AÑO (LINARES)" sheetId="3" r:id="rId14"/>
    <sheet name="AÑO (SESEÑA)" sheetId="36" state="hidden" r:id="rId15"/>
    <sheet name="COMPARAC. REAL-PRESUPUESTO (L)" sheetId="29" r:id="rId16"/>
    <sheet name="COMPARAC. REAL-PRESUPUESTO (S)" sheetId="37" r:id="rId17"/>
    <sheet name="EVOLUCION RATIOS (LINARES) " sheetId="28" state="hidden" r:id="rId18"/>
    <sheet name="EVOLUCION RATIOS (SESEÑA)" sheetId="38" state="hidden" r:id="rId19"/>
    <sheet name="PRODUCTIV. OPERARIO X DIA (L)" sheetId="10" r:id="rId20"/>
    <sheet name="PRODUCTIV. OPERARIO X DIA (S)" sheetId="39" state="hidden" r:id="rId21"/>
    <sheet name="DATOS PERSONAL (L)" sheetId="9" r:id="rId22"/>
    <sheet name="DATOS PERSONAL (S)" sheetId="40" state="hidden" r:id="rId23"/>
    <sheet name="DESCLOSE FACTURACION" sheetId="11" state="hidden" r:id="rId24"/>
    <sheet name="FACTURACION %CLIENTES" sheetId="12" state="hidden" r:id="rId25"/>
    <sheet name="QUECAMBIARCADAMES" sheetId="15" r:id="rId26"/>
    <sheet name="Ventas por Grupo Cliente 2017" sheetId="16" r:id="rId27"/>
    <sheet name="Promedio Fact x día trabajo1" sheetId="18" r:id="rId28"/>
    <sheet name="Comparación Vtas mes 2016-2017" sheetId="13" r:id="rId29"/>
    <sheet name="Comparacion acumulada vta 16-17" sheetId="14" r:id="rId30"/>
    <sheet name="Evolución del personal 2018" sheetId="19" r:id="rId31"/>
    <sheet name="Clasificación del personal" sheetId="20" r:id="rId32"/>
    <sheet name="Resumen evaluación aprobados" sheetId="21" r:id="rId33"/>
    <sheet name="Presupuesto 2018 L (Plantilla)" sheetId="31" r:id="rId34"/>
    <sheet name="Presupuesto 2018 T (Plantilla)" sheetId="42" r:id="rId35"/>
  </sheets>
  <externalReferences>
    <externalReference r:id="rId36"/>
    <externalReference r:id="rId37"/>
    <externalReference r:id="rId38"/>
  </externalReferences>
  <definedNames>
    <definedName name="_xlnm._FilterDatabase" localSheetId="12" hidden="1">'AÑO (LINARES)NUEVOS'!$A$6:$U$59</definedName>
    <definedName name="_xlnm.Print_Area" localSheetId="29">'Comparacion acumulada vta 16-17'!$B$2:$O$50</definedName>
    <definedName name="_xlnm.Print_Area" localSheetId="28">'Comparación Vtas mes 2016-2017'!$A$2:$N$49</definedName>
    <definedName name="_xlnm.Print_Area" localSheetId="24">'FACTURACION %CLIENTES'!$A$1:$Z$80</definedName>
    <definedName name="_xlnm.Print_Area" localSheetId="33">'Presupuesto 2018 L (Plantilla)'!$A$1:$AB$106</definedName>
    <definedName name="_xlnm.Print_Area" localSheetId="34">'Presupuesto 2018 T (Plantilla)'!$A$1:$AB$106</definedName>
    <definedName name="_xlnm.Print_Area" localSheetId="19">'PRODUCTIV. OPERARIO X DIA (L)'!$A$1:$R$21</definedName>
    <definedName name="_xlnm.Print_Area" localSheetId="27">'Promedio Fact x día trabajo1'!$A$2:$N$75</definedName>
    <definedName name="_xlnm.Print_Area" localSheetId="26">'Ventas por Grupo Cliente 2017'!$A$1:$O$56</definedName>
  </definedNames>
  <calcPr calcId="152511"/>
</workbook>
</file>

<file path=xl/calcChain.xml><?xml version="1.0" encoding="utf-8"?>
<calcChain xmlns="http://schemas.openxmlformats.org/spreadsheetml/2006/main">
  <c r="H9" i="5" l="1"/>
  <c r="E17" i="5"/>
  <c r="G9" i="5"/>
  <c r="F9" i="5"/>
  <c r="C9" i="5"/>
  <c r="C8" i="5"/>
  <c r="E9" i="5"/>
  <c r="G186" i="46" l="1"/>
  <c r="G160" i="46"/>
  <c r="N36" i="4" l="1"/>
  <c r="M36" i="4"/>
  <c r="L36" i="4"/>
  <c r="K36" i="4"/>
  <c r="J36" i="4"/>
  <c r="I36" i="4"/>
  <c r="H36" i="4"/>
  <c r="G36" i="4"/>
  <c r="F36" i="4"/>
  <c r="E36" i="4"/>
  <c r="D36" i="4"/>
  <c r="C36" i="4"/>
  <c r="N35" i="4"/>
  <c r="M35" i="4"/>
  <c r="L35" i="4"/>
  <c r="K35" i="4"/>
  <c r="J35" i="4"/>
  <c r="I35" i="4"/>
  <c r="H35" i="4"/>
  <c r="G35" i="4"/>
  <c r="F35" i="4"/>
  <c r="E35" i="4"/>
  <c r="D35" i="4"/>
  <c r="C35" i="4"/>
  <c r="N26" i="4"/>
  <c r="M26" i="4"/>
  <c r="L26" i="4"/>
  <c r="K26" i="4"/>
  <c r="J26" i="4"/>
  <c r="I26" i="4"/>
  <c r="H26" i="4"/>
  <c r="G26" i="4"/>
  <c r="F26" i="4"/>
  <c r="E26" i="4"/>
  <c r="D26" i="4"/>
  <c r="C26" i="4"/>
  <c r="N27" i="4"/>
  <c r="M27" i="4"/>
  <c r="L27" i="4"/>
  <c r="K27" i="4"/>
  <c r="J27" i="4"/>
  <c r="I27" i="4"/>
  <c r="H27" i="4"/>
  <c r="G27" i="4"/>
  <c r="F27" i="4"/>
  <c r="E27" i="4"/>
  <c r="D27" i="4"/>
  <c r="C27" i="4"/>
  <c r="N77" i="4"/>
  <c r="N76" i="4"/>
  <c r="N75" i="4"/>
  <c r="M77" i="4"/>
  <c r="M76" i="4"/>
  <c r="M75" i="4"/>
  <c r="L77" i="4"/>
  <c r="L76" i="4"/>
  <c r="L75" i="4"/>
  <c r="K77" i="4"/>
  <c r="K76" i="4"/>
  <c r="K75" i="4"/>
  <c r="J77" i="4"/>
  <c r="J76" i="4"/>
  <c r="J75" i="4"/>
  <c r="I77" i="4"/>
  <c r="I76" i="4"/>
  <c r="I75" i="4"/>
  <c r="H77" i="4"/>
  <c r="H76" i="4"/>
  <c r="H75" i="4"/>
  <c r="G77" i="4"/>
  <c r="G76" i="4"/>
  <c r="G75" i="4"/>
  <c r="F77" i="4"/>
  <c r="F76" i="4"/>
  <c r="F75" i="4"/>
  <c r="E77" i="4"/>
  <c r="E76" i="4"/>
  <c r="E75" i="4"/>
  <c r="D77" i="4"/>
  <c r="D76" i="4"/>
  <c r="D75" i="4"/>
  <c r="C77" i="4"/>
  <c r="C76" i="4"/>
  <c r="C75" i="4"/>
  <c r="E227" i="7"/>
  <c r="G227" i="7"/>
  <c r="I227" i="7"/>
  <c r="K227" i="7"/>
  <c r="M227" i="7"/>
  <c r="O227" i="7"/>
  <c r="Q227" i="7"/>
  <c r="S227" i="7"/>
  <c r="U227" i="7"/>
  <c r="W227" i="7"/>
  <c r="Y227" i="7"/>
  <c r="AA227" i="7"/>
  <c r="C227" i="7"/>
  <c r="AA170" i="7"/>
  <c r="C8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17" i="1"/>
  <c r="M17" i="1"/>
  <c r="L17" i="1"/>
  <c r="K17" i="1"/>
  <c r="J17" i="1"/>
  <c r="I17" i="1"/>
  <c r="H17" i="1"/>
  <c r="G17" i="1"/>
  <c r="F17" i="1"/>
  <c r="N18" i="1"/>
  <c r="M18" i="1"/>
  <c r="L18" i="1"/>
  <c r="K18" i="1"/>
  <c r="J18" i="1"/>
  <c r="I18" i="1"/>
  <c r="H18" i="1"/>
  <c r="G18" i="1"/>
  <c r="F18" i="1"/>
  <c r="E18" i="1"/>
  <c r="D18" i="1"/>
  <c r="C18" i="1"/>
  <c r="N8" i="1"/>
  <c r="M8" i="1"/>
  <c r="L8" i="1"/>
  <c r="K8" i="1"/>
  <c r="J8" i="1"/>
  <c r="I8" i="1"/>
  <c r="H8" i="1"/>
  <c r="G8" i="1"/>
  <c r="F8" i="1"/>
  <c r="E8" i="1"/>
  <c r="D8" i="1"/>
  <c r="E17" i="1"/>
  <c r="D17" i="1"/>
  <c r="C17" i="1"/>
  <c r="AB222" i="7" l="1"/>
  <c r="AA222" i="7"/>
  <c r="AB220" i="7"/>
  <c r="AA220" i="7"/>
  <c r="AB218" i="7"/>
  <c r="AA218" i="7"/>
  <c r="AB216" i="7"/>
  <c r="AA216" i="7"/>
  <c r="AB214" i="7"/>
  <c r="AA214" i="7"/>
  <c r="AA212" i="7"/>
  <c r="AB212" i="7"/>
  <c r="C8" i="44" l="1"/>
  <c r="D8" i="44"/>
  <c r="E8" i="44"/>
  <c r="F8" i="44"/>
  <c r="G8" i="44"/>
  <c r="H8" i="44"/>
  <c r="I8" i="44"/>
  <c r="J8" i="44"/>
  <c r="K8" i="44"/>
  <c r="L8" i="44"/>
  <c r="M8" i="44"/>
  <c r="N8" i="44"/>
  <c r="AA114" i="42" l="1"/>
  <c r="Y114" i="42"/>
  <c r="W114" i="42"/>
  <c r="U114" i="42"/>
  <c r="S114" i="42"/>
  <c r="Q114" i="42"/>
  <c r="O114" i="42"/>
  <c r="M114" i="42"/>
  <c r="K114" i="42"/>
  <c r="I114" i="42"/>
  <c r="G114" i="42"/>
  <c r="E114" i="42"/>
  <c r="AA111" i="42"/>
  <c r="Y111" i="42"/>
  <c r="W111" i="42"/>
  <c r="U111" i="42"/>
  <c r="S111" i="42"/>
  <c r="Q111" i="42"/>
  <c r="O111" i="42"/>
  <c r="M111" i="42"/>
  <c r="K111" i="42"/>
  <c r="I111" i="42"/>
  <c r="G111" i="42"/>
  <c r="E111" i="42"/>
  <c r="AB90" i="42"/>
  <c r="Z90" i="42"/>
  <c r="X90" i="42"/>
  <c r="V90" i="42"/>
  <c r="T90" i="42"/>
  <c r="R90" i="42"/>
  <c r="P90" i="42"/>
  <c r="N90" i="42"/>
  <c r="L90" i="42"/>
  <c r="J90" i="42"/>
  <c r="H90" i="42"/>
  <c r="F90" i="42"/>
  <c r="AA81" i="42"/>
  <c r="Y81" i="42"/>
  <c r="W81" i="42"/>
  <c r="U81" i="42"/>
  <c r="S81" i="42"/>
  <c r="Q81" i="42"/>
  <c r="O81" i="42"/>
  <c r="M81" i="42"/>
  <c r="K81" i="42"/>
  <c r="I81" i="42"/>
  <c r="G81" i="42"/>
  <c r="E81" i="42"/>
  <c r="AA80" i="42"/>
  <c r="Y80" i="42"/>
  <c r="W80" i="42"/>
  <c r="U80" i="42"/>
  <c r="S80" i="42"/>
  <c r="Q80" i="42"/>
  <c r="O80" i="42"/>
  <c r="M80" i="42"/>
  <c r="K80" i="42"/>
  <c r="I80" i="42"/>
  <c r="G80" i="42"/>
  <c r="E80" i="42"/>
  <c r="AA79" i="42"/>
  <c r="Y79" i="42"/>
  <c r="W79" i="42"/>
  <c r="U79" i="42"/>
  <c r="S79" i="42"/>
  <c r="Q79" i="42"/>
  <c r="O79" i="42"/>
  <c r="M79" i="42"/>
  <c r="K79" i="42"/>
  <c r="I79" i="42"/>
  <c r="G79" i="42"/>
  <c r="E79" i="42"/>
  <c r="AA78" i="42"/>
  <c r="Y78" i="42"/>
  <c r="W78" i="42"/>
  <c r="U78" i="42"/>
  <c r="S78" i="42"/>
  <c r="Q78" i="42"/>
  <c r="O78" i="42"/>
  <c r="M78" i="42"/>
  <c r="K78" i="42"/>
  <c r="I78" i="42"/>
  <c r="G78" i="42"/>
  <c r="E78" i="42"/>
  <c r="AA77" i="42"/>
  <c r="Y77" i="42"/>
  <c r="W77" i="42"/>
  <c r="U77" i="42"/>
  <c r="S77" i="42"/>
  <c r="Q77" i="42"/>
  <c r="O77" i="42"/>
  <c r="M77" i="42"/>
  <c r="K77" i="42"/>
  <c r="I77" i="42"/>
  <c r="G77" i="42"/>
  <c r="E77" i="42"/>
  <c r="AA76" i="42"/>
  <c r="Y76" i="42"/>
  <c r="W76" i="42"/>
  <c r="U76" i="42"/>
  <c r="S76" i="42"/>
  <c r="Q76" i="42"/>
  <c r="O76" i="42"/>
  <c r="M76" i="42"/>
  <c r="K76" i="42"/>
  <c r="I76" i="42"/>
  <c r="G76" i="42"/>
  <c r="E76" i="42"/>
  <c r="AA75" i="42"/>
  <c r="Y75" i="42"/>
  <c r="W75" i="42"/>
  <c r="U75" i="42"/>
  <c r="S75" i="42"/>
  <c r="Q75" i="42"/>
  <c r="O75" i="42"/>
  <c r="M75" i="42"/>
  <c r="K75" i="42"/>
  <c r="I75" i="42"/>
  <c r="G75" i="42"/>
  <c r="E75" i="42"/>
  <c r="AA74" i="42"/>
  <c r="Y74" i="42"/>
  <c r="W74" i="42"/>
  <c r="U74" i="42"/>
  <c r="S74" i="42"/>
  <c r="Q74" i="42"/>
  <c r="O74" i="42"/>
  <c r="M74" i="42"/>
  <c r="K74" i="42"/>
  <c r="I74" i="42"/>
  <c r="G74" i="42"/>
  <c r="E74" i="42"/>
  <c r="AA73" i="42"/>
  <c r="Y73" i="42"/>
  <c r="W73" i="42"/>
  <c r="U73" i="42"/>
  <c r="S73" i="42"/>
  <c r="Q73" i="42"/>
  <c r="O73" i="42"/>
  <c r="M73" i="42"/>
  <c r="K73" i="42"/>
  <c r="I73" i="42"/>
  <c r="G73" i="42"/>
  <c r="E73" i="42"/>
  <c r="AA72" i="42"/>
  <c r="Y72" i="42"/>
  <c r="W72" i="42"/>
  <c r="U72" i="42"/>
  <c r="S72" i="42"/>
  <c r="Q72" i="42"/>
  <c r="O72" i="42"/>
  <c r="M72" i="42"/>
  <c r="K72" i="42"/>
  <c r="I72" i="42"/>
  <c r="G72" i="42"/>
  <c r="E72" i="42"/>
  <c r="AA66" i="42"/>
  <c r="Y66" i="42"/>
  <c r="W66" i="42"/>
  <c r="U66" i="42"/>
  <c r="S66" i="42"/>
  <c r="Q66" i="42"/>
  <c r="O66" i="42"/>
  <c r="M66" i="42"/>
  <c r="K66" i="42"/>
  <c r="I66" i="42"/>
  <c r="G66" i="42"/>
  <c r="E66" i="42"/>
  <c r="AA65" i="42"/>
  <c r="Y65" i="42"/>
  <c r="W65" i="42"/>
  <c r="U65" i="42"/>
  <c r="S65" i="42"/>
  <c r="Q65" i="42"/>
  <c r="O65" i="42"/>
  <c r="M65" i="42"/>
  <c r="K65" i="42"/>
  <c r="I65" i="42"/>
  <c r="G65" i="42"/>
  <c r="E65" i="42"/>
  <c r="AA64" i="42"/>
  <c r="Y64" i="42"/>
  <c r="W64" i="42"/>
  <c r="U64" i="42"/>
  <c r="S64" i="42"/>
  <c r="Q64" i="42"/>
  <c r="O64" i="42"/>
  <c r="M64" i="42"/>
  <c r="K64" i="42"/>
  <c r="I64" i="42"/>
  <c r="G64" i="42"/>
  <c r="E64" i="42"/>
  <c r="AA63" i="42"/>
  <c r="Y63" i="42"/>
  <c r="W63" i="42"/>
  <c r="U63" i="42"/>
  <c r="S63" i="42"/>
  <c r="Q63" i="42"/>
  <c r="O63" i="42"/>
  <c r="M63" i="42"/>
  <c r="K63" i="42"/>
  <c r="I63" i="42"/>
  <c r="G63" i="42"/>
  <c r="E63" i="42"/>
  <c r="AA62" i="42"/>
  <c r="Y62" i="42"/>
  <c r="W62" i="42"/>
  <c r="U62" i="42"/>
  <c r="S62" i="42"/>
  <c r="Q62" i="42"/>
  <c r="O62" i="42"/>
  <c r="M62" i="42"/>
  <c r="K62" i="42"/>
  <c r="I62" i="42"/>
  <c r="G62" i="42"/>
  <c r="E62" i="42"/>
  <c r="AA60" i="42"/>
  <c r="Y60" i="42"/>
  <c r="W60" i="42"/>
  <c r="U60" i="42"/>
  <c r="S60" i="42"/>
  <c r="Q60" i="42"/>
  <c r="O60" i="42"/>
  <c r="M60" i="42"/>
  <c r="K60" i="42"/>
  <c r="I60" i="42"/>
  <c r="G60" i="42"/>
  <c r="AA59" i="42"/>
  <c r="Y59" i="42"/>
  <c r="W59" i="42"/>
  <c r="U59" i="42"/>
  <c r="S59" i="42"/>
  <c r="Q59" i="42"/>
  <c r="O59" i="42"/>
  <c r="M59" i="42"/>
  <c r="K59" i="42"/>
  <c r="I59" i="42"/>
  <c r="G59" i="42"/>
  <c r="E59" i="42"/>
  <c r="AA58" i="42"/>
  <c r="Y58" i="42"/>
  <c r="W58" i="42"/>
  <c r="U58" i="42"/>
  <c r="S58" i="42"/>
  <c r="Q58" i="42"/>
  <c r="O58" i="42"/>
  <c r="M58" i="42"/>
  <c r="K58" i="42"/>
  <c r="I58" i="42"/>
  <c r="G58" i="42"/>
  <c r="AA57" i="42"/>
  <c r="Y57" i="42"/>
  <c r="W57" i="42"/>
  <c r="U57" i="42"/>
  <c r="S57" i="42"/>
  <c r="Q57" i="42"/>
  <c r="O57" i="42"/>
  <c r="M57" i="42"/>
  <c r="K57" i="42"/>
  <c r="I57" i="42"/>
  <c r="G57" i="42"/>
  <c r="E57" i="42"/>
  <c r="AA55" i="42"/>
  <c r="Y55" i="42"/>
  <c r="W55" i="42"/>
  <c r="U55" i="42"/>
  <c r="S55" i="42"/>
  <c r="Q55" i="42"/>
  <c r="O55" i="42"/>
  <c r="M55" i="42"/>
  <c r="K55" i="42"/>
  <c r="I55" i="42"/>
  <c r="G55" i="42"/>
  <c r="E55" i="42"/>
  <c r="Y51" i="42"/>
  <c r="W51" i="42"/>
  <c r="U51" i="42"/>
  <c r="Q51" i="42"/>
  <c r="O51" i="42"/>
  <c r="M51" i="42"/>
  <c r="K51" i="42"/>
  <c r="I51" i="42"/>
  <c r="G51" i="42"/>
  <c r="E51" i="42"/>
  <c r="AA33" i="42"/>
  <c r="Y33" i="42"/>
  <c r="W33" i="42"/>
  <c r="U33" i="42"/>
  <c r="S33" i="42"/>
  <c r="Q33" i="42"/>
  <c r="O33" i="42"/>
  <c r="M33" i="42"/>
  <c r="K33" i="42"/>
  <c r="I33" i="42"/>
  <c r="G33" i="42"/>
  <c r="E33" i="42"/>
  <c r="AA32" i="42"/>
  <c r="Y32" i="42"/>
  <c r="W32" i="42"/>
  <c r="U32" i="42"/>
  <c r="S32" i="42"/>
  <c r="Q32" i="42"/>
  <c r="O32" i="42"/>
  <c r="M32" i="42"/>
  <c r="K32" i="42"/>
  <c r="I32" i="42"/>
  <c r="G32" i="42"/>
  <c r="E32" i="42"/>
  <c r="AA31" i="42"/>
  <c r="Y31" i="42"/>
  <c r="W31" i="42"/>
  <c r="U31" i="42"/>
  <c r="S31" i="42"/>
  <c r="Q31" i="42"/>
  <c r="O31" i="42"/>
  <c r="M31" i="42"/>
  <c r="K31" i="42"/>
  <c r="I31" i="42"/>
  <c r="G31" i="42"/>
  <c r="E31" i="42"/>
  <c r="AA30" i="42"/>
  <c r="Y30" i="42"/>
  <c r="W30" i="42"/>
  <c r="U30" i="42"/>
  <c r="S30" i="42"/>
  <c r="Q30" i="42"/>
  <c r="O30" i="42"/>
  <c r="M30" i="42"/>
  <c r="K30" i="42"/>
  <c r="I30" i="42"/>
  <c r="G30" i="42"/>
  <c r="E30" i="42"/>
  <c r="AA29" i="42"/>
  <c r="Y29" i="42"/>
  <c r="W29" i="42"/>
  <c r="U29" i="42"/>
  <c r="S29" i="42"/>
  <c r="Q29" i="42"/>
  <c r="O29" i="42"/>
  <c r="M29" i="42"/>
  <c r="K29" i="42"/>
  <c r="I29" i="42"/>
  <c r="G29" i="42"/>
  <c r="E29" i="42"/>
  <c r="AA28" i="42"/>
  <c r="Y28" i="42"/>
  <c r="W28" i="42"/>
  <c r="U28" i="42"/>
  <c r="S28" i="42"/>
  <c r="Q28" i="42"/>
  <c r="O28" i="42"/>
  <c r="M28" i="42"/>
  <c r="K28" i="42"/>
  <c r="I28" i="42"/>
  <c r="G28" i="42"/>
  <c r="E28" i="42"/>
  <c r="AA27" i="42"/>
  <c r="Y27" i="42"/>
  <c r="W27" i="42"/>
  <c r="U27" i="42"/>
  <c r="S27" i="42"/>
  <c r="Q27" i="42"/>
  <c r="O27" i="42"/>
  <c r="M27" i="42"/>
  <c r="K27" i="42"/>
  <c r="I27" i="42"/>
  <c r="G27" i="42"/>
  <c r="E27" i="42"/>
  <c r="AA26" i="42"/>
  <c r="Y26" i="42"/>
  <c r="W26" i="42"/>
  <c r="U26" i="42"/>
  <c r="S26" i="42"/>
  <c r="Q26" i="42"/>
  <c r="O26" i="42"/>
  <c r="M26" i="42"/>
  <c r="K26" i="42"/>
  <c r="I26" i="42"/>
  <c r="G26" i="42"/>
  <c r="E26" i="42"/>
  <c r="AA25" i="42"/>
  <c r="Y25" i="42"/>
  <c r="W25" i="42"/>
  <c r="U25" i="42"/>
  <c r="S25" i="42"/>
  <c r="Q25" i="42"/>
  <c r="O25" i="42"/>
  <c r="M25" i="42"/>
  <c r="K25" i="42"/>
  <c r="I25" i="42"/>
  <c r="G25" i="42"/>
  <c r="E25" i="42"/>
  <c r="AA24" i="42"/>
  <c r="Y24" i="42"/>
  <c r="W24" i="42"/>
  <c r="U24" i="42"/>
  <c r="S24" i="42"/>
  <c r="Q24" i="42"/>
  <c r="O24" i="42"/>
  <c r="M24" i="42"/>
  <c r="K24" i="42"/>
  <c r="I24" i="42"/>
  <c r="G24" i="42"/>
  <c r="E24" i="42"/>
  <c r="AA23" i="42"/>
  <c r="Y23" i="42"/>
  <c r="W23" i="42"/>
  <c r="U23" i="42"/>
  <c r="S23" i="42"/>
  <c r="Q23" i="42"/>
  <c r="O23" i="42"/>
  <c r="M23" i="42"/>
  <c r="K23" i="42"/>
  <c r="I23" i="42"/>
  <c r="G23" i="42"/>
  <c r="E23" i="42"/>
  <c r="AA22" i="42"/>
  <c r="Y22" i="42"/>
  <c r="W22" i="42"/>
  <c r="U22" i="42"/>
  <c r="S22" i="42"/>
  <c r="Q22" i="42"/>
  <c r="O22" i="42"/>
  <c r="M22" i="42"/>
  <c r="K22" i="42"/>
  <c r="I22" i="42"/>
  <c r="G22" i="42"/>
  <c r="E22" i="42"/>
  <c r="AA21" i="42"/>
  <c r="Y21" i="42"/>
  <c r="W21" i="42"/>
  <c r="U21" i="42"/>
  <c r="S21" i="42"/>
  <c r="Q21" i="42"/>
  <c r="O21" i="42"/>
  <c r="M21" i="42"/>
  <c r="K21" i="42"/>
  <c r="I21" i="42"/>
  <c r="G21" i="42"/>
  <c r="E21" i="42"/>
  <c r="AA20" i="42"/>
  <c r="Y20" i="42"/>
  <c r="W20" i="42"/>
  <c r="U20" i="42"/>
  <c r="S20" i="42"/>
  <c r="Q20" i="42"/>
  <c r="O20" i="42"/>
  <c r="M20" i="42"/>
  <c r="K20" i="42"/>
  <c r="I20" i="42"/>
  <c r="G20" i="42"/>
  <c r="E20" i="42"/>
  <c r="AA10" i="42"/>
  <c r="Y10" i="42"/>
  <c r="W10" i="42"/>
  <c r="U10" i="42"/>
  <c r="S10" i="42"/>
  <c r="Q10" i="42"/>
  <c r="O10" i="42"/>
  <c r="M10" i="42"/>
  <c r="K10" i="42"/>
  <c r="I10" i="42"/>
  <c r="G10" i="42"/>
  <c r="E10" i="42"/>
  <c r="AA8" i="42"/>
  <c r="Y8" i="42"/>
  <c r="W8" i="42"/>
  <c r="U8" i="42"/>
  <c r="S8" i="42"/>
  <c r="Q8" i="42"/>
  <c r="O8" i="42"/>
  <c r="M8" i="42"/>
  <c r="K8" i="42"/>
  <c r="I8" i="42"/>
  <c r="G8" i="42"/>
  <c r="E8" i="42"/>
  <c r="AA1" i="42"/>
  <c r="Y1" i="42"/>
  <c r="W1" i="42"/>
  <c r="U1" i="42"/>
  <c r="S1" i="42"/>
  <c r="Q1" i="42"/>
  <c r="O1" i="42"/>
  <c r="M1" i="42"/>
  <c r="K1" i="42"/>
  <c r="I1" i="42"/>
  <c r="G1" i="42"/>
  <c r="E1" i="42"/>
  <c r="AA114" i="31"/>
  <c r="Y114" i="31"/>
  <c r="W114" i="31"/>
  <c r="U114" i="31"/>
  <c r="S114" i="31"/>
  <c r="Q114" i="31"/>
  <c r="O114" i="31"/>
  <c r="M114" i="31"/>
  <c r="K114" i="31"/>
  <c r="I114" i="31"/>
  <c r="G114" i="31"/>
  <c r="E114" i="31"/>
  <c r="AA111" i="31"/>
  <c r="Y111" i="31"/>
  <c r="W111" i="31"/>
  <c r="U111" i="31"/>
  <c r="S111" i="31"/>
  <c r="Q111" i="31"/>
  <c r="O111" i="31"/>
  <c r="M111" i="31"/>
  <c r="K111" i="31"/>
  <c r="I111" i="31"/>
  <c r="G111" i="31"/>
  <c r="E111" i="31"/>
  <c r="AB90" i="31"/>
  <c r="Z90" i="31"/>
  <c r="X90" i="31"/>
  <c r="V90" i="31"/>
  <c r="T90" i="31"/>
  <c r="R90" i="31"/>
  <c r="P90" i="31"/>
  <c r="N90" i="31"/>
  <c r="L90" i="31"/>
  <c r="J90" i="31"/>
  <c r="H90" i="31"/>
  <c r="F90" i="31"/>
  <c r="AA81" i="31"/>
  <c r="Y81" i="31"/>
  <c r="W81" i="31"/>
  <c r="U81" i="31"/>
  <c r="S81" i="31"/>
  <c r="Q81" i="31"/>
  <c r="O81" i="31"/>
  <c r="M81" i="31"/>
  <c r="K81" i="31"/>
  <c r="I81" i="31"/>
  <c r="G81" i="31"/>
  <c r="E81" i="31"/>
  <c r="AA80" i="31"/>
  <c r="Y80" i="31"/>
  <c r="W80" i="31"/>
  <c r="U80" i="31"/>
  <c r="S80" i="31"/>
  <c r="Q80" i="31"/>
  <c r="O80" i="31"/>
  <c r="M80" i="31"/>
  <c r="K80" i="31"/>
  <c r="I80" i="31"/>
  <c r="G80" i="31"/>
  <c r="E80" i="31"/>
  <c r="AA79" i="31"/>
  <c r="Y79" i="31"/>
  <c r="W79" i="31"/>
  <c r="U79" i="31"/>
  <c r="S79" i="31"/>
  <c r="Q79" i="31"/>
  <c r="O79" i="31"/>
  <c r="M79" i="31"/>
  <c r="K79" i="31"/>
  <c r="I79" i="31"/>
  <c r="G79" i="31"/>
  <c r="E79" i="31"/>
  <c r="AA78" i="31"/>
  <c r="Y78" i="31"/>
  <c r="W78" i="31"/>
  <c r="U78" i="31"/>
  <c r="S78" i="31"/>
  <c r="Q78" i="31"/>
  <c r="O78" i="31"/>
  <c r="M78" i="31"/>
  <c r="K78" i="31"/>
  <c r="I78" i="31"/>
  <c r="G78" i="31"/>
  <c r="E78" i="31"/>
  <c r="AA77" i="31"/>
  <c r="Y77" i="31"/>
  <c r="W77" i="31"/>
  <c r="U77" i="31"/>
  <c r="S77" i="31"/>
  <c r="Q77" i="31"/>
  <c r="O77" i="31"/>
  <c r="M77" i="31"/>
  <c r="K77" i="31"/>
  <c r="I77" i="31"/>
  <c r="G77" i="31"/>
  <c r="E77" i="31"/>
  <c r="AA76" i="31"/>
  <c r="Y76" i="31"/>
  <c r="W76" i="31"/>
  <c r="U76" i="31"/>
  <c r="S76" i="31"/>
  <c r="Q76" i="31"/>
  <c r="O76" i="31"/>
  <c r="M76" i="31"/>
  <c r="K76" i="31"/>
  <c r="I76" i="31"/>
  <c r="G76" i="31"/>
  <c r="E76" i="31"/>
  <c r="AA75" i="31"/>
  <c r="Y75" i="31"/>
  <c r="W75" i="31"/>
  <c r="U75" i="31"/>
  <c r="S75" i="31"/>
  <c r="Q75" i="31"/>
  <c r="O75" i="31"/>
  <c r="M75" i="31"/>
  <c r="K75" i="31"/>
  <c r="I75" i="31"/>
  <c r="G75" i="31"/>
  <c r="E75" i="31"/>
  <c r="AA74" i="31"/>
  <c r="Y74" i="31"/>
  <c r="W74" i="31"/>
  <c r="U74" i="31"/>
  <c r="S74" i="31"/>
  <c r="Q74" i="31"/>
  <c r="O74" i="31"/>
  <c r="M74" i="31"/>
  <c r="K74" i="31"/>
  <c r="I74" i="31"/>
  <c r="G74" i="31"/>
  <c r="E74" i="31"/>
  <c r="AA73" i="31"/>
  <c r="Y73" i="31"/>
  <c r="W73" i="31"/>
  <c r="U73" i="31"/>
  <c r="S73" i="31"/>
  <c r="Q73" i="31"/>
  <c r="O73" i="31"/>
  <c r="M73" i="31"/>
  <c r="K73" i="31"/>
  <c r="I73" i="31"/>
  <c r="G73" i="31"/>
  <c r="E73" i="31"/>
  <c r="AA72" i="31"/>
  <c r="Y72" i="31"/>
  <c r="W72" i="31"/>
  <c r="U72" i="31"/>
  <c r="S72" i="31"/>
  <c r="Q72" i="31"/>
  <c r="O72" i="31"/>
  <c r="M72" i="31"/>
  <c r="K72" i="31"/>
  <c r="I72" i="31"/>
  <c r="G72" i="31"/>
  <c r="E72" i="31"/>
  <c r="AA66" i="31"/>
  <c r="Y66" i="31"/>
  <c r="W66" i="31"/>
  <c r="U66" i="31"/>
  <c r="S66" i="31"/>
  <c r="Q66" i="31"/>
  <c r="O66" i="31"/>
  <c r="M66" i="31"/>
  <c r="K66" i="31"/>
  <c r="I66" i="31"/>
  <c r="G66" i="31"/>
  <c r="E66" i="31"/>
  <c r="AA65" i="31"/>
  <c r="Y65" i="31"/>
  <c r="W65" i="31"/>
  <c r="U65" i="31"/>
  <c r="S65" i="31"/>
  <c r="Q65" i="31"/>
  <c r="O65" i="31"/>
  <c r="M65" i="31"/>
  <c r="K65" i="31"/>
  <c r="I65" i="31"/>
  <c r="G65" i="31"/>
  <c r="E65" i="31"/>
  <c r="AA64" i="31"/>
  <c r="Y64" i="31"/>
  <c r="W64" i="31"/>
  <c r="U64" i="31"/>
  <c r="S64" i="31"/>
  <c r="Q64" i="31"/>
  <c r="O64" i="31"/>
  <c r="M64" i="31"/>
  <c r="K64" i="31"/>
  <c r="I64" i="31"/>
  <c r="G64" i="31"/>
  <c r="E64" i="31"/>
  <c r="AA63" i="31"/>
  <c r="Y63" i="31"/>
  <c r="W63" i="31"/>
  <c r="U63" i="31"/>
  <c r="S63" i="31"/>
  <c r="Q63" i="31"/>
  <c r="O63" i="31"/>
  <c r="M63" i="31"/>
  <c r="K63" i="31"/>
  <c r="I63" i="31"/>
  <c r="G63" i="31"/>
  <c r="E63" i="31"/>
  <c r="AA62" i="31"/>
  <c r="Y62" i="31"/>
  <c r="W62" i="31"/>
  <c r="U62" i="31"/>
  <c r="S62" i="31"/>
  <c r="Q62" i="31"/>
  <c r="O62" i="31"/>
  <c r="M62" i="31"/>
  <c r="K62" i="31"/>
  <c r="I62" i="31"/>
  <c r="G62" i="31"/>
  <c r="E62" i="31"/>
  <c r="AA60" i="31"/>
  <c r="Y60" i="31"/>
  <c r="W60" i="31"/>
  <c r="U60" i="31"/>
  <c r="S60" i="31"/>
  <c r="Q60" i="31"/>
  <c r="O60" i="31"/>
  <c r="M60" i="31"/>
  <c r="K60" i="31"/>
  <c r="I60" i="31"/>
  <c r="G60" i="31"/>
  <c r="AA59" i="31"/>
  <c r="Y59" i="31"/>
  <c r="W59" i="31"/>
  <c r="U59" i="31"/>
  <c r="S59" i="31"/>
  <c r="Q59" i="31"/>
  <c r="O59" i="31"/>
  <c r="M59" i="31"/>
  <c r="K59" i="31"/>
  <c r="I59" i="31"/>
  <c r="G59" i="31"/>
  <c r="E59" i="31"/>
  <c r="AA58" i="31"/>
  <c r="Y58" i="31"/>
  <c r="W58" i="31"/>
  <c r="U58" i="31"/>
  <c r="S58" i="31"/>
  <c r="Q58" i="31"/>
  <c r="O58" i="31"/>
  <c r="M58" i="31"/>
  <c r="K58" i="31"/>
  <c r="I58" i="31"/>
  <c r="G58" i="31"/>
  <c r="AA57" i="31"/>
  <c r="Y57" i="31"/>
  <c r="W57" i="31"/>
  <c r="U57" i="31"/>
  <c r="S57" i="31"/>
  <c r="Q57" i="31"/>
  <c r="O57" i="31"/>
  <c r="M57" i="31"/>
  <c r="K57" i="31"/>
  <c r="I57" i="31"/>
  <c r="G57" i="31"/>
  <c r="E57" i="31"/>
  <c r="AA55" i="31"/>
  <c r="Y55" i="31"/>
  <c r="W55" i="31"/>
  <c r="U55" i="31"/>
  <c r="S55" i="31"/>
  <c r="Q55" i="31"/>
  <c r="O55" i="31"/>
  <c r="M55" i="31"/>
  <c r="K55" i="31"/>
  <c r="I55" i="31"/>
  <c r="G55" i="31"/>
  <c r="E55" i="31"/>
  <c r="Y51" i="31"/>
  <c r="W51" i="31"/>
  <c r="U51" i="31"/>
  <c r="Q51" i="31"/>
  <c r="O51" i="31"/>
  <c r="M51" i="31"/>
  <c r="K51" i="31"/>
  <c r="I51" i="31"/>
  <c r="G51" i="31"/>
  <c r="E51" i="31"/>
  <c r="AA33" i="31"/>
  <c r="Y33" i="31"/>
  <c r="W33" i="31"/>
  <c r="U33" i="31"/>
  <c r="S33" i="31"/>
  <c r="Q33" i="31"/>
  <c r="O33" i="31"/>
  <c r="M33" i="31"/>
  <c r="K33" i="31"/>
  <c r="I33" i="31"/>
  <c r="G33" i="31"/>
  <c r="E33" i="31"/>
  <c r="AA32" i="31"/>
  <c r="Y32" i="31"/>
  <c r="W32" i="31"/>
  <c r="U32" i="31"/>
  <c r="S32" i="31"/>
  <c r="Q32" i="31"/>
  <c r="O32" i="31"/>
  <c r="M32" i="31"/>
  <c r="K32" i="31"/>
  <c r="I32" i="31"/>
  <c r="G32" i="31"/>
  <c r="E32" i="31"/>
  <c r="AA31" i="31"/>
  <c r="Y31" i="31"/>
  <c r="W31" i="31"/>
  <c r="U31" i="31"/>
  <c r="S31" i="31"/>
  <c r="Q31" i="31"/>
  <c r="O31" i="31"/>
  <c r="M31" i="31"/>
  <c r="K31" i="31"/>
  <c r="I31" i="31"/>
  <c r="G31" i="31"/>
  <c r="E31" i="31"/>
  <c r="AA30" i="31"/>
  <c r="Y30" i="31"/>
  <c r="W30" i="31"/>
  <c r="U30" i="31"/>
  <c r="S30" i="31"/>
  <c r="Q30" i="31"/>
  <c r="O30" i="31"/>
  <c r="M30" i="31"/>
  <c r="K30" i="31"/>
  <c r="I30" i="31"/>
  <c r="G30" i="31"/>
  <c r="E30" i="31"/>
  <c r="AA29" i="31"/>
  <c r="Y29" i="31"/>
  <c r="W29" i="31"/>
  <c r="U29" i="31"/>
  <c r="S29" i="31"/>
  <c r="Q29" i="31"/>
  <c r="O29" i="31"/>
  <c r="M29" i="31"/>
  <c r="K29" i="31"/>
  <c r="I29" i="31"/>
  <c r="G29" i="31"/>
  <c r="E29" i="31"/>
  <c r="AA28" i="31"/>
  <c r="Y28" i="31"/>
  <c r="W28" i="31"/>
  <c r="U28" i="31"/>
  <c r="S28" i="31"/>
  <c r="Q28" i="31"/>
  <c r="O28" i="31"/>
  <c r="M28" i="31"/>
  <c r="K28" i="31"/>
  <c r="I28" i="31"/>
  <c r="G28" i="31"/>
  <c r="E28" i="31"/>
  <c r="AA27" i="31"/>
  <c r="Y27" i="31"/>
  <c r="W27" i="31"/>
  <c r="U27" i="31"/>
  <c r="S27" i="31"/>
  <c r="Q27" i="31"/>
  <c r="O27" i="31"/>
  <c r="M27" i="31"/>
  <c r="K27" i="31"/>
  <c r="I27" i="31"/>
  <c r="G27" i="31"/>
  <c r="E27" i="31"/>
  <c r="AA26" i="31"/>
  <c r="Y26" i="31"/>
  <c r="W26" i="31"/>
  <c r="U26" i="31"/>
  <c r="S26" i="31"/>
  <c r="Q26" i="31"/>
  <c r="O26" i="31"/>
  <c r="M26" i="31"/>
  <c r="K26" i="31"/>
  <c r="I26" i="31"/>
  <c r="G26" i="31"/>
  <c r="E26" i="31"/>
  <c r="AA25" i="31"/>
  <c r="Y25" i="31"/>
  <c r="W25" i="31"/>
  <c r="U25" i="31"/>
  <c r="S25" i="31"/>
  <c r="Q25" i="31"/>
  <c r="O25" i="31"/>
  <c r="M25" i="31"/>
  <c r="K25" i="31"/>
  <c r="I25" i="31"/>
  <c r="G25" i="31"/>
  <c r="E25" i="31"/>
  <c r="AA24" i="31"/>
  <c r="Y24" i="31"/>
  <c r="W24" i="31"/>
  <c r="U24" i="31"/>
  <c r="S24" i="31"/>
  <c r="Q24" i="31"/>
  <c r="O24" i="31"/>
  <c r="M24" i="31"/>
  <c r="K24" i="31"/>
  <c r="I24" i="31"/>
  <c r="G24" i="31"/>
  <c r="E24" i="31"/>
  <c r="AA23" i="31"/>
  <c r="Y23" i="31"/>
  <c r="W23" i="31"/>
  <c r="U23" i="31"/>
  <c r="S23" i="31"/>
  <c r="Q23" i="31"/>
  <c r="O23" i="31"/>
  <c r="M23" i="31"/>
  <c r="K23" i="31"/>
  <c r="I23" i="31"/>
  <c r="G23" i="31"/>
  <c r="E23" i="31"/>
  <c r="AA22" i="31"/>
  <c r="Y22" i="31"/>
  <c r="W22" i="31"/>
  <c r="U22" i="31"/>
  <c r="S22" i="31"/>
  <c r="Q22" i="31"/>
  <c r="O22" i="31"/>
  <c r="M22" i="31"/>
  <c r="K22" i="31"/>
  <c r="I22" i="31"/>
  <c r="G22" i="31"/>
  <c r="E22" i="31"/>
  <c r="AA21" i="31"/>
  <c r="Y21" i="31"/>
  <c r="W21" i="31"/>
  <c r="U21" i="31"/>
  <c r="S21" i="31"/>
  <c r="Q21" i="31"/>
  <c r="O21" i="31"/>
  <c r="M21" i="31"/>
  <c r="K21" i="31"/>
  <c r="I21" i="31"/>
  <c r="G21" i="31"/>
  <c r="E21" i="31"/>
  <c r="AA20" i="31"/>
  <c r="Y20" i="31"/>
  <c r="W20" i="31"/>
  <c r="U20" i="31"/>
  <c r="S20" i="31"/>
  <c r="Q20" i="31"/>
  <c r="O20" i="31"/>
  <c r="M20" i="31"/>
  <c r="K20" i="31"/>
  <c r="I20" i="31"/>
  <c r="G20" i="31"/>
  <c r="E20" i="31"/>
  <c r="AA10" i="31"/>
  <c r="Y10" i="31"/>
  <c r="W10" i="31"/>
  <c r="U10" i="31"/>
  <c r="S10" i="31"/>
  <c r="Q10" i="31"/>
  <c r="O10" i="31"/>
  <c r="M10" i="31"/>
  <c r="K10" i="31"/>
  <c r="I10" i="31"/>
  <c r="G10" i="31"/>
  <c r="E10" i="31"/>
  <c r="AA8" i="31"/>
  <c r="Y8" i="31"/>
  <c r="W8" i="31"/>
  <c r="U8" i="31"/>
  <c r="S8" i="31"/>
  <c r="Q8" i="31"/>
  <c r="O8" i="31"/>
  <c r="M8" i="31"/>
  <c r="K8" i="31"/>
  <c r="I8" i="31"/>
  <c r="G8" i="31"/>
  <c r="E8" i="31"/>
  <c r="AA1" i="31"/>
  <c r="Y1" i="31"/>
  <c r="W1" i="31"/>
  <c r="U1" i="31"/>
  <c r="S1" i="31"/>
  <c r="Q1" i="31"/>
  <c r="O1" i="31"/>
  <c r="M1" i="31"/>
  <c r="K1" i="31"/>
  <c r="I1" i="31"/>
  <c r="G1" i="31"/>
  <c r="E1" i="31"/>
  <c r="Y37" i="21"/>
  <c r="Y39" i="21" s="1"/>
  <c r="X37" i="21"/>
  <c r="X39" i="21" s="1"/>
  <c r="W37" i="21"/>
  <c r="W39" i="21" s="1"/>
  <c r="V37" i="21"/>
  <c r="V39" i="21" s="1"/>
  <c r="U37" i="21"/>
  <c r="U39" i="21" s="1"/>
  <c r="T37" i="21"/>
  <c r="T39" i="21" s="1"/>
  <c r="S37" i="21"/>
  <c r="S39" i="21" s="1"/>
  <c r="R37" i="21"/>
  <c r="R39" i="21" s="1"/>
  <c r="Q37" i="21"/>
  <c r="Q39" i="21" s="1"/>
  <c r="P37" i="21"/>
  <c r="P39" i="21" s="1"/>
  <c r="O37" i="21"/>
  <c r="O39" i="21" s="1"/>
  <c r="N37" i="21"/>
  <c r="N39" i="21" s="1"/>
  <c r="M37" i="21"/>
  <c r="M39" i="21" s="1"/>
  <c r="L37" i="21"/>
  <c r="L39" i="21" s="1"/>
  <c r="K37" i="21"/>
  <c r="K39" i="21" s="1"/>
  <c r="J37" i="21"/>
  <c r="J39" i="21" s="1"/>
  <c r="I37" i="21"/>
  <c r="I39" i="21" s="1"/>
  <c r="H37" i="21"/>
  <c r="H39" i="21" s="1"/>
  <c r="G37" i="21"/>
  <c r="G39" i="21" s="1"/>
  <c r="F37" i="21"/>
  <c r="F39" i="21" s="1"/>
  <c r="E37" i="21"/>
  <c r="E39" i="21" s="1"/>
  <c r="D37" i="21"/>
  <c r="D39" i="21" s="1"/>
  <c r="C37" i="21"/>
  <c r="C39" i="21" s="1"/>
  <c r="B37" i="21"/>
  <c r="B39" i="21" s="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B24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B23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B21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B16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B12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C11" i="21"/>
  <c r="B11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B7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B6" i="21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Q82" i="20"/>
  <c r="Q81" i="20"/>
  <c r="J81" i="20"/>
  <c r="I81" i="20"/>
  <c r="H81" i="20"/>
  <c r="G81" i="20"/>
  <c r="F81" i="20"/>
  <c r="E81" i="20"/>
  <c r="Q80" i="20"/>
  <c r="J80" i="20"/>
  <c r="I80" i="20"/>
  <c r="H80" i="20"/>
  <c r="G80" i="20"/>
  <c r="F80" i="20"/>
  <c r="E80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Q77" i="20"/>
  <c r="J77" i="20"/>
  <c r="I77" i="20"/>
  <c r="H77" i="20"/>
  <c r="G77" i="20"/>
  <c r="F77" i="20"/>
  <c r="E77" i="20"/>
  <c r="Q76" i="20"/>
  <c r="J76" i="20"/>
  <c r="I76" i="20"/>
  <c r="H76" i="20"/>
  <c r="G76" i="20"/>
  <c r="F76" i="20"/>
  <c r="E76" i="20"/>
  <c r="Q75" i="20"/>
  <c r="J75" i="20"/>
  <c r="I75" i="20"/>
  <c r="H75" i="20"/>
  <c r="G75" i="20"/>
  <c r="F75" i="20"/>
  <c r="E75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Q70" i="20"/>
  <c r="J70" i="20"/>
  <c r="I70" i="20"/>
  <c r="H70" i="20"/>
  <c r="G70" i="20"/>
  <c r="F70" i="20"/>
  <c r="E70" i="20"/>
  <c r="Q69" i="20"/>
  <c r="J69" i="20"/>
  <c r="I69" i="20"/>
  <c r="H69" i="20"/>
  <c r="G69" i="20"/>
  <c r="F69" i="20"/>
  <c r="E69" i="20"/>
  <c r="Q68" i="20"/>
  <c r="J68" i="20"/>
  <c r="I68" i="20"/>
  <c r="H68" i="20"/>
  <c r="G68" i="20"/>
  <c r="F68" i="20"/>
  <c r="E68" i="20"/>
  <c r="Q67" i="20"/>
  <c r="J67" i="20"/>
  <c r="I67" i="20"/>
  <c r="H67" i="20"/>
  <c r="G67" i="20"/>
  <c r="F67" i="20"/>
  <c r="E67" i="20"/>
  <c r="Q65" i="20"/>
  <c r="J65" i="20"/>
  <c r="I65" i="20"/>
  <c r="H65" i="20"/>
  <c r="G65" i="20"/>
  <c r="F65" i="20"/>
  <c r="E65" i="20"/>
  <c r="Q64" i="20"/>
  <c r="J64" i="20"/>
  <c r="I64" i="20"/>
  <c r="H64" i="20"/>
  <c r="G64" i="20"/>
  <c r="F64" i="20"/>
  <c r="E64" i="20"/>
  <c r="Q63" i="20"/>
  <c r="J63" i="20"/>
  <c r="I63" i="20"/>
  <c r="H63" i="20"/>
  <c r="G63" i="20"/>
  <c r="F63" i="20"/>
  <c r="E63" i="20"/>
  <c r="D51" i="20"/>
  <c r="Q29" i="19"/>
  <c r="N29" i="19"/>
  <c r="K29" i="19"/>
  <c r="H29" i="19"/>
  <c r="E29" i="19"/>
  <c r="B29" i="19"/>
  <c r="Q25" i="19"/>
  <c r="N25" i="19"/>
  <c r="K25" i="19"/>
  <c r="H25" i="19"/>
  <c r="E25" i="19"/>
  <c r="B25" i="19"/>
  <c r="Q16" i="19"/>
  <c r="N16" i="19"/>
  <c r="K16" i="19"/>
  <c r="H16" i="19"/>
  <c r="E16" i="19"/>
  <c r="B16" i="19"/>
  <c r="Q12" i="19"/>
  <c r="N12" i="19"/>
  <c r="K12" i="19"/>
  <c r="H12" i="19"/>
  <c r="E12" i="19"/>
  <c r="B12" i="19"/>
  <c r="C11" i="14"/>
  <c r="D11" i="14" s="1"/>
  <c r="E11" i="14" s="1"/>
  <c r="F11" i="14" s="1"/>
  <c r="G11" i="14" s="1"/>
  <c r="H11" i="14" s="1"/>
  <c r="I11" i="14" s="1"/>
  <c r="J11" i="14" s="1"/>
  <c r="K11" i="14" s="1"/>
  <c r="L11" i="14" s="1"/>
  <c r="M11" i="14" s="1"/>
  <c r="N11" i="14" s="1"/>
  <c r="N8" i="14"/>
  <c r="M8" i="14"/>
  <c r="L8" i="14"/>
  <c r="K8" i="14"/>
  <c r="J8" i="14"/>
  <c r="I8" i="14"/>
  <c r="H8" i="14"/>
  <c r="G8" i="14"/>
  <c r="F8" i="14"/>
  <c r="E8" i="14"/>
  <c r="D8" i="14"/>
  <c r="C8" i="14"/>
  <c r="M15" i="13"/>
  <c r="L15" i="13"/>
  <c r="K15" i="13"/>
  <c r="J15" i="13"/>
  <c r="H15" i="13"/>
  <c r="G15" i="13"/>
  <c r="F15" i="13"/>
  <c r="E15" i="13"/>
  <c r="D15" i="13"/>
  <c r="C15" i="13"/>
  <c r="B15" i="13"/>
  <c r="N12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N8" i="13"/>
  <c r="B36" i="18"/>
  <c r="B34" i="18"/>
  <c r="B32" i="18"/>
  <c r="B30" i="18"/>
  <c r="B28" i="18"/>
  <c r="B26" i="18"/>
  <c r="B22" i="18"/>
  <c r="B20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N16" i="18"/>
  <c r="N15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N13" i="18"/>
  <c r="N12" i="18"/>
  <c r="N11" i="18"/>
  <c r="N10" i="18"/>
  <c r="N9" i="18"/>
  <c r="M7" i="18"/>
  <c r="L7" i="18"/>
  <c r="K7" i="18"/>
  <c r="J7" i="18"/>
  <c r="I7" i="18"/>
  <c r="H7" i="18"/>
  <c r="G7" i="18"/>
  <c r="F7" i="18"/>
  <c r="E7" i="18"/>
  <c r="D7" i="18"/>
  <c r="C7" i="18"/>
  <c r="B7" i="18"/>
  <c r="M15" i="16"/>
  <c r="L15" i="16"/>
  <c r="K15" i="16"/>
  <c r="J15" i="16"/>
  <c r="I15" i="16"/>
  <c r="H15" i="16"/>
  <c r="G15" i="16"/>
  <c r="F15" i="16"/>
  <c r="E15" i="16"/>
  <c r="D15" i="16"/>
  <c r="C15" i="16"/>
  <c r="B15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8" i="16"/>
  <c r="M17" i="16" s="1"/>
  <c r="L8" i="16"/>
  <c r="K8" i="16"/>
  <c r="K17" i="16" s="1"/>
  <c r="J8" i="16"/>
  <c r="J17" i="16" s="1"/>
  <c r="I8" i="16"/>
  <c r="I17" i="16" s="1"/>
  <c r="H8" i="16"/>
  <c r="G8" i="16"/>
  <c r="G17" i="16" s="1"/>
  <c r="F8" i="16"/>
  <c r="F17" i="16" s="1"/>
  <c r="E8" i="16"/>
  <c r="E17" i="16" s="1"/>
  <c r="D8" i="16"/>
  <c r="C8" i="16"/>
  <c r="B8" i="16"/>
  <c r="M7" i="16"/>
  <c r="M13" i="16" s="1"/>
  <c r="L7" i="16"/>
  <c r="L13" i="16" s="1"/>
  <c r="K7" i="16"/>
  <c r="J7" i="16"/>
  <c r="J16" i="16" s="1"/>
  <c r="J18" i="16" s="1"/>
  <c r="I7" i="16"/>
  <c r="H7" i="16"/>
  <c r="H16" i="16" s="1"/>
  <c r="G7" i="16"/>
  <c r="F7" i="16"/>
  <c r="F16" i="16" s="1"/>
  <c r="E7" i="16"/>
  <c r="D7" i="16"/>
  <c r="D13" i="16" s="1"/>
  <c r="C7" i="16"/>
  <c r="B7" i="16"/>
  <c r="B16" i="16" s="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Y76" i="11"/>
  <c r="X76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Y72" i="11"/>
  <c r="X72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Y71" i="11"/>
  <c r="X71" i="11"/>
  <c r="W71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B71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Y10" i="11"/>
  <c r="Y79" i="11" s="1"/>
  <c r="X10" i="11"/>
  <c r="X79" i="11" s="1"/>
  <c r="W10" i="11"/>
  <c r="V10" i="11"/>
  <c r="U10" i="11"/>
  <c r="U79" i="11" s="1"/>
  <c r="T10" i="11"/>
  <c r="T79" i="11" s="1"/>
  <c r="S10" i="11"/>
  <c r="R10" i="11"/>
  <c r="Q10" i="11"/>
  <c r="Q79" i="11" s="1"/>
  <c r="P10" i="11"/>
  <c r="P79" i="11" s="1"/>
  <c r="O10" i="11"/>
  <c r="N10" i="11"/>
  <c r="M10" i="11"/>
  <c r="M79" i="11" s="1"/>
  <c r="L10" i="11"/>
  <c r="L79" i="11" s="1"/>
  <c r="K10" i="11"/>
  <c r="J10" i="11"/>
  <c r="I10" i="11"/>
  <c r="I79" i="11" s="1"/>
  <c r="H10" i="11"/>
  <c r="H79" i="11" s="1"/>
  <c r="G10" i="11"/>
  <c r="F10" i="11"/>
  <c r="E10" i="11"/>
  <c r="E79" i="11" s="1"/>
  <c r="D10" i="11"/>
  <c r="D79" i="11" s="1"/>
  <c r="C10" i="11"/>
  <c r="B10" i="11"/>
  <c r="C33" i="40"/>
  <c r="C32" i="40"/>
  <c r="C31" i="40"/>
  <c r="C30" i="40"/>
  <c r="C29" i="40"/>
  <c r="C28" i="40"/>
  <c r="C27" i="40"/>
  <c r="C26" i="40"/>
  <c r="C25" i="40"/>
  <c r="C24" i="40"/>
  <c r="C23" i="40"/>
  <c r="C22" i="40"/>
  <c r="G17" i="40"/>
  <c r="G16" i="40"/>
  <c r="G15" i="40"/>
  <c r="G14" i="40"/>
  <c r="G13" i="40"/>
  <c r="G12" i="40"/>
  <c r="G11" i="40"/>
  <c r="G10" i="40"/>
  <c r="G9" i="40"/>
  <c r="G8" i="40"/>
  <c r="G7" i="40"/>
  <c r="G6" i="40"/>
  <c r="C33" i="9"/>
  <c r="C32" i="9"/>
  <c r="C31" i="9"/>
  <c r="C30" i="9"/>
  <c r="C29" i="9"/>
  <c r="C28" i="9"/>
  <c r="C27" i="9"/>
  <c r="C26" i="9"/>
  <c r="C25" i="9"/>
  <c r="C24" i="9"/>
  <c r="C23" i="9"/>
  <c r="C22" i="9"/>
  <c r="G17" i="9"/>
  <c r="G16" i="9"/>
  <c r="G15" i="9"/>
  <c r="G14" i="9"/>
  <c r="G13" i="9"/>
  <c r="G12" i="9"/>
  <c r="G11" i="9"/>
  <c r="G10" i="9"/>
  <c r="G9" i="9"/>
  <c r="G8" i="9"/>
  <c r="G7" i="9"/>
  <c r="G6" i="9"/>
  <c r="T18" i="39"/>
  <c r="O18" i="39"/>
  <c r="M18" i="39"/>
  <c r="T17" i="39"/>
  <c r="O17" i="39"/>
  <c r="M17" i="39"/>
  <c r="T16" i="39"/>
  <c r="O16" i="39"/>
  <c r="M16" i="39"/>
  <c r="T15" i="39"/>
  <c r="O15" i="39"/>
  <c r="M15" i="39"/>
  <c r="T14" i="39"/>
  <c r="O14" i="39"/>
  <c r="M14" i="39"/>
  <c r="T13" i="39"/>
  <c r="O13" i="39"/>
  <c r="M13" i="39"/>
  <c r="T12" i="39"/>
  <c r="O12" i="39"/>
  <c r="M12" i="39"/>
  <c r="T11" i="39"/>
  <c r="O11" i="39"/>
  <c r="M11" i="39"/>
  <c r="T10" i="39"/>
  <c r="O10" i="39"/>
  <c r="M10" i="39"/>
  <c r="T9" i="39"/>
  <c r="O9" i="39"/>
  <c r="M9" i="39"/>
  <c r="T8" i="39"/>
  <c r="O8" i="39"/>
  <c r="M8" i="39"/>
  <c r="T7" i="39"/>
  <c r="O7" i="39"/>
  <c r="M7" i="39"/>
  <c r="T18" i="10"/>
  <c r="O18" i="10"/>
  <c r="M18" i="10"/>
  <c r="T17" i="10"/>
  <c r="O17" i="10"/>
  <c r="M17" i="10"/>
  <c r="T16" i="10"/>
  <c r="O16" i="10"/>
  <c r="M16" i="10"/>
  <c r="T15" i="10"/>
  <c r="O15" i="10"/>
  <c r="M15" i="10"/>
  <c r="T14" i="10"/>
  <c r="O14" i="10"/>
  <c r="M14" i="10"/>
  <c r="T13" i="10"/>
  <c r="O13" i="10"/>
  <c r="M13" i="10"/>
  <c r="N13" i="10" s="1"/>
  <c r="T12" i="10"/>
  <c r="O12" i="10"/>
  <c r="M12" i="10"/>
  <c r="T11" i="10"/>
  <c r="O11" i="10"/>
  <c r="M11" i="10"/>
  <c r="T10" i="10"/>
  <c r="O10" i="10"/>
  <c r="M10" i="10"/>
  <c r="T9" i="10"/>
  <c r="O9" i="10"/>
  <c r="M9" i="10"/>
  <c r="T8" i="10"/>
  <c r="O8" i="10"/>
  <c r="M8" i="10"/>
  <c r="T7" i="10"/>
  <c r="O7" i="10"/>
  <c r="M7" i="10"/>
  <c r="M27" i="38"/>
  <c r="L27" i="38"/>
  <c r="K27" i="38"/>
  <c r="J27" i="38"/>
  <c r="I27" i="38"/>
  <c r="H27" i="38"/>
  <c r="G27" i="38"/>
  <c r="G15" i="38"/>
  <c r="F15" i="38"/>
  <c r="E15" i="38"/>
  <c r="D15" i="38"/>
  <c r="C15" i="38"/>
  <c r="B15" i="38"/>
  <c r="F13" i="38"/>
  <c r="E13" i="38"/>
  <c r="D13" i="38"/>
  <c r="C13" i="38"/>
  <c r="B13" i="38"/>
  <c r="F12" i="38"/>
  <c r="E12" i="38"/>
  <c r="D12" i="38"/>
  <c r="C12" i="38"/>
  <c r="B12" i="38"/>
  <c r="F11" i="38"/>
  <c r="E11" i="38"/>
  <c r="D11" i="38"/>
  <c r="C11" i="38"/>
  <c r="B11" i="38"/>
  <c r="F10" i="38"/>
  <c r="E10" i="38"/>
  <c r="D10" i="38"/>
  <c r="C10" i="38"/>
  <c r="B10" i="38"/>
  <c r="F9" i="38"/>
  <c r="E9" i="38"/>
  <c r="D9" i="38"/>
  <c r="C9" i="38"/>
  <c r="B9" i="38"/>
  <c r="F8" i="38"/>
  <c r="E8" i="38"/>
  <c r="D8" i="38"/>
  <c r="C8" i="38"/>
  <c r="B8" i="38"/>
  <c r="G7" i="38"/>
  <c r="F7" i="38"/>
  <c r="E7" i="38"/>
  <c r="D7" i="38"/>
  <c r="C7" i="38"/>
  <c r="B7" i="38"/>
  <c r="G6" i="38"/>
  <c r="F6" i="38"/>
  <c r="E6" i="38"/>
  <c r="D6" i="38"/>
  <c r="C6" i="38"/>
  <c r="B6" i="38"/>
  <c r="M15" i="28"/>
  <c r="L15" i="28"/>
  <c r="K15" i="28"/>
  <c r="J15" i="28"/>
  <c r="I15" i="28"/>
  <c r="H15" i="28"/>
  <c r="M13" i="28"/>
  <c r="L13" i="28"/>
  <c r="K13" i="28"/>
  <c r="J13" i="28"/>
  <c r="I13" i="28"/>
  <c r="H13" i="28"/>
  <c r="M12" i="28"/>
  <c r="L12" i="28"/>
  <c r="K12" i="28"/>
  <c r="J12" i="28"/>
  <c r="I12" i="28"/>
  <c r="H12" i="28"/>
  <c r="M11" i="28"/>
  <c r="L11" i="28"/>
  <c r="K11" i="28"/>
  <c r="J11" i="28"/>
  <c r="I11" i="28"/>
  <c r="H11" i="28"/>
  <c r="M10" i="28"/>
  <c r="L10" i="28"/>
  <c r="K10" i="28"/>
  <c r="J10" i="28"/>
  <c r="I10" i="28"/>
  <c r="H10" i="28"/>
  <c r="M9" i="28"/>
  <c r="L9" i="28"/>
  <c r="K9" i="28"/>
  <c r="J9" i="28"/>
  <c r="I9" i="28"/>
  <c r="H9" i="28"/>
  <c r="M8" i="28"/>
  <c r="L8" i="28"/>
  <c r="K8" i="28"/>
  <c r="J8" i="28"/>
  <c r="I8" i="28"/>
  <c r="H8" i="28"/>
  <c r="M7" i="28"/>
  <c r="L7" i="28"/>
  <c r="K7" i="28"/>
  <c r="I7" i="28"/>
  <c r="H7" i="28"/>
  <c r="M6" i="28"/>
  <c r="L6" i="28"/>
  <c r="K6" i="28"/>
  <c r="I6" i="28"/>
  <c r="H6" i="28"/>
  <c r="AQ50" i="37"/>
  <c r="AP50" i="37"/>
  <c r="AO50" i="37"/>
  <c r="AN50" i="37"/>
  <c r="AM50" i="37"/>
  <c r="AL50" i="37"/>
  <c r="AK50" i="37"/>
  <c r="AJ50" i="37"/>
  <c r="AI50" i="37"/>
  <c r="AH50" i="37"/>
  <c r="AG50" i="37"/>
  <c r="AF50" i="37"/>
  <c r="AE50" i="37"/>
  <c r="AD50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AO48" i="37"/>
  <c r="S48" i="37"/>
  <c r="P48" i="37"/>
  <c r="M48" i="37"/>
  <c r="J48" i="37"/>
  <c r="G48" i="37"/>
  <c r="AQ47" i="37"/>
  <c r="AP47" i="37"/>
  <c r="AO47" i="37"/>
  <c r="AN47" i="37"/>
  <c r="AK47" i="37"/>
  <c r="AH47" i="37"/>
  <c r="AE47" i="37"/>
  <c r="AB47" i="37"/>
  <c r="Y47" i="37"/>
  <c r="V47" i="37"/>
  <c r="S47" i="37"/>
  <c r="P47" i="37"/>
  <c r="M47" i="37"/>
  <c r="J47" i="37"/>
  <c r="G47" i="37"/>
  <c r="AQ46" i="37"/>
  <c r="AP46" i="37"/>
  <c r="AO46" i="37"/>
  <c r="AN46" i="37"/>
  <c r="AM46" i="37"/>
  <c r="AL46" i="37"/>
  <c r="AK46" i="37"/>
  <c r="AJ46" i="37"/>
  <c r="AI46" i="37"/>
  <c r="AH46" i="37"/>
  <c r="AG46" i="37"/>
  <c r="AF46" i="37"/>
  <c r="AE46" i="37"/>
  <c r="AD46" i="37"/>
  <c r="AC46" i="37"/>
  <c r="AB46" i="37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AQ45" i="37"/>
  <c r="AP45" i="37"/>
  <c r="AO45" i="37"/>
  <c r="AN45" i="37"/>
  <c r="AK45" i="37"/>
  <c r="AH45" i="37"/>
  <c r="AE45" i="37"/>
  <c r="AB45" i="37"/>
  <c r="Y45" i="37"/>
  <c r="V45" i="37"/>
  <c r="S45" i="37"/>
  <c r="P45" i="37"/>
  <c r="M45" i="37"/>
  <c r="J45" i="37"/>
  <c r="G45" i="37"/>
  <c r="AQ44" i="37"/>
  <c r="AP44" i="37"/>
  <c r="AO44" i="37"/>
  <c r="AN44" i="37"/>
  <c r="AK44" i="37"/>
  <c r="AH44" i="37"/>
  <c r="AE44" i="37"/>
  <c r="AB44" i="37"/>
  <c r="Y44" i="37"/>
  <c r="V44" i="37"/>
  <c r="S44" i="37"/>
  <c r="P44" i="37"/>
  <c r="M44" i="37"/>
  <c r="J44" i="37"/>
  <c r="G44" i="37"/>
  <c r="AQ43" i="37"/>
  <c r="AP43" i="37"/>
  <c r="AO43" i="37"/>
  <c r="AN43" i="37"/>
  <c r="AM43" i="37"/>
  <c r="AL43" i="37"/>
  <c r="AK43" i="37"/>
  <c r="AJ43" i="37"/>
  <c r="AI43" i="37"/>
  <c r="AH43" i="37"/>
  <c r="AG43" i="37"/>
  <c r="AF43" i="37"/>
  <c r="AE43" i="37"/>
  <c r="AD43" i="37"/>
  <c r="AC43" i="37"/>
  <c r="AB43" i="37"/>
  <c r="AA43" i="37"/>
  <c r="Z43" i="37"/>
  <c r="Y43" i="37"/>
  <c r="X43" i="37"/>
  <c r="W43" i="37"/>
  <c r="V43" i="37"/>
  <c r="U43" i="37"/>
  <c r="T43" i="37"/>
  <c r="S43" i="37"/>
  <c r="R43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AQ42" i="37"/>
  <c r="AP42" i="37"/>
  <c r="AO42" i="37"/>
  <c r="AN42" i="37"/>
  <c r="AK42" i="37"/>
  <c r="AH42" i="37"/>
  <c r="AE42" i="37"/>
  <c r="AB42" i="37"/>
  <c r="Y42" i="37"/>
  <c r="V42" i="37"/>
  <c r="S42" i="37"/>
  <c r="P42" i="37"/>
  <c r="M42" i="37"/>
  <c r="J42" i="37"/>
  <c r="G42" i="37"/>
  <c r="AQ41" i="37"/>
  <c r="AP41" i="37"/>
  <c r="AO41" i="37"/>
  <c r="AN41" i="37"/>
  <c r="AM41" i="37"/>
  <c r="AL41" i="37"/>
  <c r="AK41" i="37"/>
  <c r="AJ41" i="37"/>
  <c r="AI41" i="37"/>
  <c r="AH41" i="37"/>
  <c r="AG41" i="37"/>
  <c r="AF41" i="37"/>
  <c r="AE41" i="37"/>
  <c r="AD41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AQ38" i="37"/>
  <c r="AO38" i="37"/>
  <c r="AP37" i="37"/>
  <c r="AL37" i="37"/>
  <c r="AN37" i="37" s="1"/>
  <c r="AI37" i="37"/>
  <c r="AI36" i="37" s="1"/>
  <c r="AK36" i="37" s="1"/>
  <c r="AF37" i="37"/>
  <c r="AC37" i="37"/>
  <c r="AE37" i="37" s="1"/>
  <c r="Z37" i="37"/>
  <c r="AB37" i="37" s="1"/>
  <c r="W37" i="37"/>
  <c r="W36" i="37" s="1"/>
  <c r="Y36" i="37" s="1"/>
  <c r="T37" i="37"/>
  <c r="Q37" i="37"/>
  <c r="N37" i="37"/>
  <c r="P37" i="37" s="1"/>
  <c r="K37" i="37"/>
  <c r="K36" i="37" s="1"/>
  <c r="M36" i="37" s="1"/>
  <c r="H37" i="37"/>
  <c r="J37" i="37" s="1"/>
  <c r="E37" i="37"/>
  <c r="AP36" i="37"/>
  <c r="AM36" i="37"/>
  <c r="AJ36" i="37"/>
  <c r="AG36" i="37"/>
  <c r="AD36" i="37"/>
  <c r="AA36" i="37"/>
  <c r="X36" i="37"/>
  <c r="U36" i="37"/>
  <c r="R36" i="37"/>
  <c r="O36" i="37"/>
  <c r="L36" i="37"/>
  <c r="I36" i="37"/>
  <c r="F36" i="37"/>
  <c r="AQ35" i="37"/>
  <c r="AP35" i="37"/>
  <c r="AO35" i="37"/>
  <c r="AN35" i="37"/>
  <c r="AK35" i="37"/>
  <c r="AH35" i="37"/>
  <c r="AE35" i="37"/>
  <c r="AB35" i="37"/>
  <c r="Y35" i="37"/>
  <c r="V35" i="37"/>
  <c r="S35" i="37"/>
  <c r="P35" i="37"/>
  <c r="M35" i="37"/>
  <c r="J35" i="37"/>
  <c r="G35" i="37"/>
  <c r="AQ34" i="37"/>
  <c r="AP34" i="37"/>
  <c r="AO34" i="37"/>
  <c r="AN34" i="37"/>
  <c r="AK34" i="37"/>
  <c r="AH34" i="37"/>
  <c r="AE34" i="37"/>
  <c r="AB34" i="37"/>
  <c r="Y34" i="37"/>
  <c r="V34" i="37"/>
  <c r="S34" i="37"/>
  <c r="P34" i="37"/>
  <c r="M34" i="37"/>
  <c r="J34" i="37"/>
  <c r="G34" i="37"/>
  <c r="AQ33" i="37"/>
  <c r="AP33" i="37"/>
  <c r="AO33" i="37"/>
  <c r="AN33" i="37"/>
  <c r="AM33" i="37"/>
  <c r="AL33" i="37"/>
  <c r="AK33" i="37"/>
  <c r="AJ33" i="37"/>
  <c r="AI33" i="37"/>
  <c r="AH33" i="37"/>
  <c r="AG33" i="37"/>
  <c r="AF33" i="37"/>
  <c r="AE33" i="37"/>
  <c r="AD33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AQ32" i="37"/>
  <c r="AP32" i="37"/>
  <c r="AO32" i="37"/>
  <c r="AN32" i="37"/>
  <c r="AM32" i="37"/>
  <c r="AL32" i="37"/>
  <c r="AK32" i="37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AQ31" i="37"/>
  <c r="AP31" i="37"/>
  <c r="AO31" i="37"/>
  <c r="AN31" i="37"/>
  <c r="AK31" i="37"/>
  <c r="AH31" i="37"/>
  <c r="AE31" i="37"/>
  <c r="AB31" i="37"/>
  <c r="Y31" i="37"/>
  <c r="V31" i="37"/>
  <c r="S31" i="37"/>
  <c r="P31" i="37"/>
  <c r="M31" i="37"/>
  <c r="J31" i="37"/>
  <c r="G31" i="37"/>
  <c r="AQ30" i="37"/>
  <c r="AP30" i="37"/>
  <c r="AO30" i="37"/>
  <c r="AN30" i="37"/>
  <c r="AK30" i="37"/>
  <c r="AH30" i="37"/>
  <c r="AE30" i="37"/>
  <c r="AB30" i="37"/>
  <c r="Y30" i="37"/>
  <c r="V30" i="37"/>
  <c r="S30" i="37"/>
  <c r="P30" i="37"/>
  <c r="M30" i="37"/>
  <c r="J30" i="37"/>
  <c r="G30" i="37"/>
  <c r="AP29" i="37"/>
  <c r="AL29" i="37"/>
  <c r="AN29" i="37" s="1"/>
  <c r="AI29" i="37"/>
  <c r="AK29" i="37" s="1"/>
  <c r="AF29" i="37"/>
  <c r="AH29" i="37" s="1"/>
  <c r="AC29" i="37"/>
  <c r="AE29" i="37" s="1"/>
  <c r="Z29" i="37"/>
  <c r="AB29" i="37" s="1"/>
  <c r="W29" i="37"/>
  <c r="Y29" i="37" s="1"/>
  <c r="T29" i="37"/>
  <c r="V29" i="37" s="1"/>
  <c r="Q29" i="37"/>
  <c r="S29" i="37" s="1"/>
  <c r="N29" i="37"/>
  <c r="K29" i="37"/>
  <c r="M29" i="37" s="1"/>
  <c r="H29" i="37"/>
  <c r="J29" i="37" s="1"/>
  <c r="E29" i="37"/>
  <c r="G29" i="37" s="1"/>
  <c r="AP28" i="37"/>
  <c r="AL28" i="37"/>
  <c r="AN28" i="37" s="1"/>
  <c r="AI28" i="37"/>
  <c r="AK28" i="37" s="1"/>
  <c r="AF28" i="37"/>
  <c r="AH28" i="37" s="1"/>
  <c r="AC28" i="37"/>
  <c r="AE28" i="37" s="1"/>
  <c r="Z28" i="37"/>
  <c r="AB28" i="37" s="1"/>
  <c r="W28" i="37"/>
  <c r="Y28" i="37" s="1"/>
  <c r="T28" i="37"/>
  <c r="V28" i="37" s="1"/>
  <c r="Q28" i="37"/>
  <c r="S28" i="37" s="1"/>
  <c r="N28" i="37"/>
  <c r="P28" i="37" s="1"/>
  <c r="K28" i="37"/>
  <c r="M28" i="37" s="1"/>
  <c r="H28" i="37"/>
  <c r="J28" i="37" s="1"/>
  <c r="E28" i="37"/>
  <c r="AQ27" i="37"/>
  <c r="AP27" i="37"/>
  <c r="AO27" i="37"/>
  <c r="AN27" i="37"/>
  <c r="AK27" i="37"/>
  <c r="AH27" i="37"/>
  <c r="AE27" i="37"/>
  <c r="AB27" i="37"/>
  <c r="Y27" i="37"/>
  <c r="V27" i="37"/>
  <c r="S27" i="37"/>
  <c r="P27" i="37"/>
  <c r="M27" i="37"/>
  <c r="J27" i="37"/>
  <c r="G27" i="37"/>
  <c r="AQ26" i="37"/>
  <c r="AP26" i="37"/>
  <c r="AO26" i="37"/>
  <c r="AN26" i="37"/>
  <c r="AK26" i="37"/>
  <c r="AH26" i="37"/>
  <c r="AE26" i="37"/>
  <c r="AB26" i="37"/>
  <c r="Y26" i="37"/>
  <c r="V26" i="37"/>
  <c r="S26" i="37"/>
  <c r="P26" i="37"/>
  <c r="M26" i="37"/>
  <c r="J26" i="37"/>
  <c r="G26" i="37"/>
  <c r="AP25" i="37"/>
  <c r="AL25" i="37"/>
  <c r="AN25" i="37" s="1"/>
  <c r="AI25" i="37"/>
  <c r="AK25" i="37" s="1"/>
  <c r="AF25" i="37"/>
  <c r="AH25" i="37" s="1"/>
  <c r="AC25" i="37"/>
  <c r="Z25" i="37"/>
  <c r="AB25" i="37" s="1"/>
  <c r="W25" i="37"/>
  <c r="Y25" i="37" s="1"/>
  <c r="T25" i="37"/>
  <c r="V25" i="37" s="1"/>
  <c r="Q25" i="37"/>
  <c r="N25" i="37"/>
  <c r="P25" i="37" s="1"/>
  <c r="K25" i="37"/>
  <c r="M25" i="37" s="1"/>
  <c r="H25" i="37"/>
  <c r="J25" i="37" s="1"/>
  <c r="E25" i="37"/>
  <c r="AQ24" i="37"/>
  <c r="AP24" i="37"/>
  <c r="AO24" i="37"/>
  <c r="AN24" i="37"/>
  <c r="AK24" i="37"/>
  <c r="AH24" i="37"/>
  <c r="AE24" i="37"/>
  <c r="AB24" i="37"/>
  <c r="Y24" i="37"/>
  <c r="V24" i="37"/>
  <c r="S24" i="37"/>
  <c r="P24" i="37"/>
  <c r="M24" i="37"/>
  <c r="J24" i="37"/>
  <c r="G24" i="37"/>
  <c r="AP23" i="37"/>
  <c r="AL23" i="37"/>
  <c r="AN23" i="37" s="1"/>
  <c r="AI23" i="37"/>
  <c r="AK23" i="37" s="1"/>
  <c r="AF23" i="37"/>
  <c r="AC23" i="37"/>
  <c r="AE23" i="37" s="1"/>
  <c r="Z23" i="37"/>
  <c r="AB23" i="37" s="1"/>
  <c r="W23" i="37"/>
  <c r="Y23" i="37" s="1"/>
  <c r="T23" i="37"/>
  <c r="V23" i="37" s="1"/>
  <c r="Q23" i="37"/>
  <c r="S23" i="37" s="1"/>
  <c r="N23" i="37"/>
  <c r="P23" i="37" s="1"/>
  <c r="K23" i="37"/>
  <c r="M23" i="37" s="1"/>
  <c r="H23" i="37"/>
  <c r="E23" i="37"/>
  <c r="G23" i="37" s="1"/>
  <c r="AQ22" i="37"/>
  <c r="AP22" i="37"/>
  <c r="AO22" i="37"/>
  <c r="AN22" i="37"/>
  <c r="AK22" i="37"/>
  <c r="AH22" i="37"/>
  <c r="AE22" i="37"/>
  <c r="AB22" i="37"/>
  <c r="Y22" i="37"/>
  <c r="V22" i="37"/>
  <c r="S22" i="37"/>
  <c r="P22" i="37"/>
  <c r="M22" i="37"/>
  <c r="J22" i="37"/>
  <c r="G22" i="37"/>
  <c r="AP21" i="37"/>
  <c r="AM21" i="37"/>
  <c r="AJ21" i="37"/>
  <c r="AG21" i="37"/>
  <c r="AD21" i="37"/>
  <c r="AA21" i="37"/>
  <c r="X21" i="37"/>
  <c r="U21" i="37"/>
  <c r="R21" i="37"/>
  <c r="O21" i="37"/>
  <c r="L21" i="37"/>
  <c r="I21" i="37"/>
  <c r="F21" i="37"/>
  <c r="AQ20" i="37"/>
  <c r="AP20" i="37"/>
  <c r="AO20" i="37"/>
  <c r="AN20" i="37"/>
  <c r="AK20" i="37"/>
  <c r="AH20" i="37"/>
  <c r="AE20" i="37"/>
  <c r="AB20" i="37"/>
  <c r="Y20" i="37"/>
  <c r="V20" i="37"/>
  <c r="S20" i="37"/>
  <c r="P20" i="37"/>
  <c r="M20" i="37"/>
  <c r="J20" i="37"/>
  <c r="G20" i="37"/>
  <c r="AQ19" i="37"/>
  <c r="AP19" i="37"/>
  <c r="AO19" i="37"/>
  <c r="AN19" i="37"/>
  <c r="AK19" i="37"/>
  <c r="AH19" i="37"/>
  <c r="AE19" i="37"/>
  <c r="AB19" i="37"/>
  <c r="Y19" i="37"/>
  <c r="V19" i="37"/>
  <c r="S19" i="37"/>
  <c r="P19" i="37"/>
  <c r="M19" i="37"/>
  <c r="J19" i="37"/>
  <c r="G19" i="37"/>
  <c r="AQ18" i="37"/>
  <c r="AP18" i="37"/>
  <c r="AO18" i="37"/>
  <c r="AN18" i="37"/>
  <c r="AK18" i="37"/>
  <c r="AH18" i="37"/>
  <c r="AE18" i="37"/>
  <c r="AB18" i="37"/>
  <c r="Y18" i="37"/>
  <c r="V18" i="37"/>
  <c r="S18" i="37"/>
  <c r="P18" i="37"/>
  <c r="M18" i="37"/>
  <c r="J18" i="37"/>
  <c r="G18" i="37"/>
  <c r="AQ17" i="37"/>
  <c r="AP17" i="37"/>
  <c r="AO17" i="37"/>
  <c r="AN17" i="37"/>
  <c r="AK17" i="37"/>
  <c r="AH17" i="37"/>
  <c r="AE17" i="37"/>
  <c r="AB17" i="37"/>
  <c r="Y17" i="37"/>
  <c r="V17" i="37"/>
  <c r="S17" i="37"/>
  <c r="P17" i="37"/>
  <c r="M17" i="37"/>
  <c r="J17" i="37"/>
  <c r="G17" i="37"/>
  <c r="AQ16" i="37"/>
  <c r="AP16" i="37"/>
  <c r="AO16" i="37"/>
  <c r="AN16" i="37"/>
  <c r="AM16" i="37"/>
  <c r="AL16" i="37"/>
  <c r="AK16" i="37"/>
  <c r="AJ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AQ15" i="37"/>
  <c r="AP15" i="37"/>
  <c r="AO15" i="37"/>
  <c r="AN15" i="37"/>
  <c r="AK15" i="37"/>
  <c r="AH15" i="37"/>
  <c r="AE15" i="37"/>
  <c r="AB15" i="37"/>
  <c r="Y15" i="37"/>
  <c r="V15" i="37"/>
  <c r="S15" i="37"/>
  <c r="P15" i="37"/>
  <c r="M15" i="37"/>
  <c r="J15" i="37"/>
  <c r="G15" i="37"/>
  <c r="AQ14" i="37"/>
  <c r="AP14" i="37"/>
  <c r="AO14" i="37"/>
  <c r="AN14" i="37"/>
  <c r="AK14" i="37"/>
  <c r="AH14" i="37"/>
  <c r="AE14" i="37"/>
  <c r="AB14" i="37"/>
  <c r="Y14" i="37"/>
  <c r="V14" i="37"/>
  <c r="S14" i="37"/>
  <c r="P14" i="37"/>
  <c r="M14" i="37"/>
  <c r="J14" i="37"/>
  <c r="G14" i="37"/>
  <c r="AQ13" i="37"/>
  <c r="AP13" i="37"/>
  <c r="AO13" i="37"/>
  <c r="AN13" i="37"/>
  <c r="AK13" i="37"/>
  <c r="AH13" i="37"/>
  <c r="AE13" i="37"/>
  <c r="AB13" i="37"/>
  <c r="Y13" i="37"/>
  <c r="V13" i="37"/>
  <c r="S13" i="37"/>
  <c r="P13" i="37"/>
  <c r="M13" i="37"/>
  <c r="J13" i="37"/>
  <c r="G13" i="37"/>
  <c r="AQ12" i="37"/>
  <c r="AP12" i="37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AQ11" i="37"/>
  <c r="AO11" i="37"/>
  <c r="AQ10" i="37"/>
  <c r="AP10" i="37"/>
  <c r="AO10" i="37"/>
  <c r="AN10" i="37"/>
  <c r="AK10" i="37"/>
  <c r="AH10" i="37"/>
  <c r="AE10" i="37"/>
  <c r="AB10" i="37"/>
  <c r="Y10" i="37"/>
  <c r="V10" i="37"/>
  <c r="S10" i="37"/>
  <c r="P10" i="37"/>
  <c r="M10" i="37"/>
  <c r="J10" i="37"/>
  <c r="G10" i="37"/>
  <c r="AP9" i="37"/>
  <c r="AL9" i="37"/>
  <c r="AN9" i="37" s="1"/>
  <c r="AI9" i="37"/>
  <c r="AK9" i="37" s="1"/>
  <c r="AF9" i="37"/>
  <c r="AH9" i="37" s="1"/>
  <c r="AC9" i="37"/>
  <c r="AE9" i="37" s="1"/>
  <c r="Z9" i="37"/>
  <c r="AB9" i="37" s="1"/>
  <c r="W9" i="37"/>
  <c r="T9" i="37"/>
  <c r="V9" i="37" s="1"/>
  <c r="Q9" i="37"/>
  <c r="S9" i="37" s="1"/>
  <c r="N9" i="37"/>
  <c r="P9" i="37" s="1"/>
  <c r="K9" i="37"/>
  <c r="M9" i="37" s="1"/>
  <c r="H9" i="37"/>
  <c r="J9" i="37" s="1"/>
  <c r="E9" i="37"/>
  <c r="AP8" i="37"/>
  <c r="AL8" i="37"/>
  <c r="AN8" i="37" s="1"/>
  <c r="AI8" i="37"/>
  <c r="AK8" i="37" s="1"/>
  <c r="AF8" i="37"/>
  <c r="AH8" i="37" s="1"/>
  <c r="AC8" i="37"/>
  <c r="Z8" i="37"/>
  <c r="W8" i="37"/>
  <c r="Y8" i="37" s="1"/>
  <c r="T8" i="37"/>
  <c r="V8" i="37" s="1"/>
  <c r="Q8" i="37"/>
  <c r="N8" i="37"/>
  <c r="K8" i="37"/>
  <c r="M8" i="37" s="1"/>
  <c r="H8" i="37"/>
  <c r="J8" i="37" s="1"/>
  <c r="E8" i="37"/>
  <c r="AP7" i="37"/>
  <c r="AM7" i="37"/>
  <c r="AJ7" i="37"/>
  <c r="AG7" i="37"/>
  <c r="AD7" i="37"/>
  <c r="AA7" i="37"/>
  <c r="X7" i="37"/>
  <c r="U7" i="37"/>
  <c r="R7" i="37"/>
  <c r="O7" i="37"/>
  <c r="L7" i="37"/>
  <c r="I7" i="37"/>
  <c r="F7" i="37"/>
  <c r="AP6" i="37"/>
  <c r="AL6" i="37"/>
  <c r="AN6" i="37" s="1"/>
  <c r="AI6" i="37"/>
  <c r="AF6" i="37"/>
  <c r="AC6" i="37"/>
  <c r="Z6" i="37"/>
  <c r="W6" i="37"/>
  <c r="Y6" i="37" s="1"/>
  <c r="T6" i="37"/>
  <c r="S6" i="37"/>
  <c r="P6" i="37"/>
  <c r="M6" i="37"/>
  <c r="J6" i="37"/>
  <c r="G6" i="37"/>
  <c r="AQ5" i="37"/>
  <c r="AP5" i="37"/>
  <c r="AO5" i="37"/>
  <c r="AN5" i="37"/>
  <c r="AK5" i="37"/>
  <c r="AH5" i="37"/>
  <c r="AE5" i="37"/>
  <c r="AB5" i="37"/>
  <c r="Y5" i="37"/>
  <c r="V5" i="37"/>
  <c r="S5" i="37"/>
  <c r="P5" i="37"/>
  <c r="M5" i="37"/>
  <c r="J5" i="37"/>
  <c r="G5" i="37"/>
  <c r="AO4" i="37"/>
  <c r="AM4" i="37"/>
  <c r="AN4" i="37" s="1"/>
  <c r="AJ4" i="37"/>
  <c r="AG4" i="37"/>
  <c r="AH4" i="37" s="1"/>
  <c r="AD4" i="37"/>
  <c r="AA4" i="37"/>
  <c r="AB4" i="37" s="1"/>
  <c r="X4" i="37"/>
  <c r="U4" i="37"/>
  <c r="V4" i="37" s="1"/>
  <c r="R4" i="37"/>
  <c r="O4" i="37"/>
  <c r="P4" i="37" s="1"/>
  <c r="L4" i="37"/>
  <c r="I4" i="37"/>
  <c r="J4" i="37" s="1"/>
  <c r="F4" i="37"/>
  <c r="AM3" i="37"/>
  <c r="Q3" i="37"/>
  <c r="N3" i="37"/>
  <c r="K3" i="37"/>
  <c r="H3" i="37"/>
  <c r="E3" i="37"/>
  <c r="AQ55" i="29"/>
  <c r="AP55" i="29"/>
  <c r="AO55" i="29"/>
  <c r="AN55" i="29"/>
  <c r="AM55" i="29"/>
  <c r="AL55" i="29"/>
  <c r="AK55" i="29"/>
  <c r="AJ55" i="29"/>
  <c r="AI55" i="29"/>
  <c r="AH55" i="29"/>
  <c r="AG55" i="29"/>
  <c r="AF55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AQ53" i="29"/>
  <c r="AP53" i="29"/>
  <c r="AO53" i="29"/>
  <c r="AN53" i="29"/>
  <c r="AK53" i="29"/>
  <c r="AH53" i="29"/>
  <c r="AE53" i="29"/>
  <c r="AB53" i="29"/>
  <c r="Y53" i="29"/>
  <c r="V53" i="29"/>
  <c r="S53" i="29"/>
  <c r="P53" i="29"/>
  <c r="M53" i="29"/>
  <c r="J53" i="29"/>
  <c r="G53" i="29"/>
  <c r="AQ52" i="29"/>
  <c r="AP52" i="29"/>
  <c r="AO52" i="29"/>
  <c r="AN52" i="29"/>
  <c r="AK52" i="29"/>
  <c r="AH52" i="29"/>
  <c r="AE52" i="29"/>
  <c r="AB52" i="29"/>
  <c r="Y52" i="29"/>
  <c r="V52" i="29"/>
  <c r="S52" i="29"/>
  <c r="P52" i="29"/>
  <c r="M52" i="29"/>
  <c r="J52" i="29"/>
  <c r="G52" i="29"/>
  <c r="AQ51" i="29"/>
  <c r="AP51" i="29"/>
  <c r="AO51" i="29"/>
  <c r="AN51" i="29"/>
  <c r="AM51" i="29"/>
  <c r="AL51" i="29"/>
  <c r="AK51" i="29"/>
  <c r="AJ51" i="29"/>
  <c r="AI51" i="29"/>
  <c r="AH51" i="29"/>
  <c r="AG51" i="29"/>
  <c r="AF51" i="29"/>
  <c r="AE51" i="29"/>
  <c r="AD51" i="29"/>
  <c r="AC51" i="29"/>
  <c r="AB51" i="29"/>
  <c r="AA51" i="29"/>
  <c r="Z51" i="29"/>
  <c r="Y51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K51" i="29"/>
  <c r="J51" i="29"/>
  <c r="I51" i="29"/>
  <c r="H51" i="29"/>
  <c r="G51" i="29"/>
  <c r="F51" i="29"/>
  <c r="E51" i="29"/>
  <c r="AO50" i="29"/>
  <c r="AO49" i="29"/>
  <c r="AQ48" i="29"/>
  <c r="AP48" i="29"/>
  <c r="AO48" i="29"/>
  <c r="AN48" i="29"/>
  <c r="AK48" i="29"/>
  <c r="AH48" i="29"/>
  <c r="AE48" i="29"/>
  <c r="AB48" i="29"/>
  <c r="Y48" i="29"/>
  <c r="V48" i="29"/>
  <c r="S48" i="29"/>
  <c r="P48" i="29"/>
  <c r="M48" i="29"/>
  <c r="J48" i="29"/>
  <c r="G48" i="29"/>
  <c r="AQ47" i="29"/>
  <c r="AP47" i="29"/>
  <c r="AO47" i="29"/>
  <c r="AN47" i="29"/>
  <c r="AK47" i="29"/>
  <c r="AH47" i="29"/>
  <c r="AE47" i="29"/>
  <c r="AB47" i="29"/>
  <c r="Y47" i="29"/>
  <c r="V47" i="29"/>
  <c r="S47" i="29"/>
  <c r="P47" i="29"/>
  <c r="M47" i="29"/>
  <c r="J47" i="29"/>
  <c r="G47" i="29"/>
  <c r="AQ46" i="29"/>
  <c r="AP46" i="29"/>
  <c r="AO46" i="29"/>
  <c r="AN46" i="29"/>
  <c r="AM46" i="29"/>
  <c r="AL46" i="29"/>
  <c r="AK46" i="29"/>
  <c r="AJ46" i="29"/>
  <c r="AI46" i="29"/>
  <c r="AH46" i="29"/>
  <c r="AG46" i="29"/>
  <c r="AF46" i="29"/>
  <c r="AE46" i="29"/>
  <c r="AD46" i="29"/>
  <c r="AC46" i="29"/>
  <c r="AB46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AQ45" i="29"/>
  <c r="AP45" i="29"/>
  <c r="AO45" i="29"/>
  <c r="AN45" i="29"/>
  <c r="AK45" i="29"/>
  <c r="AH45" i="29"/>
  <c r="AE45" i="29"/>
  <c r="AB45" i="29"/>
  <c r="Y45" i="29"/>
  <c r="V45" i="29"/>
  <c r="S45" i="29"/>
  <c r="P45" i="29"/>
  <c r="M45" i="29"/>
  <c r="J45" i="29"/>
  <c r="G45" i="29"/>
  <c r="AQ44" i="29"/>
  <c r="AP44" i="29"/>
  <c r="AO44" i="29"/>
  <c r="AN44" i="29"/>
  <c r="AM44" i="29"/>
  <c r="AL44" i="29"/>
  <c r="AK44" i="29"/>
  <c r="AJ44" i="29"/>
  <c r="AI44" i="29"/>
  <c r="AH44" i="29"/>
  <c r="AG44" i="29"/>
  <c r="AF44" i="29"/>
  <c r="AE44" i="29"/>
  <c r="AD44" i="29"/>
  <c r="AC44" i="29"/>
  <c r="AB44" i="29"/>
  <c r="AA44" i="29"/>
  <c r="Z44" i="29"/>
  <c r="Y44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AQ41" i="29"/>
  <c r="AO41" i="29"/>
  <c r="AP40" i="29"/>
  <c r="AL40" i="29"/>
  <c r="AN40" i="29" s="1"/>
  <c r="AI40" i="29"/>
  <c r="AF40" i="29"/>
  <c r="AC40" i="29"/>
  <c r="Z40" i="29"/>
  <c r="AB40" i="29" s="1"/>
  <c r="W40" i="29"/>
  <c r="T40" i="29"/>
  <c r="T39" i="29" s="1"/>
  <c r="V39" i="29" s="1"/>
  <c r="Q40" i="29"/>
  <c r="N40" i="29"/>
  <c r="P40" i="29" s="1"/>
  <c r="K40" i="29"/>
  <c r="H40" i="29"/>
  <c r="E40" i="29"/>
  <c r="AP39" i="29"/>
  <c r="AM39" i="29"/>
  <c r="AJ39" i="29"/>
  <c r="AG39" i="29"/>
  <c r="AD39" i="29"/>
  <c r="AA39" i="29"/>
  <c r="X39" i="29"/>
  <c r="U39" i="29"/>
  <c r="R39" i="29"/>
  <c r="O39" i="29"/>
  <c r="L39" i="29"/>
  <c r="I39" i="29"/>
  <c r="F39" i="29"/>
  <c r="AQ38" i="29"/>
  <c r="AP38" i="29"/>
  <c r="AO38" i="29"/>
  <c r="AN38" i="29"/>
  <c r="AK38" i="29"/>
  <c r="AH38" i="29"/>
  <c r="AE38" i="29"/>
  <c r="AB38" i="29"/>
  <c r="Y38" i="29"/>
  <c r="V38" i="29"/>
  <c r="S38" i="29"/>
  <c r="P38" i="29"/>
  <c r="M38" i="29"/>
  <c r="J38" i="29"/>
  <c r="G38" i="29"/>
  <c r="AQ37" i="29"/>
  <c r="AP37" i="29"/>
  <c r="AO37" i="29"/>
  <c r="AN37" i="29"/>
  <c r="AK37" i="29"/>
  <c r="AH37" i="29"/>
  <c r="AE37" i="29"/>
  <c r="AB37" i="29"/>
  <c r="Y37" i="29"/>
  <c r="V37" i="29"/>
  <c r="S37" i="29"/>
  <c r="P37" i="29"/>
  <c r="M37" i="29"/>
  <c r="J37" i="29"/>
  <c r="G37" i="29"/>
  <c r="AQ36" i="29"/>
  <c r="AP36" i="29"/>
  <c r="AO36" i="29"/>
  <c r="AN36" i="29"/>
  <c r="AM36" i="29"/>
  <c r="AL36" i="29"/>
  <c r="AK36" i="29"/>
  <c r="AJ36" i="29"/>
  <c r="AI36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AQ35" i="29"/>
  <c r="AP35" i="29"/>
  <c r="AO35" i="29"/>
  <c r="AN35" i="29"/>
  <c r="AM35" i="29"/>
  <c r="AL35" i="29"/>
  <c r="AK35" i="29"/>
  <c r="AJ35" i="29"/>
  <c r="AI35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AQ34" i="29"/>
  <c r="AO34" i="29"/>
  <c r="AN34" i="29"/>
  <c r="AK34" i="29"/>
  <c r="AH34" i="29"/>
  <c r="AE34" i="29"/>
  <c r="AB34" i="29"/>
  <c r="Y34" i="29"/>
  <c r="V34" i="29"/>
  <c r="S34" i="29"/>
  <c r="P34" i="29"/>
  <c r="M34" i="29"/>
  <c r="J34" i="29"/>
  <c r="G34" i="29"/>
  <c r="AQ33" i="29"/>
  <c r="AO33" i="29"/>
  <c r="AN33" i="29"/>
  <c r="AK33" i="29"/>
  <c r="AH33" i="29"/>
  <c r="AE33" i="29"/>
  <c r="AB33" i="29"/>
  <c r="Y33" i="29"/>
  <c r="V33" i="29"/>
  <c r="S33" i="29"/>
  <c r="P33" i="29"/>
  <c r="M33" i="29"/>
  <c r="J33" i="29"/>
  <c r="G33" i="29"/>
  <c r="AQ32" i="29"/>
  <c r="AO32" i="29"/>
  <c r="AN32" i="29"/>
  <c r="AK32" i="29"/>
  <c r="AH32" i="29"/>
  <c r="AE32" i="29"/>
  <c r="AB32" i="29"/>
  <c r="Y32" i="29"/>
  <c r="V32" i="29"/>
  <c r="S32" i="29"/>
  <c r="P32" i="29"/>
  <c r="M32" i="29"/>
  <c r="J32" i="29"/>
  <c r="G32" i="29"/>
  <c r="AQ31" i="29"/>
  <c r="AP31" i="29"/>
  <c r="AO31" i="29"/>
  <c r="AN31" i="29"/>
  <c r="AK31" i="29"/>
  <c r="AH31" i="29"/>
  <c r="AE31" i="29"/>
  <c r="AB31" i="29"/>
  <c r="Y31" i="29"/>
  <c r="V31" i="29"/>
  <c r="S31" i="29"/>
  <c r="P31" i="29"/>
  <c r="M31" i="29"/>
  <c r="J31" i="29"/>
  <c r="G31" i="29"/>
  <c r="AQ30" i="29"/>
  <c r="AP30" i="29"/>
  <c r="AO30" i="29"/>
  <c r="AN30" i="29"/>
  <c r="AK30" i="29"/>
  <c r="AH30" i="29"/>
  <c r="AE30" i="29"/>
  <c r="AB30" i="29"/>
  <c r="Y30" i="29"/>
  <c r="V30" i="29"/>
  <c r="S30" i="29"/>
  <c r="P30" i="29"/>
  <c r="M30" i="29"/>
  <c r="J30" i="29"/>
  <c r="G30" i="29"/>
  <c r="AP29" i="29"/>
  <c r="AL29" i="29"/>
  <c r="AN29" i="29" s="1"/>
  <c r="AI29" i="29"/>
  <c r="AK29" i="29" s="1"/>
  <c r="AF29" i="29"/>
  <c r="AH29" i="29" s="1"/>
  <c r="AC29" i="29"/>
  <c r="AE29" i="29" s="1"/>
  <c r="Z29" i="29"/>
  <c r="AB29" i="29" s="1"/>
  <c r="W29" i="29"/>
  <c r="Y29" i="29" s="1"/>
  <c r="T29" i="29"/>
  <c r="V29" i="29" s="1"/>
  <c r="Q29" i="29"/>
  <c r="S29" i="29" s="1"/>
  <c r="N29" i="29"/>
  <c r="P29" i="29" s="1"/>
  <c r="K29" i="29"/>
  <c r="M29" i="29" s="1"/>
  <c r="H29" i="29"/>
  <c r="J29" i="29" s="1"/>
  <c r="E29" i="29"/>
  <c r="AP28" i="29"/>
  <c r="AL28" i="29"/>
  <c r="AI28" i="29"/>
  <c r="AK28" i="29" s="1"/>
  <c r="AF28" i="29"/>
  <c r="AH28" i="29" s="1"/>
  <c r="AC28" i="29"/>
  <c r="AE28" i="29" s="1"/>
  <c r="Z28" i="29"/>
  <c r="AB28" i="29" s="1"/>
  <c r="W28" i="29"/>
  <c r="Y28" i="29" s="1"/>
  <c r="T28" i="29"/>
  <c r="V28" i="29" s="1"/>
  <c r="Q28" i="29"/>
  <c r="S28" i="29" s="1"/>
  <c r="N28" i="29"/>
  <c r="P28" i="29" s="1"/>
  <c r="K28" i="29"/>
  <c r="M28" i="29" s="1"/>
  <c r="H28" i="29"/>
  <c r="J28" i="29" s="1"/>
  <c r="E28" i="29"/>
  <c r="AQ27" i="29"/>
  <c r="AP27" i="29"/>
  <c r="AO27" i="29"/>
  <c r="AN27" i="29"/>
  <c r="AK27" i="29"/>
  <c r="AH27" i="29"/>
  <c r="AE27" i="29"/>
  <c r="AB27" i="29"/>
  <c r="Y27" i="29"/>
  <c r="V27" i="29"/>
  <c r="S27" i="29"/>
  <c r="P27" i="29"/>
  <c r="M27" i="29"/>
  <c r="J27" i="29"/>
  <c r="G27" i="29"/>
  <c r="AQ26" i="29"/>
  <c r="AP26" i="29"/>
  <c r="AO26" i="29"/>
  <c r="AN26" i="29"/>
  <c r="AK26" i="29"/>
  <c r="AH26" i="29"/>
  <c r="AE26" i="29"/>
  <c r="AB26" i="29"/>
  <c r="Y26" i="29"/>
  <c r="V26" i="29"/>
  <c r="S26" i="29"/>
  <c r="P26" i="29"/>
  <c r="M26" i="29"/>
  <c r="J26" i="29"/>
  <c r="G26" i="29"/>
  <c r="AP25" i="29"/>
  <c r="AL25" i="29"/>
  <c r="AN25" i="29" s="1"/>
  <c r="AI25" i="29"/>
  <c r="AF25" i="29"/>
  <c r="AH25" i="29" s="1"/>
  <c r="AC25" i="29"/>
  <c r="AE25" i="29" s="1"/>
  <c r="Z25" i="29"/>
  <c r="AB25" i="29" s="1"/>
  <c r="W25" i="29"/>
  <c r="T25" i="29"/>
  <c r="V25" i="29" s="1"/>
  <c r="Q25" i="29"/>
  <c r="S25" i="29" s="1"/>
  <c r="N25" i="29"/>
  <c r="P25" i="29" s="1"/>
  <c r="K25" i="29"/>
  <c r="H25" i="29"/>
  <c r="J25" i="29" s="1"/>
  <c r="E25" i="29"/>
  <c r="G25" i="29" s="1"/>
  <c r="AQ24" i="29"/>
  <c r="AP24" i="29"/>
  <c r="AO24" i="29"/>
  <c r="AN24" i="29"/>
  <c r="AK24" i="29"/>
  <c r="AH24" i="29"/>
  <c r="AE24" i="29"/>
  <c r="AB24" i="29"/>
  <c r="Y24" i="29"/>
  <c r="V24" i="29"/>
  <c r="S24" i="29"/>
  <c r="P24" i="29"/>
  <c r="M24" i="29"/>
  <c r="J24" i="29"/>
  <c r="G24" i="29"/>
  <c r="AP23" i="29"/>
  <c r="AL23" i="29"/>
  <c r="AN23" i="29" s="1"/>
  <c r="AI23" i="29"/>
  <c r="AK23" i="29" s="1"/>
  <c r="AF23" i="29"/>
  <c r="AH23" i="29" s="1"/>
  <c r="AC23" i="29"/>
  <c r="AE23" i="29" s="1"/>
  <c r="Z23" i="29"/>
  <c r="AB23" i="29" s="1"/>
  <c r="W23" i="29"/>
  <c r="Y23" i="29" s="1"/>
  <c r="T23" i="29"/>
  <c r="V23" i="29" s="1"/>
  <c r="Q23" i="29"/>
  <c r="S23" i="29" s="1"/>
  <c r="N23" i="29"/>
  <c r="P23" i="29" s="1"/>
  <c r="K23" i="29"/>
  <c r="M23" i="29" s="1"/>
  <c r="H23" i="29"/>
  <c r="J23" i="29" s="1"/>
  <c r="E23" i="29"/>
  <c r="AQ22" i="29"/>
  <c r="AP22" i="29"/>
  <c r="AO22" i="29"/>
  <c r="AN22" i="29"/>
  <c r="AK22" i="29"/>
  <c r="AH22" i="29"/>
  <c r="AE22" i="29"/>
  <c r="AB22" i="29"/>
  <c r="Y22" i="29"/>
  <c r="V22" i="29"/>
  <c r="S22" i="29"/>
  <c r="P22" i="29"/>
  <c r="M22" i="29"/>
  <c r="J22" i="29"/>
  <c r="G22" i="29"/>
  <c r="AP21" i="29"/>
  <c r="AM21" i="29"/>
  <c r="AJ21" i="29"/>
  <c r="AG21" i="29"/>
  <c r="AD21" i="29"/>
  <c r="AA21" i="29"/>
  <c r="X21" i="29"/>
  <c r="U21" i="29"/>
  <c r="R21" i="29"/>
  <c r="O21" i="29"/>
  <c r="L21" i="29"/>
  <c r="I21" i="29"/>
  <c r="F21" i="29"/>
  <c r="AQ20" i="29"/>
  <c r="AP20" i="29"/>
  <c r="AO20" i="29"/>
  <c r="AN20" i="29"/>
  <c r="AK20" i="29"/>
  <c r="AH20" i="29"/>
  <c r="AE20" i="29"/>
  <c r="AB20" i="29"/>
  <c r="Y20" i="29"/>
  <c r="V20" i="29"/>
  <c r="S20" i="29"/>
  <c r="P20" i="29"/>
  <c r="M20" i="29"/>
  <c r="J20" i="29"/>
  <c r="G20" i="29"/>
  <c r="AQ19" i="29"/>
  <c r="AP19" i="29"/>
  <c r="AO19" i="29"/>
  <c r="AN19" i="29"/>
  <c r="AK19" i="29"/>
  <c r="AH19" i="29"/>
  <c r="AE19" i="29"/>
  <c r="AB19" i="29"/>
  <c r="Y19" i="29"/>
  <c r="V19" i="29"/>
  <c r="S19" i="29"/>
  <c r="P19" i="29"/>
  <c r="M19" i="29"/>
  <c r="J19" i="29"/>
  <c r="G19" i="29"/>
  <c r="AQ18" i="29"/>
  <c r="AP18" i="29"/>
  <c r="AO18" i="29"/>
  <c r="AN18" i="29"/>
  <c r="AK18" i="29"/>
  <c r="AH18" i="29"/>
  <c r="AE18" i="29"/>
  <c r="AB18" i="29"/>
  <c r="Y18" i="29"/>
  <c r="V18" i="29"/>
  <c r="S18" i="29"/>
  <c r="P18" i="29"/>
  <c r="M18" i="29"/>
  <c r="J18" i="29"/>
  <c r="G18" i="29"/>
  <c r="AQ17" i="29"/>
  <c r="AP17" i="29"/>
  <c r="AO17" i="29"/>
  <c r="AN17" i="29"/>
  <c r="AK17" i="29"/>
  <c r="AH17" i="29"/>
  <c r="AE17" i="29"/>
  <c r="AB17" i="29"/>
  <c r="Y17" i="29"/>
  <c r="V17" i="29"/>
  <c r="S17" i="29"/>
  <c r="P17" i="29"/>
  <c r="M17" i="29"/>
  <c r="J17" i="29"/>
  <c r="G17" i="29"/>
  <c r="AQ16" i="29"/>
  <c r="AP16" i="29"/>
  <c r="AO16" i="29"/>
  <c r="AN16" i="29"/>
  <c r="AM16" i="29"/>
  <c r="AL16" i="29"/>
  <c r="AK16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AQ15" i="29"/>
  <c r="AP15" i="29"/>
  <c r="AO15" i="29"/>
  <c r="AN15" i="29"/>
  <c r="AK15" i="29"/>
  <c r="AH15" i="29"/>
  <c r="AE15" i="29"/>
  <c r="AB15" i="29"/>
  <c r="Y15" i="29"/>
  <c r="V15" i="29"/>
  <c r="S15" i="29"/>
  <c r="P15" i="29"/>
  <c r="M15" i="29"/>
  <c r="J15" i="29"/>
  <c r="G15" i="29"/>
  <c r="AQ14" i="29"/>
  <c r="AP14" i="29"/>
  <c r="AO14" i="29"/>
  <c r="AN14" i="29"/>
  <c r="AK14" i="29"/>
  <c r="AH14" i="29"/>
  <c r="AE14" i="29"/>
  <c r="AB14" i="29"/>
  <c r="Y14" i="29"/>
  <c r="V14" i="29"/>
  <c r="S14" i="29"/>
  <c r="P14" i="29"/>
  <c r="M14" i="29"/>
  <c r="J14" i="29"/>
  <c r="G14" i="29"/>
  <c r="AQ13" i="29"/>
  <c r="AP13" i="29"/>
  <c r="AO13" i="29"/>
  <c r="AN13" i="29"/>
  <c r="AK13" i="29"/>
  <c r="AH13" i="29"/>
  <c r="AE13" i="29"/>
  <c r="AB13" i="29"/>
  <c r="Y13" i="29"/>
  <c r="V13" i="29"/>
  <c r="S13" i="29"/>
  <c r="P13" i="29"/>
  <c r="M13" i="29"/>
  <c r="J13" i="29"/>
  <c r="G13" i="29"/>
  <c r="AQ12" i="29"/>
  <c r="AP12" i="29"/>
  <c r="AO12" i="29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AO11" i="29"/>
  <c r="AQ10" i="29"/>
  <c r="AP10" i="29"/>
  <c r="AO10" i="29"/>
  <c r="AN10" i="29"/>
  <c r="AK10" i="29"/>
  <c r="AH10" i="29"/>
  <c r="AE10" i="29"/>
  <c r="AB10" i="29"/>
  <c r="Y10" i="29"/>
  <c r="V10" i="29"/>
  <c r="S10" i="29"/>
  <c r="P10" i="29"/>
  <c r="M10" i="29"/>
  <c r="J10" i="29"/>
  <c r="G10" i="29"/>
  <c r="AP9" i="29"/>
  <c r="AL9" i="29"/>
  <c r="AN9" i="29" s="1"/>
  <c r="AI9" i="29"/>
  <c r="AK9" i="29" s="1"/>
  <c r="AF9" i="29"/>
  <c r="AH9" i="29" s="1"/>
  <c r="AC9" i="29"/>
  <c r="AE9" i="29" s="1"/>
  <c r="Z9" i="29"/>
  <c r="AB9" i="29" s="1"/>
  <c r="W9" i="29"/>
  <c r="Y9" i="29" s="1"/>
  <c r="T9" i="29"/>
  <c r="V9" i="29" s="1"/>
  <c r="Q9" i="29"/>
  <c r="S9" i="29" s="1"/>
  <c r="N9" i="29"/>
  <c r="P9" i="29" s="1"/>
  <c r="K9" i="29"/>
  <c r="M9" i="29" s="1"/>
  <c r="H9" i="29"/>
  <c r="E9" i="29"/>
  <c r="AP8" i="29"/>
  <c r="AL8" i="29"/>
  <c r="AN8" i="29" s="1"/>
  <c r="AI8" i="29"/>
  <c r="AF8" i="29"/>
  <c r="AH8" i="29" s="1"/>
  <c r="AC8" i="29"/>
  <c r="Z8" i="29"/>
  <c r="AB8" i="29" s="1"/>
  <c r="W8" i="29"/>
  <c r="T8" i="29"/>
  <c r="V8" i="29" s="1"/>
  <c r="Q8" i="29"/>
  <c r="N8" i="29"/>
  <c r="P8" i="29" s="1"/>
  <c r="K8" i="29"/>
  <c r="H8" i="29"/>
  <c r="J8" i="29" s="1"/>
  <c r="E8" i="29"/>
  <c r="G8" i="29" s="1"/>
  <c r="AP7" i="29"/>
  <c r="AM7" i="29"/>
  <c r="AJ7" i="29"/>
  <c r="AG7" i="29"/>
  <c r="AD7" i="29"/>
  <c r="AA7" i="29"/>
  <c r="X7" i="29"/>
  <c r="U7" i="29"/>
  <c r="R7" i="29"/>
  <c r="O7" i="29"/>
  <c r="L7" i="29"/>
  <c r="I7" i="29"/>
  <c r="F7" i="29"/>
  <c r="AQ6" i="29"/>
  <c r="AP6" i="29"/>
  <c r="AO6" i="29"/>
  <c r="AN6" i="29"/>
  <c r="AK6" i="29"/>
  <c r="AH6" i="29"/>
  <c r="AE6" i="29"/>
  <c r="AB6" i="29"/>
  <c r="Y6" i="29"/>
  <c r="V6" i="29"/>
  <c r="S6" i="29"/>
  <c r="P6" i="29"/>
  <c r="M6" i="29"/>
  <c r="J6" i="29"/>
  <c r="G6" i="29"/>
  <c r="AQ5" i="29"/>
  <c r="AP5" i="29"/>
  <c r="AO5" i="29"/>
  <c r="AN5" i="29"/>
  <c r="AK5" i="29"/>
  <c r="AH5" i="29"/>
  <c r="AE5" i="29"/>
  <c r="AB5" i="29"/>
  <c r="Y5" i="29"/>
  <c r="V5" i="29"/>
  <c r="S5" i="29"/>
  <c r="P5" i="29"/>
  <c r="M5" i="29"/>
  <c r="J5" i="29"/>
  <c r="G5" i="29"/>
  <c r="AO4" i="29"/>
  <c r="AM4" i="29"/>
  <c r="AJ4" i="29"/>
  <c r="AG4" i="29"/>
  <c r="AH4" i="29" s="1"/>
  <c r="AD4" i="29"/>
  <c r="AE4" i="29" s="1"/>
  <c r="AA4" i="29"/>
  <c r="X4" i="29"/>
  <c r="U4" i="29"/>
  <c r="V4" i="29" s="1"/>
  <c r="R4" i="29"/>
  <c r="S4" i="29" s="1"/>
  <c r="O4" i="29"/>
  <c r="L4" i="29"/>
  <c r="I4" i="29"/>
  <c r="J4" i="29" s="1"/>
  <c r="F4" i="29"/>
  <c r="G4" i="29" s="1"/>
  <c r="AO3" i="29"/>
  <c r="AL3" i="29"/>
  <c r="AI3" i="29"/>
  <c r="AF3" i="29"/>
  <c r="AC3" i="29"/>
  <c r="Z3" i="29"/>
  <c r="W3" i="29"/>
  <c r="T3" i="29"/>
  <c r="Q3" i="29"/>
  <c r="N3" i="29"/>
  <c r="K3" i="29"/>
  <c r="H3" i="29"/>
  <c r="E3" i="29"/>
  <c r="S41" i="36"/>
  <c r="P41" i="36"/>
  <c r="M41" i="36"/>
  <c r="J41" i="36"/>
  <c r="S40" i="36"/>
  <c r="R40" i="36"/>
  <c r="Q40" i="36"/>
  <c r="P40" i="36"/>
  <c r="O40" i="36"/>
  <c r="N40" i="36"/>
  <c r="M40" i="36"/>
  <c r="L40" i="36"/>
  <c r="K40" i="36"/>
  <c r="J40" i="36"/>
  <c r="I40" i="36"/>
  <c r="H40" i="36"/>
  <c r="S39" i="36"/>
  <c r="P39" i="36"/>
  <c r="M39" i="36"/>
  <c r="J39" i="36"/>
  <c r="S38" i="36"/>
  <c r="S35" i="36"/>
  <c r="R35" i="36"/>
  <c r="Q35" i="36"/>
  <c r="P35" i="36"/>
  <c r="O35" i="36"/>
  <c r="N35" i="36"/>
  <c r="M35" i="36"/>
  <c r="L35" i="36"/>
  <c r="K35" i="36"/>
  <c r="J35" i="36"/>
  <c r="I35" i="36"/>
  <c r="H35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S30" i="36"/>
  <c r="R30" i="36"/>
  <c r="Q30" i="36"/>
  <c r="P30" i="36"/>
  <c r="O30" i="36"/>
  <c r="N30" i="36"/>
  <c r="M30" i="36"/>
  <c r="L30" i="36"/>
  <c r="K30" i="36"/>
  <c r="J30" i="36"/>
  <c r="I30" i="36"/>
  <c r="H30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S28" i="36"/>
  <c r="R28" i="36"/>
  <c r="Q28" i="36"/>
  <c r="P28" i="36"/>
  <c r="O28" i="36"/>
  <c r="N28" i="36"/>
  <c r="M28" i="36"/>
  <c r="L28" i="36"/>
  <c r="K28" i="36"/>
  <c r="J28" i="36"/>
  <c r="I28" i="36"/>
  <c r="H28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R26" i="36"/>
  <c r="Q26" i="36"/>
  <c r="O26" i="36"/>
  <c r="N26" i="36"/>
  <c r="L26" i="36"/>
  <c r="K26" i="36"/>
  <c r="I26" i="36"/>
  <c r="H26" i="36"/>
  <c r="S24" i="36"/>
  <c r="S23" i="36"/>
  <c r="R23" i="36"/>
  <c r="Q23" i="36"/>
  <c r="P23" i="36"/>
  <c r="O23" i="36"/>
  <c r="N23" i="36"/>
  <c r="M23" i="36"/>
  <c r="L23" i="36"/>
  <c r="K23" i="36"/>
  <c r="J23" i="36"/>
  <c r="I23" i="36"/>
  <c r="H23" i="36"/>
  <c r="S14" i="36"/>
  <c r="R14" i="36"/>
  <c r="Q14" i="36"/>
  <c r="P14" i="36"/>
  <c r="O14" i="36"/>
  <c r="N14" i="36"/>
  <c r="M14" i="36"/>
  <c r="L14" i="36"/>
  <c r="K14" i="36"/>
  <c r="J14" i="36"/>
  <c r="I14" i="36"/>
  <c r="H14" i="36"/>
  <c r="S13" i="36"/>
  <c r="R13" i="36"/>
  <c r="Q13" i="36"/>
  <c r="P13" i="36"/>
  <c r="O13" i="36"/>
  <c r="N13" i="36"/>
  <c r="M13" i="36"/>
  <c r="L13" i="36"/>
  <c r="K13" i="36"/>
  <c r="J13" i="36"/>
  <c r="I13" i="36"/>
  <c r="H13" i="36"/>
  <c r="S12" i="36"/>
  <c r="R12" i="36"/>
  <c r="Q12" i="36"/>
  <c r="P12" i="36"/>
  <c r="O12" i="36"/>
  <c r="N12" i="36"/>
  <c r="M12" i="36"/>
  <c r="L12" i="36"/>
  <c r="K12" i="36"/>
  <c r="J12" i="36"/>
  <c r="I12" i="36"/>
  <c r="S11" i="36"/>
  <c r="P11" i="36"/>
  <c r="M11" i="36"/>
  <c r="J11" i="36"/>
  <c r="S10" i="36"/>
  <c r="P10" i="36"/>
  <c r="S47" i="3"/>
  <c r="S46" i="3"/>
  <c r="S45" i="3"/>
  <c r="O45" i="3"/>
  <c r="K45" i="3"/>
  <c r="S41" i="3"/>
  <c r="P41" i="3"/>
  <c r="M41" i="3"/>
  <c r="J41" i="3"/>
  <c r="S40" i="3"/>
  <c r="R40" i="3"/>
  <c r="Q40" i="3"/>
  <c r="P40" i="3"/>
  <c r="O40" i="3"/>
  <c r="N40" i="3"/>
  <c r="M40" i="3"/>
  <c r="L40" i="3"/>
  <c r="K40" i="3"/>
  <c r="J40" i="3"/>
  <c r="I40" i="3"/>
  <c r="H40" i="3"/>
  <c r="S39" i="3"/>
  <c r="P39" i="3"/>
  <c r="M39" i="3"/>
  <c r="J39" i="3"/>
  <c r="S38" i="3"/>
  <c r="S35" i="3"/>
  <c r="R35" i="3"/>
  <c r="Q35" i="3"/>
  <c r="P35" i="3"/>
  <c r="O35" i="3"/>
  <c r="N35" i="3"/>
  <c r="M35" i="3"/>
  <c r="L35" i="3"/>
  <c r="K35" i="3"/>
  <c r="J35" i="3"/>
  <c r="I35" i="3"/>
  <c r="H35" i="3"/>
  <c r="S34" i="3"/>
  <c r="R34" i="3"/>
  <c r="Q34" i="3"/>
  <c r="P34" i="3"/>
  <c r="O34" i="3"/>
  <c r="N34" i="3"/>
  <c r="M34" i="3"/>
  <c r="L34" i="3"/>
  <c r="K34" i="3"/>
  <c r="J34" i="3"/>
  <c r="I34" i="3"/>
  <c r="H34" i="3"/>
  <c r="S30" i="3"/>
  <c r="R30" i="3"/>
  <c r="Q30" i="3"/>
  <c r="P30" i="3"/>
  <c r="O30" i="3"/>
  <c r="N30" i="3"/>
  <c r="M30" i="3"/>
  <c r="L30" i="3"/>
  <c r="K30" i="3"/>
  <c r="J30" i="3"/>
  <c r="I30" i="3"/>
  <c r="H30" i="3"/>
  <c r="S29" i="3"/>
  <c r="R29" i="3"/>
  <c r="Q29" i="3"/>
  <c r="P29" i="3"/>
  <c r="O29" i="3"/>
  <c r="N29" i="3"/>
  <c r="M29" i="3"/>
  <c r="L29" i="3"/>
  <c r="K29" i="3"/>
  <c r="J29" i="3"/>
  <c r="I29" i="3"/>
  <c r="H29" i="3"/>
  <c r="S28" i="3"/>
  <c r="R28" i="3"/>
  <c r="Q28" i="3"/>
  <c r="P28" i="3"/>
  <c r="O28" i="3"/>
  <c r="N28" i="3"/>
  <c r="M28" i="3"/>
  <c r="L28" i="3"/>
  <c r="K28" i="3"/>
  <c r="J28" i="3"/>
  <c r="I28" i="3"/>
  <c r="H28" i="3"/>
  <c r="S27" i="3"/>
  <c r="R27" i="3"/>
  <c r="Q27" i="3"/>
  <c r="P27" i="3"/>
  <c r="O27" i="3"/>
  <c r="N27" i="3"/>
  <c r="M27" i="3"/>
  <c r="L27" i="3"/>
  <c r="K27" i="3"/>
  <c r="J27" i="3"/>
  <c r="I27" i="3"/>
  <c r="H27" i="3"/>
  <c r="R26" i="3"/>
  <c r="Q26" i="3"/>
  <c r="O26" i="3"/>
  <c r="N26" i="3"/>
  <c r="L26" i="3"/>
  <c r="K26" i="3"/>
  <c r="I26" i="3"/>
  <c r="H26" i="3"/>
  <c r="S24" i="3"/>
  <c r="S23" i="3"/>
  <c r="R23" i="3"/>
  <c r="Q23" i="3"/>
  <c r="P23" i="3"/>
  <c r="O23" i="3"/>
  <c r="N23" i="3"/>
  <c r="M23" i="3"/>
  <c r="L23" i="3"/>
  <c r="K23" i="3"/>
  <c r="J23" i="3"/>
  <c r="I23" i="3"/>
  <c r="H23" i="3"/>
  <c r="S14" i="3"/>
  <c r="R14" i="3"/>
  <c r="Q14" i="3"/>
  <c r="P14" i="3"/>
  <c r="O14" i="3"/>
  <c r="N14" i="3"/>
  <c r="M14" i="3"/>
  <c r="L14" i="3"/>
  <c r="K14" i="3"/>
  <c r="J14" i="3"/>
  <c r="I14" i="3"/>
  <c r="H14" i="3"/>
  <c r="S13" i="3"/>
  <c r="R13" i="3"/>
  <c r="Q13" i="3"/>
  <c r="P13" i="3"/>
  <c r="O13" i="3"/>
  <c r="N13" i="3"/>
  <c r="M13" i="3"/>
  <c r="L13" i="3"/>
  <c r="K13" i="3"/>
  <c r="J13" i="3"/>
  <c r="I13" i="3"/>
  <c r="H13" i="3"/>
  <c r="S12" i="3"/>
  <c r="R12" i="3"/>
  <c r="Q12" i="3"/>
  <c r="P12" i="3"/>
  <c r="O12" i="3"/>
  <c r="N12" i="3"/>
  <c r="M12" i="3"/>
  <c r="L12" i="3"/>
  <c r="K12" i="3"/>
  <c r="J12" i="3"/>
  <c r="I12" i="3"/>
  <c r="S11" i="3"/>
  <c r="P11" i="3"/>
  <c r="M11" i="3"/>
  <c r="J11" i="3"/>
  <c r="S10" i="3"/>
  <c r="P10" i="3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N91" i="35"/>
  <c r="M91" i="35"/>
  <c r="L91" i="35"/>
  <c r="K91" i="35"/>
  <c r="J91" i="35"/>
  <c r="I91" i="35"/>
  <c r="H91" i="35"/>
  <c r="G91" i="35"/>
  <c r="F91" i="35"/>
  <c r="E91" i="35"/>
  <c r="D91" i="35"/>
  <c r="C91" i="35"/>
  <c r="C81" i="35"/>
  <c r="C83" i="35" s="1"/>
  <c r="C71" i="35"/>
  <c r="C73" i="35" s="1"/>
  <c r="N49" i="35"/>
  <c r="N51" i="35" s="1"/>
  <c r="M49" i="35"/>
  <c r="M51" i="35" s="1"/>
  <c r="L49" i="35"/>
  <c r="L51" i="35" s="1"/>
  <c r="K49" i="35"/>
  <c r="K51" i="35" s="1"/>
  <c r="J49" i="35"/>
  <c r="J51" i="35" s="1"/>
  <c r="I49" i="35"/>
  <c r="I51" i="35" s="1"/>
  <c r="H49" i="35"/>
  <c r="H51" i="35" s="1"/>
  <c r="G49" i="35"/>
  <c r="G51" i="35" s="1"/>
  <c r="F49" i="35"/>
  <c r="F51" i="35" s="1"/>
  <c r="E49" i="35"/>
  <c r="E51" i="35" s="1"/>
  <c r="D49" i="35"/>
  <c r="D51" i="35" s="1"/>
  <c r="C49" i="35"/>
  <c r="C51" i="35" s="1"/>
  <c r="N40" i="35"/>
  <c r="M40" i="35"/>
  <c r="L40" i="35"/>
  <c r="K40" i="35"/>
  <c r="J40" i="35"/>
  <c r="I40" i="35"/>
  <c r="H40" i="35"/>
  <c r="G40" i="35"/>
  <c r="F40" i="35"/>
  <c r="E40" i="35"/>
  <c r="D40" i="35"/>
  <c r="C40" i="35"/>
  <c r="N39" i="35"/>
  <c r="N41" i="35" s="1"/>
  <c r="M39" i="35"/>
  <c r="M41" i="35" s="1"/>
  <c r="L39" i="35"/>
  <c r="K39" i="35"/>
  <c r="K41" i="35" s="1"/>
  <c r="J39" i="35"/>
  <c r="J41" i="35" s="1"/>
  <c r="I39" i="35"/>
  <c r="H39" i="35"/>
  <c r="H41" i="35" s="1"/>
  <c r="G39" i="35"/>
  <c r="G41" i="35" s="1"/>
  <c r="F39" i="35"/>
  <c r="F41" i="35" s="1"/>
  <c r="E39" i="35"/>
  <c r="E41" i="35" s="1"/>
  <c r="D39" i="35"/>
  <c r="D41" i="35" s="1"/>
  <c r="C39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N21" i="35"/>
  <c r="N23" i="35" s="1"/>
  <c r="M21" i="35"/>
  <c r="M23" i="35" s="1"/>
  <c r="L21" i="35"/>
  <c r="K21" i="35"/>
  <c r="K23" i="35" s="1"/>
  <c r="J21" i="35"/>
  <c r="J23" i="35" s="1"/>
  <c r="I21" i="35"/>
  <c r="H21" i="35"/>
  <c r="H23" i="35" s="1"/>
  <c r="G21" i="35"/>
  <c r="G23" i="35" s="1"/>
  <c r="F21" i="35"/>
  <c r="F23" i="35" s="1"/>
  <c r="E21" i="35"/>
  <c r="E23" i="35" s="1"/>
  <c r="D21" i="35"/>
  <c r="D23" i="35" s="1"/>
  <c r="C21" i="35"/>
  <c r="N14" i="35"/>
  <c r="N16" i="35" s="1"/>
  <c r="M14" i="35"/>
  <c r="M16" i="35" s="1"/>
  <c r="L14" i="35"/>
  <c r="L16" i="35" s="1"/>
  <c r="K14" i="35"/>
  <c r="K16" i="35" s="1"/>
  <c r="J14" i="35"/>
  <c r="J16" i="35" s="1"/>
  <c r="I14" i="35"/>
  <c r="I16" i="35" s="1"/>
  <c r="H14" i="35"/>
  <c r="H16" i="35" s="1"/>
  <c r="G14" i="35"/>
  <c r="G16" i="35" s="1"/>
  <c r="F14" i="35"/>
  <c r="F16" i="35" s="1"/>
  <c r="E14" i="35"/>
  <c r="E16" i="35" s="1"/>
  <c r="D14" i="35"/>
  <c r="D16" i="35" s="1"/>
  <c r="C14" i="35"/>
  <c r="C16" i="35" s="1"/>
  <c r="N7" i="35"/>
  <c r="N9" i="35" s="1"/>
  <c r="M7" i="35"/>
  <c r="M9" i="35" s="1"/>
  <c r="L7" i="35"/>
  <c r="L9" i="35" s="1"/>
  <c r="K7" i="35"/>
  <c r="K9" i="35" s="1"/>
  <c r="J7" i="35"/>
  <c r="J9" i="35" s="1"/>
  <c r="I7" i="35"/>
  <c r="I9" i="35" s="1"/>
  <c r="H7" i="35"/>
  <c r="H9" i="35" s="1"/>
  <c r="G7" i="35"/>
  <c r="G9" i="35" s="1"/>
  <c r="F7" i="35"/>
  <c r="F9" i="35" s="1"/>
  <c r="E7" i="35"/>
  <c r="E9" i="35" s="1"/>
  <c r="D7" i="35"/>
  <c r="D9" i="35" s="1"/>
  <c r="C7" i="35"/>
  <c r="C9" i="35" s="1"/>
  <c r="N186" i="46"/>
  <c r="M186" i="46"/>
  <c r="L186" i="46"/>
  <c r="K186" i="46"/>
  <c r="J186" i="46"/>
  <c r="I186" i="46"/>
  <c r="H186" i="46"/>
  <c r="F186" i="46"/>
  <c r="E186" i="46"/>
  <c r="D186" i="46"/>
  <c r="C186" i="46"/>
  <c r="N173" i="46"/>
  <c r="M173" i="46"/>
  <c r="L173" i="46"/>
  <c r="K173" i="46"/>
  <c r="J173" i="46"/>
  <c r="I173" i="46"/>
  <c r="H173" i="46"/>
  <c r="G173" i="46"/>
  <c r="F173" i="46"/>
  <c r="E173" i="46"/>
  <c r="D173" i="46"/>
  <c r="C173" i="46"/>
  <c r="G171" i="46"/>
  <c r="F171" i="46"/>
  <c r="E171" i="46"/>
  <c r="D171" i="46"/>
  <c r="C171" i="46"/>
  <c r="N160" i="46"/>
  <c r="M160" i="46"/>
  <c r="L160" i="46"/>
  <c r="K160" i="46"/>
  <c r="J160" i="46"/>
  <c r="I160" i="46"/>
  <c r="H160" i="46"/>
  <c r="F160" i="46"/>
  <c r="E160" i="46"/>
  <c r="D160" i="46"/>
  <c r="C160" i="46"/>
  <c r="C149" i="46"/>
  <c r="C137" i="46"/>
  <c r="N124" i="46"/>
  <c r="M124" i="46"/>
  <c r="L124" i="46"/>
  <c r="K124" i="46"/>
  <c r="J124" i="46"/>
  <c r="I124" i="46"/>
  <c r="H124" i="46"/>
  <c r="G124" i="46"/>
  <c r="F124" i="46"/>
  <c r="E124" i="46"/>
  <c r="D124" i="46"/>
  <c r="C124" i="46"/>
  <c r="N114" i="46"/>
  <c r="M114" i="46"/>
  <c r="L114" i="46"/>
  <c r="K114" i="46"/>
  <c r="J114" i="46"/>
  <c r="I114" i="46"/>
  <c r="H114" i="46"/>
  <c r="G114" i="46"/>
  <c r="F114" i="46"/>
  <c r="E114" i="46"/>
  <c r="D114" i="46"/>
  <c r="C114" i="46"/>
  <c r="N104" i="46"/>
  <c r="K104" i="46"/>
  <c r="H104" i="46"/>
  <c r="G104" i="46"/>
  <c r="F104" i="46"/>
  <c r="E104" i="46"/>
  <c r="D104" i="46"/>
  <c r="C104" i="46"/>
  <c r="N102" i="46"/>
  <c r="M102" i="46"/>
  <c r="L102" i="46"/>
  <c r="K102" i="46"/>
  <c r="J102" i="46"/>
  <c r="I102" i="46"/>
  <c r="H102" i="46"/>
  <c r="G102" i="46"/>
  <c r="F102" i="46"/>
  <c r="E102" i="46"/>
  <c r="D102" i="46"/>
  <c r="C102" i="46"/>
  <c r="C93" i="46"/>
  <c r="C83" i="46"/>
  <c r="C72" i="46"/>
  <c r="N61" i="46"/>
  <c r="M61" i="46"/>
  <c r="L61" i="46"/>
  <c r="K61" i="46"/>
  <c r="J61" i="46"/>
  <c r="I61" i="46"/>
  <c r="H61" i="46"/>
  <c r="G61" i="46"/>
  <c r="F61" i="46"/>
  <c r="E61" i="46"/>
  <c r="D61" i="46"/>
  <c r="C61" i="46"/>
  <c r="N54" i="46"/>
  <c r="M54" i="46"/>
  <c r="L54" i="46"/>
  <c r="K54" i="46"/>
  <c r="J54" i="46"/>
  <c r="I54" i="46"/>
  <c r="H54" i="46"/>
  <c r="G54" i="46"/>
  <c r="F54" i="46"/>
  <c r="E54" i="46"/>
  <c r="D54" i="46"/>
  <c r="C54" i="46"/>
  <c r="N52" i="46"/>
  <c r="M52" i="46"/>
  <c r="L52" i="46"/>
  <c r="K52" i="46"/>
  <c r="J52" i="46"/>
  <c r="I52" i="46"/>
  <c r="H52" i="46"/>
  <c r="G52" i="46"/>
  <c r="F52" i="46"/>
  <c r="E52" i="46"/>
  <c r="D52" i="46"/>
  <c r="C52" i="46"/>
  <c r="N51" i="46"/>
  <c r="M51" i="46"/>
  <c r="L51" i="46"/>
  <c r="K51" i="46"/>
  <c r="J51" i="46"/>
  <c r="I51" i="46"/>
  <c r="H51" i="46"/>
  <c r="G51" i="46"/>
  <c r="F51" i="46"/>
  <c r="E51" i="46"/>
  <c r="D51" i="46"/>
  <c r="C51" i="46"/>
  <c r="N44" i="46"/>
  <c r="H44" i="46"/>
  <c r="N42" i="46"/>
  <c r="H42" i="46"/>
  <c r="N32" i="46"/>
  <c r="N33" i="46" s="1"/>
  <c r="M32" i="46"/>
  <c r="M34" i="46" s="1"/>
  <c r="M36" i="46" s="1"/>
  <c r="L32" i="46"/>
  <c r="L34" i="46" s="1"/>
  <c r="L36" i="46" s="1"/>
  <c r="K32" i="46"/>
  <c r="K33" i="46" s="1"/>
  <c r="J32" i="46"/>
  <c r="J34" i="46" s="1"/>
  <c r="J36" i="46" s="1"/>
  <c r="I32" i="46"/>
  <c r="I34" i="46" s="1"/>
  <c r="I36" i="46" s="1"/>
  <c r="H32" i="46"/>
  <c r="H34" i="46" s="1"/>
  <c r="H36" i="46" s="1"/>
  <c r="G32" i="46"/>
  <c r="G34" i="46" s="1"/>
  <c r="G36" i="46" s="1"/>
  <c r="F32" i="46"/>
  <c r="F33" i="46" s="1"/>
  <c r="E32" i="46"/>
  <c r="E34" i="46" s="1"/>
  <c r="E36" i="46" s="1"/>
  <c r="D32" i="46"/>
  <c r="D34" i="46" s="1"/>
  <c r="D36" i="46" s="1"/>
  <c r="C32" i="46"/>
  <c r="C33" i="46" s="1"/>
  <c r="N22" i="46"/>
  <c r="N24" i="46" s="1"/>
  <c r="N26" i="46" s="1"/>
  <c r="M22" i="46"/>
  <c r="M24" i="46" s="1"/>
  <c r="M26" i="46" s="1"/>
  <c r="L22" i="46"/>
  <c r="L24" i="46" s="1"/>
  <c r="L26" i="46" s="1"/>
  <c r="K22" i="46"/>
  <c r="K23" i="46" s="1"/>
  <c r="J22" i="46"/>
  <c r="J23" i="46" s="1"/>
  <c r="I22" i="46"/>
  <c r="I24" i="46" s="1"/>
  <c r="I26" i="46" s="1"/>
  <c r="H22" i="46"/>
  <c r="H24" i="46" s="1"/>
  <c r="H26" i="46" s="1"/>
  <c r="G22" i="46"/>
  <c r="G24" i="46" s="1"/>
  <c r="G26" i="46" s="1"/>
  <c r="F22" i="46"/>
  <c r="F24" i="46" s="1"/>
  <c r="F26" i="46" s="1"/>
  <c r="E22" i="46"/>
  <c r="E24" i="46" s="1"/>
  <c r="E26" i="46" s="1"/>
  <c r="D22" i="46"/>
  <c r="D24" i="46" s="1"/>
  <c r="D26" i="46" s="1"/>
  <c r="C22" i="46"/>
  <c r="C23" i="46" s="1"/>
  <c r="N16" i="46"/>
  <c r="M16" i="46"/>
  <c r="L16" i="46"/>
  <c r="K16" i="46"/>
  <c r="J16" i="46"/>
  <c r="I16" i="46"/>
  <c r="H16" i="46"/>
  <c r="G16" i="46"/>
  <c r="F16" i="46"/>
  <c r="E16" i="46"/>
  <c r="D16" i="46"/>
  <c r="C16" i="46"/>
  <c r="N9" i="46"/>
  <c r="M9" i="46"/>
  <c r="L9" i="46"/>
  <c r="K9" i="46"/>
  <c r="J9" i="46"/>
  <c r="I9" i="46"/>
  <c r="H9" i="46"/>
  <c r="G9" i="46"/>
  <c r="F9" i="46"/>
  <c r="E9" i="46"/>
  <c r="D9" i="46"/>
  <c r="C9" i="46"/>
  <c r="N179" i="6"/>
  <c r="M179" i="6"/>
  <c r="L179" i="6"/>
  <c r="K179" i="6"/>
  <c r="J179" i="6"/>
  <c r="I179" i="6"/>
  <c r="H179" i="6"/>
  <c r="G179" i="6"/>
  <c r="F179" i="6"/>
  <c r="E179" i="6"/>
  <c r="D179" i="6"/>
  <c r="C179" i="6"/>
  <c r="G177" i="6"/>
  <c r="F177" i="6"/>
  <c r="E177" i="6"/>
  <c r="D177" i="6"/>
  <c r="C177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C155" i="6"/>
  <c r="C143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N110" i="6"/>
  <c r="K110" i="6"/>
  <c r="H110" i="6"/>
  <c r="G110" i="6"/>
  <c r="F110" i="6"/>
  <c r="E110" i="6"/>
  <c r="D110" i="6"/>
  <c r="C110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99" i="6"/>
  <c r="C89" i="6"/>
  <c r="C78" i="6"/>
  <c r="N69" i="6"/>
  <c r="M69" i="6"/>
  <c r="L69" i="6"/>
  <c r="K69" i="6"/>
  <c r="J69" i="6"/>
  <c r="I69" i="6"/>
  <c r="H69" i="6"/>
  <c r="G69" i="6"/>
  <c r="F69" i="6"/>
  <c r="E69" i="6"/>
  <c r="D69" i="6"/>
  <c r="C69" i="6"/>
  <c r="N61" i="6"/>
  <c r="M61" i="6"/>
  <c r="L61" i="6"/>
  <c r="K61" i="6"/>
  <c r="J61" i="6"/>
  <c r="I61" i="6"/>
  <c r="H61" i="6"/>
  <c r="G61" i="6"/>
  <c r="F61" i="6"/>
  <c r="E61" i="6"/>
  <c r="D61" i="6"/>
  <c r="C61" i="6"/>
  <c r="N54" i="6"/>
  <c r="M54" i="6"/>
  <c r="L54" i="6"/>
  <c r="K54" i="6"/>
  <c r="J54" i="6"/>
  <c r="I54" i="6"/>
  <c r="H54" i="6"/>
  <c r="G54" i="6"/>
  <c r="F54" i="6"/>
  <c r="E54" i="6"/>
  <c r="D54" i="6"/>
  <c r="C54" i="6"/>
  <c r="N52" i="6"/>
  <c r="M52" i="6"/>
  <c r="L52" i="6"/>
  <c r="K52" i="6"/>
  <c r="J52" i="6"/>
  <c r="I52" i="6"/>
  <c r="H52" i="6"/>
  <c r="G52" i="6"/>
  <c r="F52" i="6"/>
  <c r="E52" i="6"/>
  <c r="D52" i="6"/>
  <c r="C52" i="6"/>
  <c r="N51" i="6"/>
  <c r="M51" i="6"/>
  <c r="L51" i="6"/>
  <c r="K51" i="6"/>
  <c r="J51" i="6"/>
  <c r="I51" i="6"/>
  <c r="H51" i="6"/>
  <c r="G51" i="6"/>
  <c r="F51" i="6"/>
  <c r="E51" i="6"/>
  <c r="D51" i="6"/>
  <c r="C51" i="6"/>
  <c r="N41" i="6"/>
  <c r="M41" i="6"/>
  <c r="L41" i="6"/>
  <c r="K41" i="6"/>
  <c r="J41" i="6"/>
  <c r="I41" i="6"/>
  <c r="H41" i="6"/>
  <c r="G41" i="6"/>
  <c r="F41" i="6"/>
  <c r="E41" i="6"/>
  <c r="D41" i="6"/>
  <c r="C41" i="6"/>
  <c r="N32" i="6"/>
  <c r="N34" i="6" s="1"/>
  <c r="N36" i="6" s="1"/>
  <c r="M32" i="6"/>
  <c r="M34" i="6" s="1"/>
  <c r="M36" i="6" s="1"/>
  <c r="L32" i="6"/>
  <c r="K32" i="6"/>
  <c r="K34" i="6" s="1"/>
  <c r="K36" i="6" s="1"/>
  <c r="J32" i="6"/>
  <c r="J34" i="6" s="1"/>
  <c r="J36" i="6" s="1"/>
  <c r="I32" i="6"/>
  <c r="I34" i="6" s="1"/>
  <c r="I36" i="6" s="1"/>
  <c r="H32" i="6"/>
  <c r="G32" i="6"/>
  <c r="G34" i="6" s="1"/>
  <c r="G36" i="6" s="1"/>
  <c r="F32" i="6"/>
  <c r="F34" i="6" s="1"/>
  <c r="F36" i="6" s="1"/>
  <c r="E32" i="6"/>
  <c r="E33" i="6" s="1"/>
  <c r="D32" i="6"/>
  <c r="C32" i="6"/>
  <c r="C34" i="6" s="1"/>
  <c r="C36" i="6" s="1"/>
  <c r="N22" i="6"/>
  <c r="N24" i="6" s="1"/>
  <c r="M22" i="6"/>
  <c r="M24" i="6" s="1"/>
  <c r="M26" i="6" s="1"/>
  <c r="L22" i="6"/>
  <c r="L24" i="6" s="1"/>
  <c r="L26" i="6" s="1"/>
  <c r="K22" i="6"/>
  <c r="K24" i="6" s="1"/>
  <c r="J22" i="6"/>
  <c r="J24" i="6" s="1"/>
  <c r="J26" i="6" s="1"/>
  <c r="I22" i="6"/>
  <c r="I23" i="6" s="1"/>
  <c r="H22" i="6"/>
  <c r="H23" i="6" s="1"/>
  <c r="G22" i="6"/>
  <c r="G24" i="6" s="1"/>
  <c r="G26" i="6" s="1"/>
  <c r="F22" i="6"/>
  <c r="F24" i="6" s="1"/>
  <c r="F26" i="6" s="1"/>
  <c r="E22" i="6"/>
  <c r="E24" i="6" s="1"/>
  <c r="D22" i="6"/>
  <c r="D24" i="6" s="1"/>
  <c r="D26" i="6" s="1"/>
  <c r="C22" i="6"/>
  <c r="C24" i="6" s="1"/>
  <c r="C26" i="6" s="1"/>
  <c r="N16" i="6"/>
  <c r="M16" i="6"/>
  <c r="L16" i="6"/>
  <c r="K16" i="6"/>
  <c r="J16" i="6"/>
  <c r="I16" i="6"/>
  <c r="H16" i="6"/>
  <c r="G16" i="6"/>
  <c r="F16" i="6"/>
  <c r="E16" i="6"/>
  <c r="D16" i="6"/>
  <c r="C16" i="6"/>
  <c r="N9" i="6"/>
  <c r="M9" i="6"/>
  <c r="L9" i="6"/>
  <c r="K9" i="6"/>
  <c r="J9" i="6"/>
  <c r="I9" i="6"/>
  <c r="H9" i="6"/>
  <c r="G9" i="6"/>
  <c r="F9" i="6"/>
  <c r="E9" i="6"/>
  <c r="D9" i="6"/>
  <c r="C9" i="6"/>
  <c r="N132" i="45"/>
  <c r="M132" i="45"/>
  <c r="L132" i="45"/>
  <c r="K132" i="45"/>
  <c r="J132" i="45"/>
  <c r="I132" i="45"/>
  <c r="H132" i="45"/>
  <c r="G132" i="45"/>
  <c r="F132" i="45"/>
  <c r="E132" i="45"/>
  <c r="D132" i="45"/>
  <c r="C132" i="45"/>
  <c r="N120" i="45"/>
  <c r="M120" i="45"/>
  <c r="L120" i="45"/>
  <c r="K120" i="45"/>
  <c r="J120" i="45"/>
  <c r="I120" i="45"/>
  <c r="H120" i="45"/>
  <c r="G120" i="45"/>
  <c r="F120" i="45"/>
  <c r="E120" i="45"/>
  <c r="D120" i="45"/>
  <c r="C120" i="45"/>
  <c r="N109" i="45"/>
  <c r="M109" i="45"/>
  <c r="L109" i="45"/>
  <c r="K109" i="45"/>
  <c r="J109" i="45"/>
  <c r="I109" i="45"/>
  <c r="H109" i="45"/>
  <c r="G109" i="45"/>
  <c r="F109" i="45"/>
  <c r="E109" i="45"/>
  <c r="D109" i="45"/>
  <c r="C109" i="45"/>
  <c r="N96" i="45"/>
  <c r="M96" i="45"/>
  <c r="L96" i="45"/>
  <c r="K96" i="45"/>
  <c r="J96" i="45"/>
  <c r="I96" i="45"/>
  <c r="H96" i="45"/>
  <c r="G96" i="45"/>
  <c r="F96" i="45"/>
  <c r="E96" i="45"/>
  <c r="D96" i="45"/>
  <c r="C96" i="45"/>
  <c r="N83" i="45"/>
  <c r="K83" i="45"/>
  <c r="H83" i="45"/>
  <c r="E83" i="45"/>
  <c r="N81" i="45"/>
  <c r="K81" i="45"/>
  <c r="H81" i="45"/>
  <c r="E81" i="45"/>
  <c r="N68" i="45"/>
  <c r="M68" i="45"/>
  <c r="L68" i="45"/>
  <c r="K68" i="45"/>
  <c r="J68" i="45"/>
  <c r="I68" i="45"/>
  <c r="H68" i="45"/>
  <c r="G68" i="45"/>
  <c r="F68" i="45"/>
  <c r="E68" i="45"/>
  <c r="D68" i="45"/>
  <c r="C68" i="45"/>
  <c r="N58" i="45"/>
  <c r="M58" i="45"/>
  <c r="L58" i="45"/>
  <c r="K58" i="45"/>
  <c r="J58" i="45"/>
  <c r="I58" i="45"/>
  <c r="H58" i="45"/>
  <c r="G58" i="45"/>
  <c r="F58" i="45"/>
  <c r="E58" i="45"/>
  <c r="D58" i="45"/>
  <c r="C58" i="45"/>
  <c r="N48" i="45"/>
  <c r="M48" i="45"/>
  <c r="L48" i="45"/>
  <c r="K48" i="45"/>
  <c r="J48" i="45"/>
  <c r="I48" i="45"/>
  <c r="H48" i="45"/>
  <c r="G48" i="45"/>
  <c r="F48" i="45"/>
  <c r="E48" i="45"/>
  <c r="D48" i="45"/>
  <c r="C48" i="45"/>
  <c r="N35" i="45"/>
  <c r="M35" i="45"/>
  <c r="L35" i="45"/>
  <c r="K35" i="45"/>
  <c r="J35" i="45"/>
  <c r="I35" i="45"/>
  <c r="H35" i="45"/>
  <c r="G35" i="45"/>
  <c r="F35" i="45"/>
  <c r="E35" i="45"/>
  <c r="D35" i="45"/>
  <c r="C35" i="45"/>
  <c r="N20" i="45"/>
  <c r="M20" i="45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N7" i="45"/>
  <c r="M7" i="45"/>
  <c r="L7" i="45"/>
  <c r="K7" i="45"/>
  <c r="J7" i="45"/>
  <c r="I7" i="45"/>
  <c r="H7" i="45"/>
  <c r="H10" i="45" s="1"/>
  <c r="H12" i="45" s="1"/>
  <c r="G7" i="45"/>
  <c r="G10" i="45" s="1"/>
  <c r="G12" i="45" s="1"/>
  <c r="F7" i="45"/>
  <c r="F10" i="45" s="1"/>
  <c r="F12" i="45" s="1"/>
  <c r="E7" i="45"/>
  <c r="E10" i="45" s="1"/>
  <c r="E12" i="45" s="1"/>
  <c r="D7" i="45"/>
  <c r="D10" i="45" s="1"/>
  <c r="D12" i="45" s="1"/>
  <c r="C7" i="45"/>
  <c r="C10" i="45" s="1"/>
  <c r="C12" i="45" s="1"/>
  <c r="N132" i="5"/>
  <c r="M132" i="5"/>
  <c r="L132" i="5"/>
  <c r="K132" i="5"/>
  <c r="J132" i="5"/>
  <c r="I132" i="5"/>
  <c r="H132" i="5"/>
  <c r="G132" i="5"/>
  <c r="F132" i="5"/>
  <c r="E132" i="5"/>
  <c r="D132" i="5"/>
  <c r="C132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N96" i="5"/>
  <c r="M96" i="5"/>
  <c r="L96" i="5"/>
  <c r="K96" i="5"/>
  <c r="J96" i="5"/>
  <c r="I96" i="5"/>
  <c r="H96" i="5"/>
  <c r="G96" i="5"/>
  <c r="F96" i="5"/>
  <c r="E96" i="5"/>
  <c r="D96" i="5"/>
  <c r="C96" i="5"/>
  <c r="N80" i="5"/>
  <c r="M80" i="5"/>
  <c r="L80" i="5"/>
  <c r="K80" i="5"/>
  <c r="J80" i="5"/>
  <c r="I80" i="5"/>
  <c r="H80" i="5"/>
  <c r="G80" i="5"/>
  <c r="F80" i="5"/>
  <c r="E80" i="5"/>
  <c r="D80" i="5"/>
  <c r="C80" i="5"/>
  <c r="N68" i="5"/>
  <c r="M68" i="5"/>
  <c r="L68" i="5"/>
  <c r="K68" i="5"/>
  <c r="J68" i="5"/>
  <c r="I68" i="5"/>
  <c r="H68" i="5"/>
  <c r="G68" i="5"/>
  <c r="F68" i="5"/>
  <c r="E68" i="5"/>
  <c r="D68" i="5"/>
  <c r="C68" i="5"/>
  <c r="N58" i="5"/>
  <c r="M58" i="5"/>
  <c r="L58" i="5"/>
  <c r="K58" i="5"/>
  <c r="J58" i="5"/>
  <c r="I58" i="5"/>
  <c r="H58" i="5"/>
  <c r="G58" i="5"/>
  <c r="F58" i="5"/>
  <c r="E58" i="5"/>
  <c r="D58" i="5"/>
  <c r="C58" i="5"/>
  <c r="N48" i="5"/>
  <c r="M48" i="5"/>
  <c r="L48" i="5"/>
  <c r="K48" i="5"/>
  <c r="J48" i="5"/>
  <c r="I48" i="5"/>
  <c r="H48" i="5"/>
  <c r="G48" i="5"/>
  <c r="F48" i="5"/>
  <c r="E48" i="5"/>
  <c r="D48" i="5"/>
  <c r="C48" i="5"/>
  <c r="N35" i="5"/>
  <c r="M35" i="5"/>
  <c r="L35" i="5"/>
  <c r="K35" i="5"/>
  <c r="J35" i="5"/>
  <c r="I35" i="5"/>
  <c r="H35" i="5"/>
  <c r="G35" i="5"/>
  <c r="F35" i="5"/>
  <c r="E35" i="5"/>
  <c r="D35" i="5"/>
  <c r="C35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D17" i="5"/>
  <c r="C17" i="5"/>
  <c r="N8" i="5"/>
  <c r="M8" i="5"/>
  <c r="L8" i="5"/>
  <c r="K8" i="5"/>
  <c r="J8" i="5"/>
  <c r="I8" i="5"/>
  <c r="H8" i="5"/>
  <c r="G8" i="5"/>
  <c r="F8" i="5"/>
  <c r="E8" i="5"/>
  <c r="D8" i="5"/>
  <c r="N7" i="5"/>
  <c r="M7" i="5"/>
  <c r="L7" i="5"/>
  <c r="K7" i="5"/>
  <c r="J7" i="5"/>
  <c r="I7" i="5"/>
  <c r="H7" i="5"/>
  <c r="G7" i="5"/>
  <c r="F7" i="5"/>
  <c r="E7" i="5"/>
  <c r="D7" i="5"/>
  <c r="C7" i="5"/>
  <c r="N141" i="44"/>
  <c r="M141" i="44"/>
  <c r="L141" i="44"/>
  <c r="K141" i="44"/>
  <c r="J141" i="44"/>
  <c r="I141" i="44"/>
  <c r="H141" i="44"/>
  <c r="G141" i="44"/>
  <c r="F141" i="44"/>
  <c r="E141" i="44"/>
  <c r="D141" i="44"/>
  <c r="C141" i="44"/>
  <c r="E125" i="44"/>
  <c r="E127" i="44" s="1"/>
  <c r="D125" i="44"/>
  <c r="D127" i="44" s="1"/>
  <c r="C125" i="44"/>
  <c r="C127" i="44" s="1"/>
  <c r="C110" i="44"/>
  <c r="C112" i="44" s="1"/>
  <c r="N90" i="44"/>
  <c r="M90" i="44"/>
  <c r="L90" i="44"/>
  <c r="K90" i="44"/>
  <c r="K94" i="44" s="1"/>
  <c r="J90" i="44"/>
  <c r="J94" i="44" s="1"/>
  <c r="I90" i="44"/>
  <c r="I94" i="44" s="1"/>
  <c r="H90" i="44"/>
  <c r="G90" i="44"/>
  <c r="G94" i="44" s="1"/>
  <c r="F90" i="44"/>
  <c r="F94" i="44" s="1"/>
  <c r="E90" i="44"/>
  <c r="E94" i="44" s="1"/>
  <c r="D90" i="44"/>
  <c r="D94" i="44" s="1"/>
  <c r="C90" i="44"/>
  <c r="C94" i="44" s="1"/>
  <c r="N89" i="44"/>
  <c r="N93" i="44" s="1"/>
  <c r="M89" i="44"/>
  <c r="M93" i="44" s="1"/>
  <c r="L89" i="44"/>
  <c r="L93" i="44" s="1"/>
  <c r="K89" i="44"/>
  <c r="K93" i="44" s="1"/>
  <c r="J89" i="44"/>
  <c r="J93" i="44" s="1"/>
  <c r="I89" i="44"/>
  <c r="I93" i="44" s="1"/>
  <c r="H89" i="44"/>
  <c r="H93" i="44" s="1"/>
  <c r="G89" i="44"/>
  <c r="G93" i="44" s="1"/>
  <c r="F89" i="44"/>
  <c r="F93" i="44" s="1"/>
  <c r="E89" i="44"/>
  <c r="E93" i="44" s="1"/>
  <c r="D89" i="44"/>
  <c r="D93" i="44" s="1"/>
  <c r="C89" i="44"/>
  <c r="C93" i="44" s="1"/>
  <c r="N77" i="44"/>
  <c r="M77" i="44"/>
  <c r="L77" i="44"/>
  <c r="K77" i="44"/>
  <c r="J77" i="44"/>
  <c r="I77" i="44"/>
  <c r="H77" i="44"/>
  <c r="G77" i="44"/>
  <c r="F77" i="44"/>
  <c r="E77" i="44"/>
  <c r="D77" i="44"/>
  <c r="C77" i="44"/>
  <c r="N76" i="44"/>
  <c r="M76" i="44"/>
  <c r="L76" i="44"/>
  <c r="K76" i="44"/>
  <c r="J76" i="44"/>
  <c r="I76" i="44"/>
  <c r="H76" i="44"/>
  <c r="G76" i="44"/>
  <c r="F76" i="44"/>
  <c r="E76" i="44"/>
  <c r="D76" i="44"/>
  <c r="C76" i="44"/>
  <c r="N75" i="44"/>
  <c r="N78" i="44" s="1"/>
  <c r="M75" i="44"/>
  <c r="M78" i="44" s="1"/>
  <c r="L75" i="44"/>
  <c r="L78" i="44" s="1"/>
  <c r="K75" i="44"/>
  <c r="K78" i="44" s="1"/>
  <c r="J75" i="44"/>
  <c r="J78" i="44" s="1"/>
  <c r="I75" i="44"/>
  <c r="H75" i="44"/>
  <c r="G75" i="44"/>
  <c r="G78" i="44" s="1"/>
  <c r="F75" i="44"/>
  <c r="F78" i="44" s="1"/>
  <c r="E75" i="44"/>
  <c r="E78" i="44" s="1"/>
  <c r="D75" i="44"/>
  <c r="D78" i="44" s="1"/>
  <c r="C75" i="44"/>
  <c r="N54" i="44"/>
  <c r="N56" i="44" s="1"/>
  <c r="M54" i="44"/>
  <c r="M56" i="44" s="1"/>
  <c r="L54" i="44"/>
  <c r="L56" i="44" s="1"/>
  <c r="K54" i="44"/>
  <c r="K56" i="44" s="1"/>
  <c r="J54" i="44"/>
  <c r="J56" i="44" s="1"/>
  <c r="I54" i="44"/>
  <c r="I56" i="44" s="1"/>
  <c r="H54" i="44"/>
  <c r="H56" i="44" s="1"/>
  <c r="G54" i="44"/>
  <c r="G56" i="44" s="1"/>
  <c r="F54" i="44"/>
  <c r="F56" i="44" s="1"/>
  <c r="E54" i="44"/>
  <c r="E56" i="44" s="1"/>
  <c r="D54" i="44"/>
  <c r="D56" i="44" s="1"/>
  <c r="C54" i="44"/>
  <c r="C56" i="44" s="1"/>
  <c r="N46" i="44"/>
  <c r="M46" i="44"/>
  <c r="L46" i="44"/>
  <c r="K46" i="44"/>
  <c r="J46" i="44"/>
  <c r="I46" i="44"/>
  <c r="H46" i="44"/>
  <c r="G46" i="44"/>
  <c r="F46" i="44"/>
  <c r="E46" i="44"/>
  <c r="D46" i="44"/>
  <c r="C46" i="44"/>
  <c r="N19" i="44"/>
  <c r="N21" i="44" s="1"/>
  <c r="K19" i="44"/>
  <c r="K21" i="44" s="1"/>
  <c r="H19" i="44"/>
  <c r="H21" i="44" s="1"/>
  <c r="E19" i="44"/>
  <c r="E21" i="44" s="1"/>
  <c r="N17" i="44"/>
  <c r="M17" i="44"/>
  <c r="L17" i="44"/>
  <c r="K17" i="44"/>
  <c r="J17" i="44"/>
  <c r="I17" i="44"/>
  <c r="H17" i="44"/>
  <c r="G17" i="44"/>
  <c r="F17" i="44"/>
  <c r="E17" i="44"/>
  <c r="D17" i="44"/>
  <c r="C17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N7" i="44"/>
  <c r="M7" i="44"/>
  <c r="L7" i="44"/>
  <c r="K7" i="44"/>
  <c r="J7" i="44"/>
  <c r="I7" i="44"/>
  <c r="H7" i="44"/>
  <c r="G7" i="44"/>
  <c r="F7" i="44"/>
  <c r="E7" i="44"/>
  <c r="D7" i="44"/>
  <c r="C7" i="44"/>
  <c r="N90" i="33"/>
  <c r="M90" i="33"/>
  <c r="L90" i="33"/>
  <c r="L94" i="33" s="1"/>
  <c r="K90" i="33"/>
  <c r="K94" i="33" s="1"/>
  <c r="J90" i="33"/>
  <c r="J94" i="33" s="1"/>
  <c r="I90" i="33"/>
  <c r="I94" i="33" s="1"/>
  <c r="H90" i="33"/>
  <c r="G90" i="33"/>
  <c r="G94" i="33" s="1"/>
  <c r="F90" i="33"/>
  <c r="E90" i="33"/>
  <c r="E94" i="33" s="1"/>
  <c r="D90" i="33"/>
  <c r="C90" i="33"/>
  <c r="C94" i="33" s="1"/>
  <c r="N89" i="33"/>
  <c r="N93" i="33" s="1"/>
  <c r="M89" i="33"/>
  <c r="M93" i="33" s="1"/>
  <c r="L89" i="33"/>
  <c r="L93" i="33" s="1"/>
  <c r="K89" i="33"/>
  <c r="K93" i="33" s="1"/>
  <c r="J89" i="33"/>
  <c r="J93" i="33" s="1"/>
  <c r="I89" i="33"/>
  <c r="I93" i="33" s="1"/>
  <c r="H89" i="33"/>
  <c r="H93" i="33" s="1"/>
  <c r="G89" i="33"/>
  <c r="G93" i="33" s="1"/>
  <c r="F89" i="33"/>
  <c r="F93" i="33" s="1"/>
  <c r="E89" i="33"/>
  <c r="E93" i="33" s="1"/>
  <c r="D89" i="33"/>
  <c r="D93" i="33" s="1"/>
  <c r="C89" i="33"/>
  <c r="C93" i="33" s="1"/>
  <c r="N77" i="33"/>
  <c r="M77" i="33"/>
  <c r="L77" i="33"/>
  <c r="K77" i="33"/>
  <c r="J77" i="33"/>
  <c r="I77" i="33"/>
  <c r="H77" i="33"/>
  <c r="G77" i="33"/>
  <c r="F77" i="33"/>
  <c r="E77" i="33"/>
  <c r="D77" i="33"/>
  <c r="C77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N75" i="33"/>
  <c r="N78" i="33" s="1"/>
  <c r="M75" i="33"/>
  <c r="M78" i="33" s="1"/>
  <c r="L75" i="33"/>
  <c r="L78" i="33" s="1"/>
  <c r="K75" i="33"/>
  <c r="K78" i="33" s="1"/>
  <c r="J75" i="33"/>
  <c r="J78" i="33" s="1"/>
  <c r="I75" i="33"/>
  <c r="H75" i="33"/>
  <c r="G75" i="33"/>
  <c r="G78" i="33" s="1"/>
  <c r="F75" i="33"/>
  <c r="F78" i="33" s="1"/>
  <c r="E75" i="33"/>
  <c r="E78" i="33" s="1"/>
  <c r="D75" i="33"/>
  <c r="D78" i="33" s="1"/>
  <c r="C75" i="33"/>
  <c r="N54" i="33"/>
  <c r="N56" i="33" s="1"/>
  <c r="M54" i="33"/>
  <c r="M56" i="33" s="1"/>
  <c r="L54" i="33"/>
  <c r="L56" i="33" s="1"/>
  <c r="K54" i="33"/>
  <c r="K56" i="33" s="1"/>
  <c r="J54" i="33"/>
  <c r="J56" i="33" s="1"/>
  <c r="I54" i="33"/>
  <c r="I56" i="33" s="1"/>
  <c r="H54" i="33"/>
  <c r="H56" i="33" s="1"/>
  <c r="G54" i="33"/>
  <c r="G56" i="33" s="1"/>
  <c r="F54" i="33"/>
  <c r="F56" i="33" s="1"/>
  <c r="E54" i="33"/>
  <c r="E56" i="33" s="1"/>
  <c r="D54" i="33"/>
  <c r="D56" i="33" s="1"/>
  <c r="C54" i="33"/>
  <c r="C56" i="33" s="1"/>
  <c r="N46" i="33"/>
  <c r="M46" i="33"/>
  <c r="L46" i="33"/>
  <c r="K46" i="33"/>
  <c r="J46" i="33"/>
  <c r="I46" i="33"/>
  <c r="H46" i="33"/>
  <c r="G46" i="33"/>
  <c r="F46" i="33"/>
  <c r="E46" i="33"/>
  <c r="D46" i="33"/>
  <c r="C46" i="33"/>
  <c r="N19" i="33"/>
  <c r="N21" i="33" s="1"/>
  <c r="K19" i="33"/>
  <c r="K21" i="33" s="1"/>
  <c r="H19" i="33"/>
  <c r="H21" i="33" s="1"/>
  <c r="E19" i="33"/>
  <c r="E21" i="33" s="1"/>
  <c r="N17" i="33"/>
  <c r="M17" i="33"/>
  <c r="L17" i="33"/>
  <c r="K17" i="33"/>
  <c r="J17" i="33"/>
  <c r="I17" i="33"/>
  <c r="H17" i="33"/>
  <c r="G17" i="33"/>
  <c r="F17" i="33"/>
  <c r="E17" i="33"/>
  <c r="D17" i="33"/>
  <c r="C17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N8" i="33"/>
  <c r="M8" i="33"/>
  <c r="L8" i="33"/>
  <c r="K8" i="33"/>
  <c r="J8" i="33"/>
  <c r="I8" i="33"/>
  <c r="H8" i="33"/>
  <c r="G8" i="33"/>
  <c r="F8" i="33"/>
  <c r="E8" i="33"/>
  <c r="D8" i="33"/>
  <c r="C8" i="33"/>
  <c r="N7" i="33"/>
  <c r="M7" i="33"/>
  <c r="L7" i="33"/>
  <c r="K7" i="33"/>
  <c r="J7" i="33"/>
  <c r="I7" i="33"/>
  <c r="H7" i="33"/>
  <c r="G7" i="33"/>
  <c r="F7" i="33"/>
  <c r="E7" i="33"/>
  <c r="D7" i="33"/>
  <c r="C7" i="33"/>
  <c r="N141" i="4"/>
  <c r="M141" i="4"/>
  <c r="L141" i="4"/>
  <c r="K141" i="4"/>
  <c r="J141" i="4"/>
  <c r="I141" i="4"/>
  <c r="H141" i="4"/>
  <c r="G141" i="4"/>
  <c r="F141" i="4"/>
  <c r="E141" i="4"/>
  <c r="D141" i="4"/>
  <c r="C141" i="4"/>
  <c r="E125" i="4"/>
  <c r="E127" i="4" s="1"/>
  <c r="D125" i="4"/>
  <c r="D127" i="4" s="1"/>
  <c r="C125" i="4"/>
  <c r="C127" i="4" s="1"/>
  <c r="C110" i="4"/>
  <c r="C112" i="4" s="1"/>
  <c r="N90" i="4"/>
  <c r="M90" i="4"/>
  <c r="L90" i="4"/>
  <c r="Q33" i="36" s="1"/>
  <c r="K90" i="4"/>
  <c r="J90" i="4"/>
  <c r="I90" i="4"/>
  <c r="H90" i="4"/>
  <c r="M33" i="36" s="1"/>
  <c r="G90" i="4"/>
  <c r="F90" i="4"/>
  <c r="E90" i="4"/>
  <c r="D90" i="4"/>
  <c r="I33" i="36" s="1"/>
  <c r="C90" i="4"/>
  <c r="N89" i="4"/>
  <c r="M89" i="4"/>
  <c r="L89" i="4"/>
  <c r="Q32" i="36" s="1"/>
  <c r="K89" i="4"/>
  <c r="J89" i="4"/>
  <c r="I89" i="4"/>
  <c r="H89" i="4"/>
  <c r="M32" i="36" s="1"/>
  <c r="G89" i="4"/>
  <c r="F89" i="4"/>
  <c r="E89" i="4"/>
  <c r="D89" i="4"/>
  <c r="I32" i="36" s="1"/>
  <c r="C89" i="4"/>
  <c r="M78" i="4"/>
  <c r="L78" i="4"/>
  <c r="K78" i="4"/>
  <c r="J78" i="4"/>
  <c r="H78" i="4"/>
  <c r="G78" i="4"/>
  <c r="F78" i="4"/>
  <c r="E78" i="4"/>
  <c r="D78" i="4"/>
  <c r="N54" i="4"/>
  <c r="N56" i="4" s="1"/>
  <c r="M54" i="4"/>
  <c r="R18" i="36" s="1"/>
  <c r="L54" i="4"/>
  <c r="K54" i="4"/>
  <c r="J54" i="4"/>
  <c r="J56" i="4" s="1"/>
  <c r="I54" i="4"/>
  <c r="N18" i="36" s="1"/>
  <c r="H54" i="4"/>
  <c r="G54" i="4"/>
  <c r="F54" i="4"/>
  <c r="E54" i="4"/>
  <c r="J18" i="36" s="1"/>
  <c r="D54" i="4"/>
  <c r="C54" i="4"/>
  <c r="N46" i="4"/>
  <c r="M46" i="4"/>
  <c r="L46" i="4"/>
  <c r="K46" i="4"/>
  <c r="J46" i="4"/>
  <c r="I46" i="4"/>
  <c r="H46" i="4"/>
  <c r="G46" i="4"/>
  <c r="F46" i="4"/>
  <c r="E46" i="4"/>
  <c r="D46" i="4"/>
  <c r="C46" i="4"/>
  <c r="N19" i="4"/>
  <c r="N21" i="4" s="1"/>
  <c r="K19" i="4"/>
  <c r="H19" i="4"/>
  <c r="E19" i="4"/>
  <c r="N17" i="4"/>
  <c r="M17" i="4"/>
  <c r="L17" i="4"/>
  <c r="K17" i="4"/>
  <c r="J17" i="4"/>
  <c r="I17" i="4"/>
  <c r="H17" i="4"/>
  <c r="G17" i="4"/>
  <c r="F17" i="4"/>
  <c r="E17" i="4"/>
  <c r="D17" i="4"/>
  <c r="C17" i="4"/>
  <c r="N12" i="4"/>
  <c r="M12" i="4"/>
  <c r="L12" i="4"/>
  <c r="K12" i="4"/>
  <c r="J12" i="4"/>
  <c r="I12" i="4"/>
  <c r="H12" i="4"/>
  <c r="G12" i="4"/>
  <c r="F12" i="4"/>
  <c r="E12" i="4"/>
  <c r="D12" i="4"/>
  <c r="C12" i="4"/>
  <c r="N8" i="4"/>
  <c r="M8" i="4"/>
  <c r="L8" i="4"/>
  <c r="K8" i="4"/>
  <c r="J8" i="4"/>
  <c r="I8" i="4"/>
  <c r="H8" i="4"/>
  <c r="G8" i="4"/>
  <c r="F8" i="4"/>
  <c r="E8" i="4"/>
  <c r="D8" i="4"/>
  <c r="C8" i="4"/>
  <c r="N7" i="4"/>
  <c r="M7" i="4"/>
  <c r="L7" i="4"/>
  <c r="K7" i="4"/>
  <c r="J7" i="4"/>
  <c r="I7" i="4"/>
  <c r="H7" i="4"/>
  <c r="G7" i="4"/>
  <c r="F7" i="4"/>
  <c r="E7" i="4"/>
  <c r="D7" i="4"/>
  <c r="C7" i="4"/>
  <c r="C72" i="32"/>
  <c r="C74" i="32" s="1"/>
  <c r="C62" i="32"/>
  <c r="C64" i="32" s="1"/>
  <c r="N53" i="32"/>
  <c r="M53" i="32"/>
  <c r="L53" i="32"/>
  <c r="K53" i="32"/>
  <c r="J53" i="32"/>
  <c r="I53" i="32"/>
  <c r="H53" i="32"/>
  <c r="G53" i="32"/>
  <c r="F53" i="32"/>
  <c r="E53" i="32"/>
  <c r="D53" i="32"/>
  <c r="C53" i="32"/>
  <c r="N52" i="32"/>
  <c r="M52" i="32"/>
  <c r="L52" i="32"/>
  <c r="K52" i="32"/>
  <c r="J52" i="32"/>
  <c r="I52" i="32"/>
  <c r="H52" i="32"/>
  <c r="G52" i="32"/>
  <c r="F52" i="32"/>
  <c r="E52" i="32"/>
  <c r="D52" i="32"/>
  <c r="C52" i="32"/>
  <c r="N43" i="32"/>
  <c r="M43" i="32"/>
  <c r="N44" i="32" s="1"/>
  <c r="L43" i="32"/>
  <c r="M44" i="32" s="1"/>
  <c r="K43" i="32"/>
  <c r="L44" i="32" s="1"/>
  <c r="J43" i="32"/>
  <c r="K44" i="32" s="1"/>
  <c r="I43" i="32"/>
  <c r="H43" i="32"/>
  <c r="I44" i="32" s="1"/>
  <c r="G43" i="32"/>
  <c r="H44" i="32" s="1"/>
  <c r="F43" i="32"/>
  <c r="G44" i="32" s="1"/>
  <c r="E43" i="32"/>
  <c r="F44" i="32" s="1"/>
  <c r="D43" i="32"/>
  <c r="E44" i="32" s="1"/>
  <c r="C43" i="32"/>
  <c r="D44" i="32" s="1"/>
  <c r="N35" i="32"/>
  <c r="N38" i="32" s="1"/>
  <c r="M35" i="32"/>
  <c r="L35" i="32"/>
  <c r="K35" i="32"/>
  <c r="J35" i="32"/>
  <c r="I35" i="32"/>
  <c r="H35" i="32"/>
  <c r="G35" i="32"/>
  <c r="F35" i="32"/>
  <c r="E35" i="32"/>
  <c r="D35" i="32"/>
  <c r="C35" i="32"/>
  <c r="N27" i="32"/>
  <c r="N30" i="32" s="1"/>
  <c r="M27" i="32"/>
  <c r="L27" i="32"/>
  <c r="K27" i="32"/>
  <c r="J27" i="32"/>
  <c r="I27" i="32"/>
  <c r="H27" i="32"/>
  <c r="G27" i="32"/>
  <c r="F27" i="32"/>
  <c r="E27" i="32"/>
  <c r="D27" i="32"/>
  <c r="C27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N17" i="32"/>
  <c r="N19" i="32" s="1"/>
  <c r="N22" i="32" s="1"/>
  <c r="M17" i="32"/>
  <c r="M19" i="32" s="1"/>
  <c r="L17" i="32"/>
  <c r="K17" i="32"/>
  <c r="K19" i="32" s="1"/>
  <c r="J17" i="32"/>
  <c r="J19" i="32" s="1"/>
  <c r="I17" i="32"/>
  <c r="H17" i="32"/>
  <c r="G17" i="32"/>
  <c r="G19" i="32" s="1"/>
  <c r="F17" i="32"/>
  <c r="F19" i="32" s="1"/>
  <c r="E17" i="32"/>
  <c r="E19" i="32" s="1"/>
  <c r="D17" i="32"/>
  <c r="D19" i="32" s="1"/>
  <c r="C17" i="32"/>
  <c r="N8" i="32"/>
  <c r="M8" i="32"/>
  <c r="L8" i="32"/>
  <c r="K8" i="32"/>
  <c r="J8" i="32"/>
  <c r="I8" i="32"/>
  <c r="H8" i="32"/>
  <c r="G8" i="32"/>
  <c r="F8" i="32"/>
  <c r="E8" i="32"/>
  <c r="D8" i="32"/>
  <c r="C8" i="32"/>
  <c r="N118" i="43"/>
  <c r="K118" i="43"/>
  <c r="H118" i="43"/>
  <c r="E118" i="43"/>
  <c r="N116" i="43"/>
  <c r="K116" i="43"/>
  <c r="H116" i="43"/>
  <c r="E116" i="43"/>
  <c r="N102" i="43"/>
  <c r="M102" i="43"/>
  <c r="L102" i="43"/>
  <c r="K102" i="43"/>
  <c r="J102" i="43"/>
  <c r="I102" i="43"/>
  <c r="H102" i="43"/>
  <c r="G102" i="43"/>
  <c r="F102" i="43"/>
  <c r="E102" i="43"/>
  <c r="D102" i="43"/>
  <c r="C102" i="43"/>
  <c r="C87" i="43"/>
  <c r="C89" i="43" s="1"/>
  <c r="C77" i="43"/>
  <c r="C79" i="43" s="1"/>
  <c r="N68" i="43"/>
  <c r="M68" i="43"/>
  <c r="L68" i="43"/>
  <c r="K68" i="43"/>
  <c r="J68" i="43"/>
  <c r="I68" i="43"/>
  <c r="H68" i="43"/>
  <c r="G68" i="43"/>
  <c r="F68" i="43"/>
  <c r="E68" i="43"/>
  <c r="D68" i="43"/>
  <c r="C68" i="43"/>
  <c r="N67" i="43"/>
  <c r="M67" i="43"/>
  <c r="L67" i="43"/>
  <c r="K67" i="43"/>
  <c r="J67" i="43"/>
  <c r="I67" i="43"/>
  <c r="H67" i="43"/>
  <c r="G67" i="43"/>
  <c r="F67" i="43"/>
  <c r="F69" i="43" s="1"/>
  <c r="E67" i="43"/>
  <c r="D67" i="43"/>
  <c r="C67" i="43"/>
  <c r="C50" i="43"/>
  <c r="C49" i="43"/>
  <c r="N44" i="43"/>
  <c r="K44" i="43"/>
  <c r="N42" i="43"/>
  <c r="K42" i="43"/>
  <c r="H42" i="43"/>
  <c r="H44" i="43" s="1"/>
  <c r="E42" i="43"/>
  <c r="E44" i="43" s="1"/>
  <c r="N28" i="43"/>
  <c r="M28" i="43"/>
  <c r="L28" i="43"/>
  <c r="K28" i="43"/>
  <c r="J28" i="43"/>
  <c r="I28" i="43"/>
  <c r="H28" i="43"/>
  <c r="G28" i="43"/>
  <c r="F28" i="43"/>
  <c r="E28" i="43"/>
  <c r="D28" i="43"/>
  <c r="C28" i="43"/>
  <c r="N27" i="43"/>
  <c r="N29" i="43" s="1"/>
  <c r="M27" i="43"/>
  <c r="L27" i="43"/>
  <c r="L29" i="43" s="1"/>
  <c r="K27" i="43"/>
  <c r="K29" i="43" s="1"/>
  <c r="J27" i="43"/>
  <c r="J29" i="43" s="1"/>
  <c r="I27" i="43"/>
  <c r="H27" i="43"/>
  <c r="H29" i="43" s="1"/>
  <c r="G27" i="43"/>
  <c r="G29" i="43" s="1"/>
  <c r="F27" i="43"/>
  <c r="E27" i="43"/>
  <c r="D27" i="43"/>
  <c r="D29" i="43" s="1"/>
  <c r="C27" i="43"/>
  <c r="C29" i="43" s="1"/>
  <c r="N18" i="43"/>
  <c r="M18" i="43"/>
  <c r="L18" i="43"/>
  <c r="K18" i="43"/>
  <c r="J18" i="43"/>
  <c r="I18" i="43"/>
  <c r="H18" i="43"/>
  <c r="G18" i="43"/>
  <c r="F18" i="43"/>
  <c r="E18" i="43"/>
  <c r="D18" i="43"/>
  <c r="C18" i="43"/>
  <c r="N17" i="43"/>
  <c r="N19" i="43" s="1"/>
  <c r="N22" i="43" s="1"/>
  <c r="M17" i="43"/>
  <c r="L17" i="43"/>
  <c r="L19" i="43" s="1"/>
  <c r="K17" i="43"/>
  <c r="K19" i="43" s="1"/>
  <c r="J17" i="43"/>
  <c r="J19" i="43" s="1"/>
  <c r="I17" i="43"/>
  <c r="H17" i="43"/>
  <c r="H19" i="43" s="1"/>
  <c r="G17" i="43"/>
  <c r="G19" i="43" s="1"/>
  <c r="F17" i="43"/>
  <c r="F19" i="43" s="1"/>
  <c r="E17" i="43"/>
  <c r="E19" i="43" s="1"/>
  <c r="D17" i="43"/>
  <c r="D19" i="43" s="1"/>
  <c r="C17" i="43"/>
  <c r="C19" i="43" s="1"/>
  <c r="N8" i="43"/>
  <c r="M8" i="43"/>
  <c r="L8" i="43"/>
  <c r="K8" i="43"/>
  <c r="J8" i="43"/>
  <c r="I8" i="43"/>
  <c r="H8" i="43"/>
  <c r="G8" i="43"/>
  <c r="F8" i="43"/>
  <c r="E8" i="43"/>
  <c r="D8" i="43"/>
  <c r="C8" i="43"/>
  <c r="N108" i="1"/>
  <c r="K108" i="1"/>
  <c r="H108" i="1"/>
  <c r="N106" i="1"/>
  <c r="K106" i="1"/>
  <c r="H106" i="1"/>
  <c r="E106" i="1"/>
  <c r="E108" i="1" s="1"/>
  <c r="C87" i="1"/>
  <c r="C89" i="1" s="1"/>
  <c r="C77" i="1"/>
  <c r="C79" i="1" s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C50" i="1"/>
  <c r="C49" i="1"/>
  <c r="N44" i="1"/>
  <c r="K44" i="1"/>
  <c r="N42" i="1"/>
  <c r="K42" i="1"/>
  <c r="H42" i="1"/>
  <c r="M10" i="36" s="1"/>
  <c r="E42" i="1"/>
  <c r="J10" i="36" s="1"/>
  <c r="N29" i="1"/>
  <c r="M29" i="1"/>
  <c r="J29" i="1"/>
  <c r="I29" i="1"/>
  <c r="H29" i="1"/>
  <c r="G29" i="1"/>
  <c r="F29" i="1"/>
  <c r="E29" i="1"/>
  <c r="N19" i="1"/>
  <c r="N22" i="1" s="1"/>
  <c r="M19" i="1"/>
  <c r="L19" i="1"/>
  <c r="K19" i="1"/>
  <c r="J19" i="1"/>
  <c r="I19" i="1"/>
  <c r="H19" i="1"/>
  <c r="G19" i="1"/>
  <c r="E19" i="1"/>
  <c r="D19" i="1"/>
  <c r="C19" i="1"/>
  <c r="AU275" i="7"/>
  <c r="AT275" i="7"/>
  <c r="AQ275" i="7"/>
  <c r="AP275" i="7"/>
  <c r="AM275" i="7"/>
  <c r="AL275" i="7"/>
  <c r="AI275" i="7"/>
  <c r="AH275" i="7"/>
  <c r="AE275" i="7"/>
  <c r="AD275" i="7"/>
  <c r="AA275" i="7"/>
  <c r="Z275" i="7"/>
  <c r="W275" i="7"/>
  <c r="V275" i="7"/>
  <c r="S275" i="7"/>
  <c r="R275" i="7"/>
  <c r="O275" i="7"/>
  <c r="N275" i="7"/>
  <c r="K275" i="7"/>
  <c r="J275" i="7"/>
  <c r="G275" i="7"/>
  <c r="F275" i="7"/>
  <c r="C275" i="7"/>
  <c r="B275" i="7"/>
  <c r="AU274" i="7"/>
  <c r="AT274" i="7"/>
  <c r="AQ274" i="7"/>
  <c r="AP274" i="7"/>
  <c r="AM274" i="7"/>
  <c r="AL274" i="7"/>
  <c r="AI274" i="7"/>
  <c r="AH274" i="7"/>
  <c r="AE274" i="7"/>
  <c r="AD274" i="7"/>
  <c r="AA274" i="7"/>
  <c r="Z274" i="7"/>
  <c r="W274" i="7"/>
  <c r="V274" i="7"/>
  <c r="S274" i="7"/>
  <c r="R274" i="7"/>
  <c r="O274" i="7"/>
  <c r="N274" i="7"/>
  <c r="K274" i="7"/>
  <c r="J274" i="7"/>
  <c r="G274" i="7"/>
  <c r="F274" i="7"/>
  <c r="C274" i="7"/>
  <c r="B274" i="7"/>
  <c r="AU273" i="7"/>
  <c r="AT273" i="7"/>
  <c r="AQ273" i="7"/>
  <c r="AP273" i="7"/>
  <c r="AM273" i="7"/>
  <c r="AL273" i="7"/>
  <c r="AI273" i="7"/>
  <c r="AH273" i="7"/>
  <c r="AE273" i="7"/>
  <c r="AD273" i="7"/>
  <c r="AA273" i="7"/>
  <c r="Z273" i="7"/>
  <c r="W273" i="7"/>
  <c r="V273" i="7"/>
  <c r="S273" i="7"/>
  <c r="R273" i="7"/>
  <c r="O273" i="7"/>
  <c r="N273" i="7"/>
  <c r="K273" i="7"/>
  <c r="J273" i="7"/>
  <c r="G273" i="7"/>
  <c r="F273" i="7"/>
  <c r="C273" i="7"/>
  <c r="B273" i="7"/>
  <c r="AU265" i="7"/>
  <c r="AT265" i="7"/>
  <c r="AQ265" i="7"/>
  <c r="AP265" i="7"/>
  <c r="AM265" i="7"/>
  <c r="AL265" i="7"/>
  <c r="AI265" i="7"/>
  <c r="AH265" i="7"/>
  <c r="AE265" i="7"/>
  <c r="AD265" i="7"/>
  <c r="AA265" i="7"/>
  <c r="Z265" i="7"/>
  <c r="W265" i="7"/>
  <c r="V265" i="7"/>
  <c r="S265" i="7"/>
  <c r="R265" i="7"/>
  <c r="O265" i="7"/>
  <c r="N265" i="7"/>
  <c r="K265" i="7"/>
  <c r="J265" i="7"/>
  <c r="G265" i="7"/>
  <c r="F265" i="7"/>
  <c r="C265" i="7"/>
  <c r="B265" i="7"/>
  <c r="AU264" i="7"/>
  <c r="AT264" i="7"/>
  <c r="AQ264" i="7"/>
  <c r="AP264" i="7"/>
  <c r="AM264" i="7"/>
  <c r="AL264" i="7"/>
  <c r="AI264" i="7"/>
  <c r="AH264" i="7"/>
  <c r="AE264" i="7"/>
  <c r="AD264" i="7"/>
  <c r="AA264" i="7"/>
  <c r="Z264" i="7"/>
  <c r="W264" i="7"/>
  <c r="V264" i="7"/>
  <c r="S264" i="7"/>
  <c r="R264" i="7"/>
  <c r="O264" i="7"/>
  <c r="N264" i="7"/>
  <c r="K264" i="7"/>
  <c r="J264" i="7"/>
  <c r="G264" i="7"/>
  <c r="F264" i="7"/>
  <c r="C264" i="7"/>
  <c r="B264" i="7"/>
  <c r="AU263" i="7"/>
  <c r="AT263" i="7"/>
  <c r="AQ263" i="7"/>
  <c r="AP263" i="7"/>
  <c r="AM263" i="7"/>
  <c r="AL263" i="7"/>
  <c r="AI263" i="7"/>
  <c r="AH263" i="7"/>
  <c r="AE263" i="7"/>
  <c r="AD263" i="7"/>
  <c r="AA263" i="7"/>
  <c r="Z263" i="7"/>
  <c r="W263" i="7"/>
  <c r="V263" i="7"/>
  <c r="S263" i="7"/>
  <c r="R263" i="7"/>
  <c r="O263" i="7"/>
  <c r="N263" i="7"/>
  <c r="K263" i="7"/>
  <c r="J263" i="7"/>
  <c r="G263" i="7"/>
  <c r="F263" i="7"/>
  <c r="C263" i="7"/>
  <c r="B263" i="7"/>
  <c r="AU262" i="7"/>
  <c r="AT262" i="7"/>
  <c r="AQ262" i="7"/>
  <c r="AP262" i="7"/>
  <c r="AM262" i="7"/>
  <c r="AL262" i="7"/>
  <c r="AI262" i="7"/>
  <c r="AH262" i="7"/>
  <c r="AE262" i="7"/>
  <c r="AD262" i="7"/>
  <c r="AA262" i="7"/>
  <c r="Z262" i="7"/>
  <c r="W262" i="7"/>
  <c r="V262" i="7"/>
  <c r="S262" i="7"/>
  <c r="R262" i="7"/>
  <c r="O262" i="7"/>
  <c r="N262" i="7"/>
  <c r="K262" i="7"/>
  <c r="J262" i="7"/>
  <c r="G262" i="7"/>
  <c r="F262" i="7"/>
  <c r="C262" i="7"/>
  <c r="B262" i="7"/>
  <c r="AU261" i="7"/>
  <c r="AT261" i="7"/>
  <c r="AQ261" i="7"/>
  <c r="AP261" i="7"/>
  <c r="AM261" i="7"/>
  <c r="AL261" i="7"/>
  <c r="AI261" i="7"/>
  <c r="AH261" i="7"/>
  <c r="AE261" i="7"/>
  <c r="AD261" i="7"/>
  <c r="AA261" i="7"/>
  <c r="Z261" i="7"/>
  <c r="W261" i="7"/>
  <c r="V261" i="7"/>
  <c r="S261" i="7"/>
  <c r="R261" i="7"/>
  <c r="O261" i="7"/>
  <c r="N261" i="7"/>
  <c r="K261" i="7"/>
  <c r="J261" i="7"/>
  <c r="G261" i="7"/>
  <c r="F261" i="7"/>
  <c r="C261" i="7"/>
  <c r="B261" i="7"/>
  <c r="AW257" i="7"/>
  <c r="AU257" i="7"/>
  <c r="AT257" i="7"/>
  <c r="AV257" i="7" s="1"/>
  <c r="AQ257" i="7"/>
  <c r="AS257" i="7" s="1"/>
  <c r="AP257" i="7"/>
  <c r="AR257" i="7" s="1"/>
  <c r="AO257" i="7"/>
  <c r="AM257" i="7"/>
  <c r="AL257" i="7"/>
  <c r="AN257" i="7" s="1"/>
  <c r="AI257" i="7"/>
  <c r="AK257" i="7" s="1"/>
  <c r="AH257" i="7"/>
  <c r="AJ257" i="7" s="1"/>
  <c r="AE257" i="7"/>
  <c r="AG257" i="7" s="1"/>
  <c r="AD257" i="7"/>
  <c r="AF257" i="7" s="1"/>
  <c r="AA257" i="7"/>
  <c r="AC257" i="7" s="1"/>
  <c r="Z257" i="7"/>
  <c r="AB257" i="7" s="1"/>
  <c r="W257" i="7"/>
  <c r="Y255" i="7" s="1"/>
  <c r="V257" i="7"/>
  <c r="X257" i="7" s="1"/>
  <c r="S257" i="7"/>
  <c r="U257" i="7" s="1"/>
  <c r="R257" i="7"/>
  <c r="T257" i="7" s="1"/>
  <c r="Q257" i="7"/>
  <c r="O257" i="7"/>
  <c r="N257" i="7"/>
  <c r="P257" i="7" s="1"/>
  <c r="K257" i="7"/>
  <c r="M257" i="7" s="1"/>
  <c r="J257" i="7"/>
  <c r="L257" i="7" s="1"/>
  <c r="I257" i="7"/>
  <c r="G257" i="7"/>
  <c r="F257" i="7"/>
  <c r="H257" i="7" s="1"/>
  <c r="C257" i="7"/>
  <c r="E257" i="7" s="1"/>
  <c r="B257" i="7"/>
  <c r="D257" i="7" s="1"/>
  <c r="AU255" i="7"/>
  <c r="AW255" i="7" s="1"/>
  <c r="AT255" i="7"/>
  <c r="AV255" i="7" s="1"/>
  <c r="AQ255" i="7"/>
  <c r="AS255" i="7" s="1"/>
  <c r="AP255" i="7"/>
  <c r="AM255" i="7"/>
  <c r="AO255" i="7" s="1"/>
  <c r="AL255" i="7"/>
  <c r="AN255" i="7" s="1"/>
  <c r="AI255" i="7"/>
  <c r="AH255" i="7"/>
  <c r="AG255" i="7"/>
  <c r="AE255" i="7"/>
  <c r="AD255" i="7"/>
  <c r="AA255" i="7"/>
  <c r="Z255" i="7"/>
  <c r="AB255" i="7" s="1"/>
  <c r="W255" i="7"/>
  <c r="V255" i="7"/>
  <c r="S255" i="7"/>
  <c r="U255" i="7" s="1"/>
  <c r="R255" i="7"/>
  <c r="T255" i="7" s="1"/>
  <c r="O255" i="7"/>
  <c r="Q255" i="7" s="1"/>
  <c r="N255" i="7"/>
  <c r="P255" i="7" s="1"/>
  <c r="K255" i="7"/>
  <c r="M255" i="7" s="1"/>
  <c r="J255" i="7"/>
  <c r="G255" i="7"/>
  <c r="I255" i="7" s="1"/>
  <c r="F255" i="7"/>
  <c r="H255" i="7" s="1"/>
  <c r="C255" i="7"/>
  <c r="B255" i="7"/>
  <c r="AW254" i="7"/>
  <c r="AU254" i="7"/>
  <c r="AT254" i="7"/>
  <c r="AV254" i="7" s="1"/>
  <c r="AQ254" i="7"/>
  <c r="AS254" i="7" s="1"/>
  <c r="AP254" i="7"/>
  <c r="AR254" i="7" s="1"/>
  <c r="AO254" i="7"/>
  <c r="AM254" i="7"/>
  <c r="AL254" i="7"/>
  <c r="AN254" i="7" s="1"/>
  <c r="AI254" i="7"/>
  <c r="AK254" i="7" s="1"/>
  <c r="AH254" i="7"/>
  <c r="AJ254" i="7" s="1"/>
  <c r="AE254" i="7"/>
  <c r="AG254" i="7" s="1"/>
  <c r="AD254" i="7"/>
  <c r="AF254" i="7" s="1"/>
  <c r="AA254" i="7"/>
  <c r="AC254" i="7" s="1"/>
  <c r="Z254" i="7"/>
  <c r="AB254" i="7" s="1"/>
  <c r="W254" i="7"/>
  <c r="V254" i="7"/>
  <c r="S254" i="7"/>
  <c r="U254" i="7" s="1"/>
  <c r="R254" i="7"/>
  <c r="O254" i="7"/>
  <c r="Q254" i="7" s="1"/>
  <c r="N254" i="7"/>
  <c r="P254" i="7" s="1"/>
  <c r="K254" i="7"/>
  <c r="J254" i="7"/>
  <c r="G254" i="7"/>
  <c r="I254" i="7" s="1"/>
  <c r="F254" i="7"/>
  <c r="H254" i="7" s="1"/>
  <c r="C254" i="7"/>
  <c r="B254" i="7"/>
  <c r="AW253" i="7"/>
  <c r="AU253" i="7"/>
  <c r="AU256" i="7" s="1"/>
  <c r="AT253" i="7"/>
  <c r="AQ253" i="7"/>
  <c r="AP253" i="7"/>
  <c r="AP256" i="7" s="1"/>
  <c r="AR256" i="7" s="1"/>
  <c r="L18" i="28" s="1"/>
  <c r="AM253" i="7"/>
  <c r="AL253" i="7"/>
  <c r="AI253" i="7"/>
  <c r="AH253" i="7"/>
  <c r="AH256" i="7" s="1"/>
  <c r="AJ256" i="7" s="1"/>
  <c r="J18" i="28" s="1"/>
  <c r="AG253" i="7"/>
  <c r="AE253" i="7"/>
  <c r="AD253" i="7"/>
  <c r="AA253" i="7"/>
  <c r="AA256" i="7" s="1"/>
  <c r="Z253" i="7"/>
  <c r="W253" i="7"/>
  <c r="V253" i="7"/>
  <c r="S253" i="7"/>
  <c r="S256" i="7" s="1"/>
  <c r="U256" i="7" s="1"/>
  <c r="F18" i="38" s="1"/>
  <c r="R253" i="7"/>
  <c r="R256" i="7" s="1"/>
  <c r="T256" i="7" s="1"/>
  <c r="F18" i="28" s="1"/>
  <c r="O253" i="7"/>
  <c r="Q253" i="7" s="1"/>
  <c r="N253" i="7"/>
  <c r="N256" i="7" s="1"/>
  <c r="P256" i="7" s="1"/>
  <c r="E18" i="28" s="1"/>
  <c r="K253" i="7"/>
  <c r="K256" i="7" s="1"/>
  <c r="J253" i="7"/>
  <c r="G253" i="7"/>
  <c r="F253" i="7"/>
  <c r="F256" i="7" s="1"/>
  <c r="H256" i="7" s="1"/>
  <c r="C18" i="28" s="1"/>
  <c r="C253" i="7"/>
  <c r="C256" i="7" s="1"/>
  <c r="B253" i="7"/>
  <c r="AB237" i="7"/>
  <c r="X237" i="7"/>
  <c r="T237" i="7"/>
  <c r="P237" i="7"/>
  <c r="L237" i="7"/>
  <c r="H237" i="7"/>
  <c r="D237" i="7"/>
  <c r="AH236" i="7"/>
  <c r="AH238" i="7" s="1"/>
  <c r="AH249" i="7" s="1"/>
  <c r="AA236" i="7"/>
  <c r="J6" i="28" s="1"/>
  <c r="Z236" i="7"/>
  <c r="Z238" i="7" s="1"/>
  <c r="Z249" i="7" s="1"/>
  <c r="V236" i="7"/>
  <c r="V238" i="7" s="1"/>
  <c r="R236" i="7"/>
  <c r="T236" i="7" s="1"/>
  <c r="F6" i="28" s="1"/>
  <c r="N236" i="7"/>
  <c r="N238" i="7" s="1"/>
  <c r="J236" i="7"/>
  <c r="L236" i="7" s="1"/>
  <c r="D6" i="28" s="1"/>
  <c r="F236" i="7"/>
  <c r="F238" i="7" s="1"/>
  <c r="B236" i="7"/>
  <c r="B238" i="7" s="1"/>
  <c r="D246" i="7" s="1"/>
  <c r="B13" i="28" s="1"/>
  <c r="AB235" i="7"/>
  <c r="X235" i="7"/>
  <c r="T235" i="7"/>
  <c r="P235" i="7"/>
  <c r="L235" i="7"/>
  <c r="H235" i="7"/>
  <c r="D235" i="7"/>
  <c r="AB234" i="7"/>
  <c r="X234" i="7"/>
  <c r="T234" i="7"/>
  <c r="P234" i="7"/>
  <c r="L234" i="7"/>
  <c r="H234" i="7"/>
  <c r="D234" i="7"/>
  <c r="AB233" i="7"/>
  <c r="X233" i="7"/>
  <c r="T233" i="7"/>
  <c r="P233" i="7"/>
  <c r="L233" i="7"/>
  <c r="H233" i="7"/>
  <c r="D233" i="7"/>
  <c r="Z226" i="7"/>
  <c r="Z8" i="7" s="1"/>
  <c r="Y226" i="7"/>
  <c r="Y8" i="7" s="1"/>
  <c r="N68" i="4" s="1"/>
  <c r="X226" i="7"/>
  <c r="W226" i="7"/>
  <c r="W8" i="7" s="1"/>
  <c r="M68" i="4" s="1"/>
  <c r="R21" i="36" s="1"/>
  <c r="V226" i="7"/>
  <c r="V8" i="7" s="1"/>
  <c r="U226" i="7"/>
  <c r="T226" i="7"/>
  <c r="S226" i="7"/>
  <c r="S8" i="7" s="1"/>
  <c r="K68" i="4" s="1"/>
  <c r="R226" i="7"/>
  <c r="R8" i="7" s="1"/>
  <c r="Q226" i="7"/>
  <c r="Q8" i="7" s="1"/>
  <c r="J68" i="4" s="1"/>
  <c r="P226" i="7"/>
  <c r="P8" i="7" s="1"/>
  <c r="I68" i="33" s="1"/>
  <c r="I70" i="33" s="1"/>
  <c r="O226" i="7"/>
  <c r="O8" i="7" s="1"/>
  <c r="I68" i="4" s="1"/>
  <c r="N21" i="36" s="1"/>
  <c r="N226" i="7"/>
  <c r="N8" i="7" s="1"/>
  <c r="M226" i="7"/>
  <c r="L226" i="7"/>
  <c r="K226" i="7"/>
  <c r="K8" i="7" s="1"/>
  <c r="G68" i="4" s="1"/>
  <c r="J226" i="7"/>
  <c r="J8" i="7" s="1"/>
  <c r="I226" i="7"/>
  <c r="I8" i="7" s="1"/>
  <c r="F68" i="4" s="1"/>
  <c r="H226" i="7"/>
  <c r="H8" i="7" s="1"/>
  <c r="E68" i="33" s="1"/>
  <c r="E70" i="33" s="1"/>
  <c r="G226" i="7"/>
  <c r="G8" i="7" s="1"/>
  <c r="E68" i="4" s="1"/>
  <c r="J21" i="36" s="1"/>
  <c r="F226" i="7"/>
  <c r="F8" i="7" s="1"/>
  <c r="E226" i="7"/>
  <c r="D226" i="7"/>
  <c r="D8" i="7" s="1"/>
  <c r="C226" i="7"/>
  <c r="Z225" i="7"/>
  <c r="Z7" i="7" s="1"/>
  <c r="N61" i="44" s="1"/>
  <c r="N63" i="44" s="1"/>
  <c r="Y225" i="7"/>
  <c r="Y7" i="7" s="1"/>
  <c r="N61" i="4" s="1"/>
  <c r="X225" i="7"/>
  <c r="X7" i="7" s="1"/>
  <c r="W225" i="7"/>
  <c r="W7" i="7" s="1"/>
  <c r="M61" i="4" s="1"/>
  <c r="R20" i="36" s="1"/>
  <c r="V225" i="7"/>
  <c r="V7" i="7" s="1"/>
  <c r="U225" i="7"/>
  <c r="U7" i="7" s="1"/>
  <c r="L61" i="4" s="1"/>
  <c r="T225" i="7"/>
  <c r="T7" i="7" s="1"/>
  <c r="S225" i="7"/>
  <c r="S7" i="7" s="1"/>
  <c r="K61" i="4" s="1"/>
  <c r="R225" i="7"/>
  <c r="R7" i="7" s="1"/>
  <c r="J61" i="44" s="1"/>
  <c r="J63" i="44" s="1"/>
  <c r="Q225" i="7"/>
  <c r="Q7" i="7" s="1"/>
  <c r="J61" i="4" s="1"/>
  <c r="P225" i="7"/>
  <c r="P7" i="7" s="1"/>
  <c r="O225" i="7"/>
  <c r="O7" i="7" s="1"/>
  <c r="I61" i="4" s="1"/>
  <c r="N20" i="36" s="1"/>
  <c r="N225" i="7"/>
  <c r="N7" i="7" s="1"/>
  <c r="M225" i="7"/>
  <c r="M7" i="7" s="1"/>
  <c r="H61" i="4" s="1"/>
  <c r="L225" i="7"/>
  <c r="L7" i="7" s="1"/>
  <c r="K225" i="7"/>
  <c r="K7" i="7" s="1"/>
  <c r="G61" i="4" s="1"/>
  <c r="J225" i="7"/>
  <c r="J7" i="7" s="1"/>
  <c r="F61" i="44" s="1"/>
  <c r="F63" i="44" s="1"/>
  <c r="I225" i="7"/>
  <c r="I7" i="7" s="1"/>
  <c r="F61" i="4" s="1"/>
  <c r="H225" i="7"/>
  <c r="H7" i="7" s="1"/>
  <c r="G225" i="7"/>
  <c r="G7" i="7" s="1"/>
  <c r="E61" i="4" s="1"/>
  <c r="J20" i="36" s="1"/>
  <c r="F225" i="7"/>
  <c r="F7" i="7" s="1"/>
  <c r="E225" i="7"/>
  <c r="E7" i="7" s="1"/>
  <c r="D61" i="4" s="1"/>
  <c r="D225" i="7"/>
  <c r="C225" i="7"/>
  <c r="AB224" i="7"/>
  <c r="AA37" i="21" s="1"/>
  <c r="AA39" i="21" s="1"/>
  <c r="AA224" i="7"/>
  <c r="AB223" i="7"/>
  <c r="Z37" i="21" s="1"/>
  <c r="Z39" i="21" s="1"/>
  <c r="AA223" i="7"/>
  <c r="AB210" i="7"/>
  <c r="AA26" i="21" s="1"/>
  <c r="AA210" i="7"/>
  <c r="AB208" i="7"/>
  <c r="AA25" i="21" s="1"/>
  <c r="AA208" i="7"/>
  <c r="AB206" i="7"/>
  <c r="AA206" i="7"/>
  <c r="AB204" i="7"/>
  <c r="AA204" i="7"/>
  <c r="AB202" i="7"/>
  <c r="AA22" i="21" s="1"/>
  <c r="AA202" i="7"/>
  <c r="AB200" i="7"/>
  <c r="AA200" i="7"/>
  <c r="AB198" i="7"/>
  <c r="AA20" i="21" s="1"/>
  <c r="AA198" i="7"/>
  <c r="AB196" i="7"/>
  <c r="AA196" i="7"/>
  <c r="AB194" i="7"/>
  <c r="AA194" i="7"/>
  <c r="AB192" i="7"/>
  <c r="AA192" i="7"/>
  <c r="AB190" i="7"/>
  <c r="AA16" i="21" s="1"/>
  <c r="AA190" i="7"/>
  <c r="AB188" i="7"/>
  <c r="AA188" i="7"/>
  <c r="AB186" i="7"/>
  <c r="AA14" i="21" s="1"/>
  <c r="AA186" i="7"/>
  <c r="AB184" i="7"/>
  <c r="AA13" i="21" s="1"/>
  <c r="AA184" i="7"/>
  <c r="AB182" i="7"/>
  <c r="AA182" i="7"/>
  <c r="AB180" i="7"/>
  <c r="AA180" i="7"/>
  <c r="AB178" i="7"/>
  <c r="AA11" i="21" s="1"/>
  <c r="AA178" i="7"/>
  <c r="AB176" i="7"/>
  <c r="AA9" i="21" s="1"/>
  <c r="AA176" i="7"/>
  <c r="AB174" i="7"/>
  <c r="AA8" i="21" s="1"/>
  <c r="AA174" i="7"/>
  <c r="AB172" i="7"/>
  <c r="AA7" i="21" s="1"/>
  <c r="AA172" i="7"/>
  <c r="AB170" i="7"/>
  <c r="AA6" i="21" s="1"/>
  <c r="AB161" i="7"/>
  <c r="AA161" i="7"/>
  <c r="AB160" i="7"/>
  <c r="AA160" i="7"/>
  <c r="Z156" i="7"/>
  <c r="Y156" i="7"/>
  <c r="Y163" i="7" s="1"/>
  <c r="X156" i="7"/>
  <c r="W36" i="12" s="1"/>
  <c r="W156" i="7"/>
  <c r="V156" i="7"/>
  <c r="U156" i="7"/>
  <c r="T156" i="7"/>
  <c r="S156" i="7"/>
  <c r="R12" i="12" s="1"/>
  <c r="R156" i="7"/>
  <c r="Q156" i="7"/>
  <c r="Q163" i="7" s="1"/>
  <c r="P156" i="7"/>
  <c r="O31" i="12" s="1"/>
  <c r="O156" i="7"/>
  <c r="N156" i="7"/>
  <c r="M156" i="7"/>
  <c r="L156" i="7"/>
  <c r="K156" i="7"/>
  <c r="J23" i="12" s="1"/>
  <c r="J156" i="7"/>
  <c r="I156" i="7"/>
  <c r="H156" i="7"/>
  <c r="G156" i="7"/>
  <c r="F156" i="7"/>
  <c r="E156" i="7"/>
  <c r="E163" i="7" s="1"/>
  <c r="D156" i="7"/>
  <c r="C156" i="7"/>
  <c r="B18" i="12" s="1"/>
  <c r="AB155" i="7"/>
  <c r="AA155" i="7"/>
  <c r="AB154" i="7"/>
  <c r="AA154" i="7"/>
  <c r="AB153" i="7"/>
  <c r="AA153" i="7"/>
  <c r="AB152" i="7"/>
  <c r="AA152" i="7"/>
  <c r="AB151" i="7"/>
  <c r="AA151" i="7"/>
  <c r="AB150" i="7"/>
  <c r="AA150" i="7"/>
  <c r="AB149" i="7"/>
  <c r="AA149" i="7"/>
  <c r="AB148" i="7"/>
  <c r="AA148" i="7"/>
  <c r="AB147" i="7"/>
  <c r="AA147" i="7"/>
  <c r="AB146" i="7"/>
  <c r="AA146" i="7"/>
  <c r="AB145" i="7"/>
  <c r="AA145" i="7"/>
  <c r="AB144" i="7"/>
  <c r="AA144" i="7"/>
  <c r="AB143" i="7"/>
  <c r="AA143" i="7"/>
  <c r="AB142" i="7"/>
  <c r="AA142" i="7"/>
  <c r="AB141" i="7"/>
  <c r="AA141" i="7"/>
  <c r="AB140" i="7"/>
  <c r="AA140" i="7"/>
  <c r="AB139" i="7"/>
  <c r="AA139" i="7"/>
  <c r="AB138" i="7"/>
  <c r="AA138" i="7"/>
  <c r="AB137" i="7"/>
  <c r="AA137" i="7"/>
  <c r="AB136" i="7"/>
  <c r="AA136" i="7"/>
  <c r="AB135" i="7"/>
  <c r="AA135" i="7"/>
  <c r="AB134" i="7"/>
  <c r="AA134" i="7"/>
  <c r="AB133" i="7"/>
  <c r="AA133" i="7"/>
  <c r="AB132" i="7"/>
  <c r="AA132" i="7"/>
  <c r="AB131" i="7"/>
  <c r="AA131" i="7"/>
  <c r="AB130" i="7"/>
  <c r="AA130" i="7"/>
  <c r="AB129" i="7"/>
  <c r="AA129" i="7"/>
  <c r="AB128" i="7"/>
  <c r="AA128" i="7"/>
  <c r="AB127" i="7"/>
  <c r="AA127" i="7"/>
  <c r="AB126" i="7"/>
  <c r="AA126" i="7"/>
  <c r="AB125" i="7"/>
  <c r="AA125" i="7"/>
  <c r="AB124" i="7"/>
  <c r="AA124" i="7"/>
  <c r="AB123" i="7"/>
  <c r="AA123" i="7"/>
  <c r="AB122" i="7"/>
  <c r="AA122" i="7"/>
  <c r="AB121" i="7"/>
  <c r="AA121" i="7"/>
  <c r="AB120" i="7"/>
  <c r="AA120" i="7"/>
  <c r="AB119" i="7"/>
  <c r="AA119" i="7"/>
  <c r="AB118" i="7"/>
  <c r="AA118" i="7"/>
  <c r="AB117" i="7"/>
  <c r="AA117" i="7"/>
  <c r="AB116" i="7"/>
  <c r="AA116" i="7"/>
  <c r="AB115" i="7"/>
  <c r="AA115" i="7"/>
  <c r="AB114" i="7"/>
  <c r="AA114" i="7"/>
  <c r="AB113" i="7"/>
  <c r="AA113" i="7"/>
  <c r="AB112" i="7"/>
  <c r="AA112" i="7"/>
  <c r="AB111" i="7"/>
  <c r="AA111" i="7"/>
  <c r="AB110" i="7"/>
  <c r="AA110" i="7"/>
  <c r="AB109" i="7"/>
  <c r="AA109" i="7"/>
  <c r="AB108" i="7"/>
  <c r="AA108" i="7"/>
  <c r="AB107" i="7"/>
  <c r="AA107" i="7"/>
  <c r="AB106" i="7"/>
  <c r="AA106" i="7"/>
  <c r="AB105" i="7"/>
  <c r="AA105" i="7"/>
  <c r="AB104" i="7"/>
  <c r="AA104" i="7"/>
  <c r="AB103" i="7"/>
  <c r="AA103" i="7"/>
  <c r="AB102" i="7"/>
  <c r="AA102" i="7"/>
  <c r="AB101" i="7"/>
  <c r="AA101" i="7"/>
  <c r="AB100" i="7"/>
  <c r="AA100" i="7"/>
  <c r="AB99" i="7"/>
  <c r="AA99" i="7"/>
  <c r="AB98" i="7"/>
  <c r="AA98" i="7"/>
  <c r="AB97" i="7"/>
  <c r="AA97" i="7"/>
  <c r="AB96" i="7"/>
  <c r="AA96" i="7"/>
  <c r="AB95" i="7"/>
  <c r="AA95" i="7"/>
  <c r="AB94" i="7"/>
  <c r="AA94" i="7"/>
  <c r="AB93" i="7"/>
  <c r="AA93" i="7"/>
  <c r="AB92" i="7"/>
  <c r="AA92" i="7"/>
  <c r="AB91" i="7"/>
  <c r="AA91" i="7"/>
  <c r="AB90" i="7"/>
  <c r="AA90" i="7"/>
  <c r="AB89" i="7"/>
  <c r="AA89" i="7"/>
  <c r="AB88" i="7"/>
  <c r="AA88" i="7"/>
  <c r="AB87" i="7"/>
  <c r="AA87" i="7"/>
  <c r="AB86" i="7"/>
  <c r="AA86" i="7"/>
  <c r="AB85" i="7"/>
  <c r="AA85" i="7"/>
  <c r="AB84" i="7"/>
  <c r="AA84" i="7"/>
  <c r="AB83" i="7"/>
  <c r="AA83" i="7"/>
  <c r="AB82" i="7"/>
  <c r="AA82" i="7"/>
  <c r="AB81" i="7"/>
  <c r="AA81" i="7"/>
  <c r="AB80" i="7"/>
  <c r="AA80" i="7"/>
  <c r="AB79" i="7"/>
  <c r="AA79" i="7"/>
  <c r="AB64" i="7"/>
  <c r="AA64" i="7"/>
  <c r="AB63" i="7"/>
  <c r="AA63" i="7"/>
  <c r="AB62" i="7"/>
  <c r="AA62" i="7"/>
  <c r="AB61" i="7"/>
  <c r="AA61" i="7"/>
  <c r="AB60" i="7"/>
  <c r="AA60" i="7"/>
  <c r="AB57" i="7"/>
  <c r="AA57" i="7"/>
  <c r="AB56" i="7"/>
  <c r="AA56" i="7"/>
  <c r="AB55" i="7"/>
  <c r="AA55" i="7"/>
  <c r="AB54" i="7"/>
  <c r="C60" i="35" s="1"/>
  <c r="C62" i="35" s="1"/>
  <c r="AA54" i="7"/>
  <c r="AB53" i="7"/>
  <c r="AA53" i="7"/>
  <c r="AB52" i="7"/>
  <c r="AA52" i="7"/>
  <c r="AB51" i="7"/>
  <c r="AA51" i="7"/>
  <c r="AB50" i="7"/>
  <c r="AA50" i="7"/>
  <c r="AB48" i="7"/>
  <c r="AA48" i="7"/>
  <c r="AB47" i="7"/>
  <c r="AA47" i="7"/>
  <c r="AB46" i="7"/>
  <c r="AA46" i="7"/>
  <c r="AB37" i="7"/>
  <c r="AA37" i="7"/>
  <c r="AB36" i="7"/>
  <c r="AA36" i="7"/>
  <c r="AB35" i="7"/>
  <c r="AA35" i="7"/>
  <c r="AB34" i="7"/>
  <c r="AA34" i="7"/>
  <c r="AB33" i="7"/>
  <c r="AA33" i="7"/>
  <c r="AB32" i="7"/>
  <c r="AA32" i="7"/>
  <c r="AB31" i="7"/>
  <c r="AA31" i="7"/>
  <c r="AB30" i="7"/>
  <c r="AA30" i="7"/>
  <c r="Z29" i="7"/>
  <c r="R28" i="19" s="1"/>
  <c r="S28" i="19" s="1"/>
  <c r="Y29" i="7"/>
  <c r="X29" i="7"/>
  <c r="O28" i="19" s="1"/>
  <c r="P28" i="19" s="1"/>
  <c r="W29" i="7"/>
  <c r="V29" i="7"/>
  <c r="L28" i="19" s="1"/>
  <c r="M28" i="19" s="1"/>
  <c r="U29" i="7"/>
  <c r="T29" i="7"/>
  <c r="I28" i="19" s="1"/>
  <c r="J28" i="19" s="1"/>
  <c r="S29" i="7"/>
  <c r="R29" i="7"/>
  <c r="F28" i="19" s="1"/>
  <c r="G28" i="19" s="1"/>
  <c r="Q29" i="7"/>
  <c r="P29" i="7"/>
  <c r="C28" i="19" s="1"/>
  <c r="D28" i="19" s="1"/>
  <c r="O29" i="7"/>
  <c r="N29" i="7"/>
  <c r="R15" i="19" s="1"/>
  <c r="S15" i="19" s="1"/>
  <c r="M29" i="7"/>
  <c r="L29" i="7"/>
  <c r="O15" i="19" s="1"/>
  <c r="P15" i="19" s="1"/>
  <c r="K29" i="7"/>
  <c r="J29" i="7"/>
  <c r="L15" i="19" s="1"/>
  <c r="M15" i="19" s="1"/>
  <c r="I29" i="7"/>
  <c r="H29" i="7"/>
  <c r="I15" i="19" s="1"/>
  <c r="J15" i="19" s="1"/>
  <c r="G29" i="7"/>
  <c r="F29" i="7"/>
  <c r="F15" i="19" s="1"/>
  <c r="G15" i="19" s="1"/>
  <c r="E29" i="7"/>
  <c r="D29" i="7"/>
  <c r="C15" i="19" s="1"/>
  <c r="D15" i="19" s="1"/>
  <c r="C29" i="7"/>
  <c r="Z28" i="7"/>
  <c r="R27" i="19" s="1"/>
  <c r="S27" i="19" s="1"/>
  <c r="Y28" i="7"/>
  <c r="X28" i="7"/>
  <c r="O27" i="19" s="1"/>
  <c r="P27" i="19" s="1"/>
  <c r="W28" i="7"/>
  <c r="V28" i="7"/>
  <c r="L27" i="19" s="1"/>
  <c r="M27" i="19" s="1"/>
  <c r="U28" i="7"/>
  <c r="T28" i="7"/>
  <c r="I27" i="19" s="1"/>
  <c r="J27" i="19" s="1"/>
  <c r="S28" i="7"/>
  <c r="R28" i="7"/>
  <c r="F27" i="19" s="1"/>
  <c r="G27" i="19" s="1"/>
  <c r="Q28" i="7"/>
  <c r="P28" i="7"/>
  <c r="C27" i="19" s="1"/>
  <c r="D27" i="19" s="1"/>
  <c r="O28" i="7"/>
  <c r="N28" i="7"/>
  <c r="R14" i="19" s="1"/>
  <c r="S14" i="19" s="1"/>
  <c r="M28" i="7"/>
  <c r="L28" i="7"/>
  <c r="O14" i="19" s="1"/>
  <c r="P14" i="19" s="1"/>
  <c r="K28" i="7"/>
  <c r="J28" i="7"/>
  <c r="L14" i="19" s="1"/>
  <c r="M14" i="19" s="1"/>
  <c r="I28" i="7"/>
  <c r="H28" i="7"/>
  <c r="I14" i="19" s="1"/>
  <c r="J14" i="19" s="1"/>
  <c r="G28" i="7"/>
  <c r="F28" i="7"/>
  <c r="F14" i="19" s="1"/>
  <c r="G14" i="19" s="1"/>
  <c r="E28" i="7"/>
  <c r="D28" i="7"/>
  <c r="C14" i="19" s="1"/>
  <c r="D14" i="19" s="1"/>
  <c r="C28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Y25" i="7"/>
  <c r="X25" i="7"/>
  <c r="W25" i="7"/>
  <c r="V25" i="7"/>
  <c r="U25" i="7"/>
  <c r="T25" i="7"/>
  <c r="S25" i="7"/>
  <c r="R25" i="7"/>
  <c r="Q25" i="7"/>
  <c r="E13" i="9" s="1"/>
  <c r="P25" i="7"/>
  <c r="O25" i="7"/>
  <c r="N25" i="7"/>
  <c r="M25" i="7"/>
  <c r="L25" i="7"/>
  <c r="K25" i="7"/>
  <c r="J25" i="7"/>
  <c r="I25" i="7"/>
  <c r="E9" i="9" s="1"/>
  <c r="H25" i="7"/>
  <c r="G25" i="7"/>
  <c r="F25" i="7"/>
  <c r="E25" i="7"/>
  <c r="D25" i="7"/>
  <c r="C25" i="7"/>
  <c r="Y24" i="7"/>
  <c r="D17" i="9" s="1"/>
  <c r="X24" i="7"/>
  <c r="W24" i="7"/>
  <c r="D16" i="9" s="1"/>
  <c r="V24" i="7"/>
  <c r="U24" i="7"/>
  <c r="D15" i="9" s="1"/>
  <c r="T24" i="7"/>
  <c r="S24" i="7"/>
  <c r="D14" i="9" s="1"/>
  <c r="R24" i="7"/>
  <c r="Q24" i="7"/>
  <c r="D13" i="9" s="1"/>
  <c r="P24" i="7"/>
  <c r="O24" i="7"/>
  <c r="D12" i="9" s="1"/>
  <c r="N24" i="7"/>
  <c r="M24" i="7"/>
  <c r="D11" i="9" s="1"/>
  <c r="L24" i="7"/>
  <c r="K24" i="7"/>
  <c r="D10" i="9" s="1"/>
  <c r="J24" i="7"/>
  <c r="I24" i="7"/>
  <c r="D9" i="9" s="1"/>
  <c r="H24" i="7"/>
  <c r="G24" i="7"/>
  <c r="D8" i="9" s="1"/>
  <c r="F24" i="7"/>
  <c r="E24" i="7"/>
  <c r="D7" i="9" s="1"/>
  <c r="D24" i="7"/>
  <c r="C24" i="7"/>
  <c r="D6" i="9" s="1"/>
  <c r="Z23" i="7"/>
  <c r="Z26" i="7" s="1"/>
  <c r="Y23" i="7"/>
  <c r="X23" i="7"/>
  <c r="W23" i="7"/>
  <c r="W26" i="7" s="1"/>
  <c r="V23" i="7"/>
  <c r="U23" i="7"/>
  <c r="T23" i="7"/>
  <c r="S23" i="7"/>
  <c r="R23" i="7"/>
  <c r="R26" i="7" s="1"/>
  <c r="Q23" i="7"/>
  <c r="P23" i="7"/>
  <c r="O23" i="7"/>
  <c r="O26" i="7" s="1"/>
  <c r="N23" i="7"/>
  <c r="N26" i="7" s="1"/>
  <c r="M23" i="7"/>
  <c r="L23" i="7"/>
  <c r="K23" i="7"/>
  <c r="K26" i="7" s="1"/>
  <c r="J23" i="7"/>
  <c r="J26" i="7" s="1"/>
  <c r="I23" i="7"/>
  <c r="H23" i="7"/>
  <c r="G23" i="7"/>
  <c r="F23" i="7"/>
  <c r="E23" i="7"/>
  <c r="D23" i="7"/>
  <c r="C23" i="7"/>
  <c r="C26" i="7" s="1"/>
  <c r="AB22" i="7"/>
  <c r="AA22" i="7"/>
  <c r="Z19" i="7"/>
  <c r="AU266" i="7" s="1"/>
  <c r="Y19" i="7"/>
  <c r="AT266" i="7" s="1"/>
  <c r="X19" i="7"/>
  <c r="AQ266" i="7" s="1"/>
  <c r="W19" i="7"/>
  <c r="AP266" i="7" s="1"/>
  <c r="V19" i="7"/>
  <c r="AM266" i="7" s="1"/>
  <c r="U19" i="7"/>
  <c r="AL266" i="7" s="1"/>
  <c r="T19" i="7"/>
  <c r="AI266" i="7" s="1"/>
  <c r="S19" i="7"/>
  <c r="AH266" i="7" s="1"/>
  <c r="R19" i="7"/>
  <c r="AE266" i="7" s="1"/>
  <c r="Q19" i="7"/>
  <c r="AD266" i="7" s="1"/>
  <c r="P19" i="7"/>
  <c r="AA266" i="7" s="1"/>
  <c r="O19" i="7"/>
  <c r="Z266" i="7" s="1"/>
  <c r="N19" i="7"/>
  <c r="W266" i="7" s="1"/>
  <c r="M19" i="7"/>
  <c r="V266" i="7" s="1"/>
  <c r="L19" i="7"/>
  <c r="S266" i="7" s="1"/>
  <c r="K19" i="7"/>
  <c r="R266" i="7" s="1"/>
  <c r="J19" i="7"/>
  <c r="O266" i="7" s="1"/>
  <c r="I19" i="7"/>
  <c r="N266" i="7" s="1"/>
  <c r="H19" i="7"/>
  <c r="K266" i="7" s="1"/>
  <c r="G19" i="7"/>
  <c r="J266" i="7" s="1"/>
  <c r="F19" i="7"/>
  <c r="G266" i="7" s="1"/>
  <c r="E19" i="7"/>
  <c r="F266" i="7" s="1"/>
  <c r="D19" i="7"/>
  <c r="C266" i="7" s="1"/>
  <c r="C19" i="7"/>
  <c r="B266" i="7" s="1"/>
  <c r="AB18" i="7"/>
  <c r="AD246" i="7" s="1"/>
  <c r="AA18" i="7"/>
  <c r="AB17" i="7"/>
  <c r="AD235" i="7" s="1"/>
  <c r="AA17" i="7"/>
  <c r="AB16" i="7"/>
  <c r="AA16" i="7"/>
  <c r="AB15" i="7"/>
  <c r="AD244" i="7" s="1"/>
  <c r="AA15" i="7"/>
  <c r="AB14" i="7"/>
  <c r="AA14" i="7"/>
  <c r="AB13" i="7"/>
  <c r="AA13" i="7"/>
  <c r="AB12" i="7"/>
  <c r="AD233" i="7" s="1"/>
  <c r="AA12" i="7"/>
  <c r="AB11" i="7"/>
  <c r="AD245" i="7" s="1"/>
  <c r="AA11" i="7"/>
  <c r="AB10" i="7"/>
  <c r="AA10" i="7"/>
  <c r="AB9" i="7"/>
  <c r="AA9" i="7"/>
  <c r="X8" i="7"/>
  <c r="M68" i="33" s="1"/>
  <c r="M70" i="33" s="1"/>
  <c r="U8" i="7"/>
  <c r="L68" i="4" s="1"/>
  <c r="T8" i="7"/>
  <c r="M8" i="7"/>
  <c r="H68" i="4" s="1"/>
  <c r="L8" i="7"/>
  <c r="E8" i="7"/>
  <c r="D68" i="4" s="1"/>
  <c r="C7" i="7"/>
  <c r="C61" i="4" s="1"/>
  <c r="AB6" i="7"/>
  <c r="AD242" i="7" s="1"/>
  <c r="AA6" i="7"/>
  <c r="AB4" i="7"/>
  <c r="AA4" i="7"/>
  <c r="AB3" i="7"/>
  <c r="AD237" i="7" s="1"/>
  <c r="AA3" i="7"/>
  <c r="C34" i="9" l="1"/>
  <c r="C58" i="1"/>
  <c r="X254" i="7"/>
  <c r="N9" i="39"/>
  <c r="M10" i="3"/>
  <c r="H44" i="1"/>
  <c r="E44" i="1"/>
  <c r="J10" i="3"/>
  <c r="K7" i="29"/>
  <c r="M7" i="29" s="1"/>
  <c r="J238" i="7"/>
  <c r="J249" i="7" s="1"/>
  <c r="D15" i="28" s="1"/>
  <c r="G256" i="7"/>
  <c r="I256" i="7" s="1"/>
  <c r="C18" i="38" s="1"/>
  <c r="V256" i="7"/>
  <c r="X256" i="7" s="1"/>
  <c r="G18" i="28" s="1"/>
  <c r="AI256" i="7"/>
  <c r="AK256" i="7" s="1"/>
  <c r="J18" i="38" s="1"/>
  <c r="AQ256" i="7"/>
  <c r="L254" i="7"/>
  <c r="Y254" i="7"/>
  <c r="D255" i="7"/>
  <c r="X255" i="7"/>
  <c r="AC255" i="7"/>
  <c r="Y257" i="7"/>
  <c r="B256" i="7"/>
  <c r="D256" i="7" s="1"/>
  <c r="B18" i="28" s="1"/>
  <c r="J256" i="7"/>
  <c r="L256" i="7" s="1"/>
  <c r="D18" i="28" s="1"/>
  <c r="W256" i="7"/>
  <c r="Y256" i="7" s="1"/>
  <c r="G18" i="38" s="1"/>
  <c r="AE256" i="7"/>
  <c r="AL256" i="7"/>
  <c r="AN256" i="7" s="1"/>
  <c r="K18" i="28" s="1"/>
  <c r="AT256" i="7"/>
  <c r="AV256" i="7" s="1"/>
  <c r="M18" i="28" s="1"/>
  <c r="E254" i="7"/>
  <c r="M254" i="7"/>
  <c r="T254" i="7"/>
  <c r="E255" i="7"/>
  <c r="L255" i="7"/>
  <c r="AF255" i="7"/>
  <c r="AK255" i="7"/>
  <c r="AR255" i="7"/>
  <c r="E256" i="7"/>
  <c r="B18" i="38" s="1"/>
  <c r="Z256" i="7"/>
  <c r="AB256" i="7" s="1"/>
  <c r="H18" i="28" s="1"/>
  <c r="AM256" i="7"/>
  <c r="AO256" i="7" s="1"/>
  <c r="K18" i="38" s="1"/>
  <c r="O256" i="7"/>
  <c r="AD256" i="7"/>
  <c r="AF256" i="7" s="1"/>
  <c r="I18" i="28" s="1"/>
  <c r="D254" i="7"/>
  <c r="AJ255" i="7"/>
  <c r="I253" i="7"/>
  <c r="AC9" i="7"/>
  <c r="D236" i="7"/>
  <c r="B6" i="28" s="1"/>
  <c r="E253" i="7"/>
  <c r="U253" i="7"/>
  <c r="AK253" i="7"/>
  <c r="M253" i="7"/>
  <c r="AC253" i="7"/>
  <c r="AS253" i="7"/>
  <c r="Y253" i="7"/>
  <c r="AO253" i="7"/>
  <c r="R238" i="7"/>
  <c r="R249" i="7" s="1"/>
  <c r="F15" i="28" s="1"/>
  <c r="AC10" i="7"/>
  <c r="AC12" i="7"/>
  <c r="AC14" i="7"/>
  <c r="AA225" i="7"/>
  <c r="AA226" i="7"/>
  <c r="AB236" i="7"/>
  <c r="E34" i="6"/>
  <c r="E36" i="6" s="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6" i="11"/>
  <c r="Z57" i="11"/>
  <c r="Z58" i="11"/>
  <c r="Z60" i="11"/>
  <c r="Z61" i="11"/>
  <c r="Z62" i="11"/>
  <c r="Z64" i="11"/>
  <c r="Z65" i="11"/>
  <c r="Z66" i="11"/>
  <c r="Z68" i="11"/>
  <c r="Z69" i="11"/>
  <c r="Z70" i="11"/>
  <c r="Z72" i="11"/>
  <c r="Z73" i="11"/>
  <c r="Z74" i="11"/>
  <c r="Z76" i="11"/>
  <c r="Z77" i="11"/>
  <c r="Z78" i="11"/>
  <c r="J11" i="12"/>
  <c r="W69" i="12"/>
  <c r="AC3" i="7"/>
  <c r="AB225" i="7"/>
  <c r="AB226" i="7"/>
  <c r="D253" i="7"/>
  <c r="H253" i="7"/>
  <c r="L253" i="7"/>
  <c r="P253" i="7"/>
  <c r="T253" i="7"/>
  <c r="X253" i="7"/>
  <c r="AB253" i="7"/>
  <c r="AF253" i="7"/>
  <c r="AJ253" i="7"/>
  <c r="AN253" i="7"/>
  <c r="AR253" i="7"/>
  <c r="AV253" i="7"/>
  <c r="M68" i="44"/>
  <c r="M70" i="44" s="1"/>
  <c r="AA3" i="37"/>
  <c r="AA39" i="37" s="1"/>
  <c r="AA52" i="37" s="1"/>
  <c r="Z36" i="37"/>
  <c r="AB36" i="37" s="1"/>
  <c r="R16" i="12"/>
  <c r="B22" i="12"/>
  <c r="N69" i="43"/>
  <c r="O3" i="37"/>
  <c r="O39" i="37" s="1"/>
  <c r="O52" i="37" s="1"/>
  <c r="AJ237" i="7"/>
  <c r="AF237" i="7"/>
  <c r="AA258" i="7"/>
  <c r="AB268" i="7" s="1"/>
  <c r="AC256" i="7"/>
  <c r="H18" i="38" s="1"/>
  <c r="AE258" i="7"/>
  <c r="AG256" i="7"/>
  <c r="I18" i="38" s="1"/>
  <c r="AQ258" i="7"/>
  <c r="AS273" i="7" s="1"/>
  <c r="AS256" i="7"/>
  <c r="L18" i="38" s="1"/>
  <c r="C258" i="7"/>
  <c r="E258" i="7" s="1"/>
  <c r="B19" i="38" s="1"/>
  <c r="W258" i="7"/>
  <c r="Y273" i="7" s="1"/>
  <c r="AJ233" i="7"/>
  <c r="AF233" i="7"/>
  <c r="E61" i="33"/>
  <c r="E63" i="33" s="1"/>
  <c r="E61" i="44"/>
  <c r="E63" i="44" s="1"/>
  <c r="G61" i="44"/>
  <c r="G63" i="44" s="1"/>
  <c r="G61" i="33"/>
  <c r="G63" i="33" s="1"/>
  <c r="I61" i="33"/>
  <c r="I63" i="33" s="1"/>
  <c r="I61" i="44"/>
  <c r="I63" i="44" s="1"/>
  <c r="K61" i="44"/>
  <c r="K63" i="44" s="1"/>
  <c r="K61" i="33"/>
  <c r="K63" i="33" s="1"/>
  <c r="M61" i="33"/>
  <c r="M63" i="33" s="1"/>
  <c r="M61" i="44"/>
  <c r="M63" i="44" s="1"/>
  <c r="X238" i="7"/>
  <c r="G7" i="28" s="1"/>
  <c r="V249" i="7"/>
  <c r="G15" i="28" s="1"/>
  <c r="X247" i="7"/>
  <c r="G11" i="28" s="1"/>
  <c r="X246" i="7"/>
  <c r="G13" i="28" s="1"/>
  <c r="X245" i="7"/>
  <c r="G12" i="28" s="1"/>
  <c r="X244" i="7"/>
  <c r="G10" i="28" s="1"/>
  <c r="X243" i="7"/>
  <c r="G9" i="28" s="1"/>
  <c r="X242" i="7"/>
  <c r="G8" i="28" s="1"/>
  <c r="M256" i="7"/>
  <c r="D18" i="38" s="1"/>
  <c r="K258" i="7"/>
  <c r="M261" i="7" s="1"/>
  <c r="D20" i="38" s="1"/>
  <c r="O258" i="7"/>
  <c r="Q256" i="7"/>
  <c r="E18" i="38" s="1"/>
  <c r="S258" i="7"/>
  <c r="U266" i="7" s="1"/>
  <c r="F23" i="38" s="1"/>
  <c r="AM258" i="7"/>
  <c r="N249" i="7"/>
  <c r="E15" i="28" s="1"/>
  <c r="P247" i="7"/>
  <c r="E11" i="28" s="1"/>
  <c r="P246" i="7"/>
  <c r="E13" i="28" s="1"/>
  <c r="P245" i="7"/>
  <c r="E12" i="28" s="1"/>
  <c r="P244" i="7"/>
  <c r="E10" i="28" s="1"/>
  <c r="P243" i="7"/>
  <c r="E9" i="28" s="1"/>
  <c r="P242" i="7"/>
  <c r="E8" i="28" s="1"/>
  <c r="P238" i="7"/>
  <c r="E7" i="28" s="1"/>
  <c r="Q261" i="7"/>
  <c r="E20" i="38" s="1"/>
  <c r="AU258" i="7"/>
  <c r="AW256" i="7"/>
  <c r="M18" i="38" s="1"/>
  <c r="G258" i="7"/>
  <c r="AI258" i="7"/>
  <c r="AK258" i="7" s="1"/>
  <c r="J19" i="38" s="1"/>
  <c r="E261" i="7"/>
  <c r="B20" i="38" s="1"/>
  <c r="E263" i="7"/>
  <c r="B22" i="38" s="1"/>
  <c r="D68" i="44"/>
  <c r="D70" i="44" s="1"/>
  <c r="D68" i="33"/>
  <c r="D70" i="33" s="1"/>
  <c r="F68" i="44"/>
  <c r="F70" i="44" s="1"/>
  <c r="F68" i="33"/>
  <c r="F70" i="33" s="1"/>
  <c r="H68" i="44"/>
  <c r="H70" i="44" s="1"/>
  <c r="H68" i="33"/>
  <c r="H70" i="33" s="1"/>
  <c r="J68" i="44"/>
  <c r="J70" i="44" s="1"/>
  <c r="J68" i="33"/>
  <c r="J70" i="33" s="1"/>
  <c r="L68" i="44"/>
  <c r="L70" i="44" s="1"/>
  <c r="L68" i="33"/>
  <c r="L70" i="33" s="1"/>
  <c r="N68" i="44"/>
  <c r="N70" i="44" s="1"/>
  <c r="N68" i="33"/>
  <c r="N70" i="33" s="1"/>
  <c r="H238" i="7"/>
  <c r="C7" i="28" s="1"/>
  <c r="F249" i="7"/>
  <c r="C15" i="28" s="1"/>
  <c r="H247" i="7"/>
  <c r="C11" i="28" s="1"/>
  <c r="H246" i="7"/>
  <c r="C13" i="28" s="1"/>
  <c r="H245" i="7"/>
  <c r="C12" i="28" s="1"/>
  <c r="H244" i="7"/>
  <c r="C10" i="28" s="1"/>
  <c r="H243" i="7"/>
  <c r="C9" i="28" s="1"/>
  <c r="H242" i="7"/>
  <c r="C8" i="28" s="1"/>
  <c r="B258" i="7"/>
  <c r="AA7" i="7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58" i="12"/>
  <c r="L56" i="12"/>
  <c r="L54" i="12"/>
  <c r="L52" i="12"/>
  <c r="L50" i="12"/>
  <c r="L48" i="12"/>
  <c r="L46" i="12"/>
  <c r="L57" i="12"/>
  <c r="L55" i="12"/>
  <c r="L53" i="12"/>
  <c r="L51" i="12"/>
  <c r="L49" i="12"/>
  <c r="L47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T78" i="12"/>
  <c r="T77" i="12"/>
  <c r="T76" i="12"/>
  <c r="T75" i="12"/>
  <c r="T74" i="12"/>
  <c r="T73" i="12"/>
  <c r="T72" i="12"/>
  <c r="T71" i="12"/>
  <c r="T70" i="12"/>
  <c r="T69" i="12"/>
  <c r="T68" i="12"/>
  <c r="T67" i="12"/>
  <c r="T66" i="12"/>
  <c r="T65" i="12"/>
  <c r="T64" i="12"/>
  <c r="T63" i="12"/>
  <c r="T62" i="12"/>
  <c r="T61" i="12"/>
  <c r="T60" i="12"/>
  <c r="T59" i="12"/>
  <c r="T45" i="12"/>
  <c r="T44" i="12"/>
  <c r="T43" i="12"/>
  <c r="T42" i="12"/>
  <c r="T41" i="12"/>
  <c r="T40" i="12"/>
  <c r="T39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57" i="12"/>
  <c r="T55" i="12"/>
  <c r="T53" i="12"/>
  <c r="T51" i="12"/>
  <c r="T49" i="12"/>
  <c r="T47" i="12"/>
  <c r="T58" i="12"/>
  <c r="T56" i="12"/>
  <c r="T54" i="12"/>
  <c r="T52" i="12"/>
  <c r="T50" i="12"/>
  <c r="T48" i="12"/>
  <c r="T46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80" i="12" s="1"/>
  <c r="M163" i="7"/>
  <c r="U163" i="7"/>
  <c r="D243" i="7"/>
  <c r="B9" i="28" s="1"/>
  <c r="T244" i="7"/>
  <c r="F10" i="28" s="1"/>
  <c r="T246" i="7"/>
  <c r="F13" i="28" s="1"/>
  <c r="D69" i="1"/>
  <c r="AC4" i="7"/>
  <c r="D7" i="7"/>
  <c r="AG266" i="7"/>
  <c r="I23" i="38" s="1"/>
  <c r="AN268" i="7"/>
  <c r="C9" i="13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3" i="12"/>
  <c r="E61" i="12"/>
  <c r="E59" i="12"/>
  <c r="E64" i="12"/>
  <c r="E62" i="12"/>
  <c r="E60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0" i="12"/>
  <c r="E26" i="12"/>
  <c r="E45" i="12"/>
  <c r="E43" i="12"/>
  <c r="E41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44" i="12"/>
  <c r="E42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9" i="13"/>
  <c r="E10" i="13" s="1"/>
  <c r="I78" i="12"/>
  <c r="I76" i="12"/>
  <c r="I74" i="12"/>
  <c r="I72" i="12"/>
  <c r="I70" i="12"/>
  <c r="I68" i="12"/>
  <c r="I67" i="12"/>
  <c r="I77" i="12"/>
  <c r="I75" i="12"/>
  <c r="I73" i="12"/>
  <c r="I71" i="12"/>
  <c r="I69" i="12"/>
  <c r="I66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63" i="12"/>
  <c r="I59" i="12"/>
  <c r="I65" i="12"/>
  <c r="I61" i="12"/>
  <c r="I60" i="12"/>
  <c r="I45" i="12"/>
  <c r="I43" i="12"/>
  <c r="I41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62" i="12"/>
  <c r="I40" i="12"/>
  <c r="I42" i="12"/>
  <c r="I64" i="12"/>
  <c r="G9" i="13"/>
  <c r="G10" i="13" s="1"/>
  <c r="M78" i="12"/>
  <c r="M77" i="12"/>
  <c r="M76" i="12"/>
  <c r="M75" i="12"/>
  <c r="M74" i="12"/>
  <c r="M73" i="12"/>
  <c r="M72" i="12"/>
  <c r="M71" i="12"/>
  <c r="M70" i="12"/>
  <c r="M69" i="12"/>
  <c r="M68" i="12"/>
  <c r="M66" i="12"/>
  <c r="M64" i="12"/>
  <c r="M62" i="12"/>
  <c r="M60" i="12"/>
  <c r="M65" i="12"/>
  <c r="M63" i="12"/>
  <c r="M61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0" i="12"/>
  <c r="M44" i="12"/>
  <c r="M42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45" i="12"/>
  <c r="M43" i="12"/>
  <c r="M41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67" i="12"/>
  <c r="I9" i="13"/>
  <c r="I13" i="13" s="1"/>
  <c r="Q77" i="12"/>
  <c r="Q75" i="12"/>
  <c r="Q73" i="12"/>
  <c r="Q71" i="12"/>
  <c r="Q69" i="12"/>
  <c r="Q78" i="12"/>
  <c r="Q76" i="12"/>
  <c r="Q74" i="12"/>
  <c r="Q72" i="12"/>
  <c r="Q70" i="12"/>
  <c r="Q68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66" i="12"/>
  <c r="Q64" i="12"/>
  <c r="Q60" i="12"/>
  <c r="Q67" i="12"/>
  <c r="Q62" i="12"/>
  <c r="Q65" i="12"/>
  <c r="Q44" i="12"/>
  <c r="Q42" i="12"/>
  <c r="Q40" i="12"/>
  <c r="Q63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80" i="12" s="1"/>
  <c r="Q59" i="12"/>
  <c r="Q43" i="12"/>
  <c r="Q45" i="12"/>
  <c r="Q61" i="12"/>
  <c r="Q41" i="12"/>
  <c r="K9" i="13"/>
  <c r="K10" i="13" s="1"/>
  <c r="U78" i="12"/>
  <c r="U77" i="12"/>
  <c r="U76" i="12"/>
  <c r="U75" i="12"/>
  <c r="U74" i="12"/>
  <c r="U73" i="12"/>
  <c r="U72" i="12"/>
  <c r="U71" i="12"/>
  <c r="U70" i="12"/>
  <c r="U69" i="12"/>
  <c r="U68" i="12"/>
  <c r="U65" i="12"/>
  <c r="U67" i="12"/>
  <c r="U63" i="12"/>
  <c r="U61" i="12"/>
  <c r="U59" i="12"/>
  <c r="U64" i="12"/>
  <c r="U62" i="12"/>
  <c r="U60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39" i="12"/>
  <c r="U66" i="12"/>
  <c r="U45" i="12"/>
  <c r="U43" i="12"/>
  <c r="U41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80" i="12" s="1"/>
  <c r="U44" i="12"/>
  <c r="U42" i="12"/>
  <c r="U40" i="12"/>
  <c r="U38" i="12"/>
  <c r="U37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Y78" i="12"/>
  <c r="Y76" i="12"/>
  <c r="Y74" i="12"/>
  <c r="Y72" i="12"/>
  <c r="Y70" i="12"/>
  <c r="Y68" i="12"/>
  <c r="Y77" i="12"/>
  <c r="Y75" i="12"/>
  <c r="Y73" i="12"/>
  <c r="Y71" i="12"/>
  <c r="Y69" i="12"/>
  <c r="Y67" i="12"/>
  <c r="Y65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61" i="12"/>
  <c r="Y66" i="12"/>
  <c r="Y63" i="12"/>
  <c r="Y59" i="12"/>
  <c r="M9" i="13"/>
  <c r="M10" i="13" s="1"/>
  <c r="Y62" i="12"/>
  <c r="Y45" i="12"/>
  <c r="Y43" i="12"/>
  <c r="Y41" i="12"/>
  <c r="Y60" i="12"/>
  <c r="Y38" i="12"/>
  <c r="Y37" i="12"/>
  <c r="Y36" i="12"/>
  <c r="Y35" i="12"/>
  <c r="Y34" i="12"/>
  <c r="Y33" i="12"/>
  <c r="Y32" i="12"/>
  <c r="Y31" i="12"/>
  <c r="Y30" i="12"/>
  <c r="Y29" i="12"/>
  <c r="Y28" i="12"/>
  <c r="Y27" i="12"/>
  <c r="Y26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80" i="12" s="1"/>
  <c r="Y64" i="12"/>
  <c r="Y25" i="12"/>
  <c r="Y40" i="12"/>
  <c r="Y58" i="12"/>
  <c r="Y42" i="12"/>
  <c r="Y44" i="12"/>
  <c r="Y39" i="12"/>
  <c r="F163" i="7"/>
  <c r="J163" i="7"/>
  <c r="N163" i="7"/>
  <c r="R163" i="7"/>
  <c r="V163" i="7"/>
  <c r="Z163" i="7"/>
  <c r="H236" i="7"/>
  <c r="C6" i="28" s="1"/>
  <c r="P236" i="7"/>
  <c r="E6" i="28" s="1"/>
  <c r="X236" i="7"/>
  <c r="G6" i="28" s="1"/>
  <c r="D238" i="7"/>
  <c r="B7" i="28" s="1"/>
  <c r="L238" i="7"/>
  <c r="D7" i="28" s="1"/>
  <c r="T238" i="7"/>
  <c r="F7" i="28" s="1"/>
  <c r="AA238" i="7"/>
  <c r="F258" i="7"/>
  <c r="H275" i="7" s="1"/>
  <c r="J258" i="7"/>
  <c r="N258" i="7"/>
  <c r="P273" i="7" s="1"/>
  <c r="R258" i="7"/>
  <c r="T273" i="7" s="1"/>
  <c r="V258" i="7"/>
  <c r="V268" i="7" s="1"/>
  <c r="G27" i="28" s="1"/>
  <c r="Z258" i="7"/>
  <c r="AB274" i="7" s="1"/>
  <c r="AD258" i="7"/>
  <c r="AH258" i="7"/>
  <c r="AL258" i="7"/>
  <c r="AN266" i="7" s="1"/>
  <c r="K23" i="28" s="1"/>
  <c r="AP258" i="7"/>
  <c r="AT258" i="7"/>
  <c r="AK273" i="7"/>
  <c r="F61" i="33"/>
  <c r="F63" i="33" s="1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57" i="12"/>
  <c r="H55" i="12"/>
  <c r="H53" i="12"/>
  <c r="H51" i="12"/>
  <c r="H49" i="12"/>
  <c r="H47" i="12"/>
  <c r="H54" i="12"/>
  <c r="H4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56" i="12"/>
  <c r="H48" i="12"/>
  <c r="H58" i="12"/>
  <c r="H50" i="12"/>
  <c r="H52" i="12"/>
  <c r="I163" i="7"/>
  <c r="T242" i="7"/>
  <c r="F8" i="28" s="1"/>
  <c r="D244" i="7"/>
  <c r="B10" i="28" s="1"/>
  <c r="T245" i="7"/>
  <c r="F12" i="28" s="1"/>
  <c r="D247" i="7"/>
  <c r="B11" i="28" s="1"/>
  <c r="B249" i="7"/>
  <c r="B15" i="28" s="1"/>
  <c r="D274" i="7"/>
  <c r="L275" i="7"/>
  <c r="C34" i="40"/>
  <c r="C58" i="43"/>
  <c r="C60" i="43" s="1"/>
  <c r="C62" i="43" s="1"/>
  <c r="C8" i="7"/>
  <c r="AC13" i="7"/>
  <c r="AC15" i="7"/>
  <c r="AC17" i="7"/>
  <c r="B78" i="12"/>
  <c r="B77" i="12"/>
  <c r="B76" i="12"/>
  <c r="B75" i="12"/>
  <c r="B74" i="12"/>
  <c r="B73" i="12"/>
  <c r="B72" i="12"/>
  <c r="B71" i="12"/>
  <c r="B70" i="12"/>
  <c r="B69" i="12"/>
  <c r="B68" i="12"/>
  <c r="B66" i="12"/>
  <c r="B67" i="12"/>
  <c r="B64" i="12"/>
  <c r="B62" i="12"/>
  <c r="B60" i="12"/>
  <c r="B65" i="12"/>
  <c r="B63" i="12"/>
  <c r="B61" i="12"/>
  <c r="B59" i="12"/>
  <c r="B45" i="12"/>
  <c r="B44" i="12"/>
  <c r="B43" i="12"/>
  <c r="B42" i="12"/>
  <c r="B41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0" i="12"/>
  <c r="B26" i="12"/>
  <c r="B23" i="12"/>
  <c r="B19" i="12"/>
  <c r="B15" i="12"/>
  <c r="B11" i="12"/>
  <c r="B24" i="12"/>
  <c r="B20" i="12"/>
  <c r="B16" i="12"/>
  <c r="B12" i="12"/>
  <c r="B25" i="12"/>
  <c r="B21" i="12"/>
  <c r="B17" i="12"/>
  <c r="B13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45" i="12"/>
  <c r="F44" i="12"/>
  <c r="F43" i="12"/>
  <c r="F42" i="12"/>
  <c r="F41" i="12"/>
  <c r="F64" i="12"/>
  <c r="F60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62" i="12"/>
  <c r="F61" i="12"/>
  <c r="F40" i="12"/>
  <c r="F59" i="12"/>
  <c r="F63" i="12"/>
  <c r="F26" i="12"/>
  <c r="F6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65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5" i="12"/>
  <c r="J63" i="12"/>
  <c r="J61" i="12"/>
  <c r="J59" i="12"/>
  <c r="J64" i="12"/>
  <c r="J62" i="12"/>
  <c r="J60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66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24" i="12"/>
  <c r="J20" i="12"/>
  <c r="J16" i="12"/>
  <c r="J12" i="12"/>
  <c r="J25" i="12"/>
  <c r="J21" i="12"/>
  <c r="J17" i="12"/>
  <c r="J13" i="12"/>
  <c r="J22" i="12"/>
  <c r="J18" i="12"/>
  <c r="J14" i="12"/>
  <c r="J10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45" i="12"/>
  <c r="N44" i="12"/>
  <c r="N43" i="12"/>
  <c r="N42" i="12"/>
  <c r="N41" i="12"/>
  <c r="N65" i="12"/>
  <c r="N61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63" i="12"/>
  <c r="N59" i="12"/>
  <c r="N66" i="12"/>
  <c r="N64" i="12"/>
  <c r="N40" i="12"/>
  <c r="N60" i="12"/>
  <c r="N62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80" i="12" s="1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4" i="12"/>
  <c r="R62" i="12"/>
  <c r="R60" i="12"/>
  <c r="R65" i="12"/>
  <c r="R63" i="12"/>
  <c r="R61" i="12"/>
  <c r="R59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58" i="12"/>
  <c r="R57" i="12"/>
  <c r="R56" i="12"/>
  <c r="R55" i="12"/>
  <c r="R54" i="12"/>
  <c r="R53" i="12"/>
  <c r="R52" i="12"/>
  <c r="R51" i="12"/>
  <c r="R50" i="12"/>
  <c r="R49" i="12"/>
  <c r="R48" i="12"/>
  <c r="R47" i="12"/>
  <c r="R46" i="12"/>
  <c r="R25" i="12"/>
  <c r="R21" i="12"/>
  <c r="R17" i="12"/>
  <c r="R13" i="12"/>
  <c r="R22" i="12"/>
  <c r="R18" i="12"/>
  <c r="R14" i="12"/>
  <c r="R10" i="12"/>
  <c r="R80" i="12" s="1"/>
  <c r="R23" i="12"/>
  <c r="R19" i="12"/>
  <c r="R15" i="12"/>
  <c r="R11" i="12"/>
  <c r="V78" i="12"/>
  <c r="V77" i="12"/>
  <c r="V76" i="12"/>
  <c r="V75" i="12"/>
  <c r="V74" i="12"/>
  <c r="V73" i="12"/>
  <c r="V72" i="12"/>
  <c r="V71" i="12"/>
  <c r="V70" i="12"/>
  <c r="V69" i="12"/>
  <c r="V68" i="12"/>
  <c r="V67" i="12"/>
  <c r="V65" i="12"/>
  <c r="V66" i="12"/>
  <c r="V45" i="12"/>
  <c r="V44" i="12"/>
  <c r="V43" i="12"/>
  <c r="V42" i="12"/>
  <c r="V41" i="12"/>
  <c r="V40" i="12"/>
  <c r="V62" i="12"/>
  <c r="V58" i="12"/>
  <c r="V57" i="12"/>
  <c r="V56" i="12"/>
  <c r="V55" i="12"/>
  <c r="V54" i="12"/>
  <c r="V53" i="12"/>
  <c r="V52" i="12"/>
  <c r="V51" i="12"/>
  <c r="V50" i="12"/>
  <c r="V49" i="12"/>
  <c r="V48" i="12"/>
  <c r="V47" i="12"/>
  <c r="V46" i="12"/>
  <c r="V38" i="12"/>
  <c r="V37" i="12"/>
  <c r="V36" i="12"/>
  <c r="V35" i="12"/>
  <c r="V34" i="12"/>
  <c r="V33" i="12"/>
  <c r="V32" i="12"/>
  <c r="V31" i="12"/>
  <c r="V30" i="12"/>
  <c r="V29" i="12"/>
  <c r="V28" i="12"/>
  <c r="V27" i="12"/>
  <c r="V26" i="12"/>
  <c r="V64" i="12"/>
  <c r="V60" i="12"/>
  <c r="V63" i="12"/>
  <c r="V61" i="12"/>
  <c r="V25" i="12"/>
  <c r="V39" i="12"/>
  <c r="V59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V80" i="12" s="1"/>
  <c r="C163" i="7"/>
  <c r="G163" i="7"/>
  <c r="K163" i="7"/>
  <c r="O163" i="7"/>
  <c r="S163" i="7"/>
  <c r="W163" i="7"/>
  <c r="AB238" i="7"/>
  <c r="L242" i="7"/>
  <c r="D8" i="28" s="1"/>
  <c r="AB242" i="7"/>
  <c r="L243" i="7"/>
  <c r="D9" i="28" s="1"/>
  <c r="AB243" i="7"/>
  <c r="L244" i="7"/>
  <c r="D10" i="28" s="1"/>
  <c r="AB244" i="7"/>
  <c r="L245" i="7"/>
  <c r="D12" i="28" s="1"/>
  <c r="AB245" i="7"/>
  <c r="L246" i="7"/>
  <c r="D13" i="28" s="1"/>
  <c r="AB246" i="7"/>
  <c r="L247" i="7"/>
  <c r="D11" i="28" s="1"/>
  <c r="AB247" i="7"/>
  <c r="AV273" i="7"/>
  <c r="P274" i="7"/>
  <c r="AF275" i="7"/>
  <c r="AV275" i="7"/>
  <c r="C60" i="1"/>
  <c r="C62" i="1" s="1"/>
  <c r="J61" i="33"/>
  <c r="J63" i="33" s="1"/>
  <c r="E68" i="44"/>
  <c r="E70" i="44" s="1"/>
  <c r="B14" i="12"/>
  <c r="J19" i="12"/>
  <c r="R24" i="12"/>
  <c r="I44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57" i="12"/>
  <c r="D55" i="12"/>
  <c r="D53" i="12"/>
  <c r="D51" i="12"/>
  <c r="D49" i="12"/>
  <c r="D47" i="12"/>
  <c r="D58" i="12"/>
  <c r="D56" i="12"/>
  <c r="D54" i="12"/>
  <c r="D52" i="12"/>
  <c r="D50" i="12"/>
  <c r="D48" i="12"/>
  <c r="D4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58" i="12"/>
  <c r="P56" i="12"/>
  <c r="P54" i="12"/>
  <c r="P52" i="12"/>
  <c r="P50" i="12"/>
  <c r="P48" i="12"/>
  <c r="P46" i="12"/>
  <c r="P51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80" i="12" s="1"/>
  <c r="P53" i="12"/>
  <c r="P55" i="12"/>
  <c r="P47" i="12"/>
  <c r="P49" i="12"/>
  <c r="P57" i="12"/>
  <c r="X78" i="12"/>
  <c r="X77" i="12"/>
  <c r="X76" i="12"/>
  <c r="X75" i="12"/>
  <c r="X74" i="12"/>
  <c r="X73" i="12"/>
  <c r="X72" i="12"/>
  <c r="X71" i="12"/>
  <c r="X70" i="12"/>
  <c r="X69" i="12"/>
  <c r="X68" i="12"/>
  <c r="X67" i="12"/>
  <c r="X66" i="12"/>
  <c r="X65" i="12"/>
  <c r="X64" i="12"/>
  <c r="X63" i="12"/>
  <c r="X62" i="12"/>
  <c r="X61" i="12"/>
  <c r="X60" i="12"/>
  <c r="X59" i="12"/>
  <c r="X58" i="12"/>
  <c r="X45" i="12"/>
  <c r="X44" i="12"/>
  <c r="X43" i="12"/>
  <c r="X42" i="12"/>
  <c r="X41" i="12"/>
  <c r="X40" i="12"/>
  <c r="X39" i="12"/>
  <c r="X38" i="12"/>
  <c r="X37" i="12"/>
  <c r="X36" i="12"/>
  <c r="X35" i="12"/>
  <c r="X34" i="12"/>
  <c r="X33" i="12"/>
  <c r="X32" i="12"/>
  <c r="X31" i="12"/>
  <c r="X30" i="12"/>
  <c r="X29" i="12"/>
  <c r="X28" i="12"/>
  <c r="X27" i="12"/>
  <c r="X26" i="12"/>
  <c r="X25" i="12"/>
  <c r="X57" i="12"/>
  <c r="X55" i="12"/>
  <c r="X53" i="12"/>
  <c r="X51" i="12"/>
  <c r="X49" i="12"/>
  <c r="X47" i="12"/>
  <c r="X56" i="12"/>
  <c r="X48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80" i="12" s="1"/>
  <c r="X50" i="12"/>
  <c r="X52" i="12"/>
  <c r="X46" i="12"/>
  <c r="D242" i="7"/>
  <c r="B8" i="28" s="1"/>
  <c r="T243" i="7"/>
  <c r="F9" i="28" s="1"/>
  <c r="D245" i="7"/>
  <c r="B12" i="28" s="1"/>
  <c r="T247" i="7"/>
  <c r="F11" i="28" s="1"/>
  <c r="AR273" i="7"/>
  <c r="T274" i="7"/>
  <c r="AR274" i="7"/>
  <c r="D61" i="44"/>
  <c r="D63" i="44" s="1"/>
  <c r="D61" i="33"/>
  <c r="D63" i="33" s="1"/>
  <c r="H61" i="44"/>
  <c r="H63" i="44" s="1"/>
  <c r="H61" i="33"/>
  <c r="H63" i="33" s="1"/>
  <c r="L61" i="44"/>
  <c r="L63" i="44" s="1"/>
  <c r="L61" i="33"/>
  <c r="L63" i="33" s="1"/>
  <c r="C68" i="44"/>
  <c r="C70" i="44" s="1"/>
  <c r="C68" i="33"/>
  <c r="C70" i="33" s="1"/>
  <c r="G68" i="44"/>
  <c r="G70" i="44" s="1"/>
  <c r="G68" i="33"/>
  <c r="G70" i="33" s="1"/>
  <c r="K68" i="44"/>
  <c r="K70" i="44" s="1"/>
  <c r="K68" i="33"/>
  <c r="K70" i="33" s="1"/>
  <c r="AB8" i="7"/>
  <c r="AF235" i="7"/>
  <c r="D268" i="7"/>
  <c r="L268" i="7"/>
  <c r="AJ268" i="7"/>
  <c r="AR268" i="7"/>
  <c r="B9" i="13"/>
  <c r="B13" i="13" s="1"/>
  <c r="C78" i="12"/>
  <c r="C77" i="12"/>
  <c r="C76" i="12"/>
  <c r="C75" i="12"/>
  <c r="C74" i="12"/>
  <c r="C73" i="12"/>
  <c r="C72" i="12"/>
  <c r="C71" i="12"/>
  <c r="C70" i="12"/>
  <c r="C69" i="12"/>
  <c r="C68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66" i="12"/>
  <c r="C65" i="12"/>
  <c r="C61" i="12"/>
  <c r="C63" i="12"/>
  <c r="C59" i="12"/>
  <c r="C45" i="12"/>
  <c r="C44" i="12"/>
  <c r="C43" i="12"/>
  <c r="C42" i="12"/>
  <c r="C41" i="12"/>
  <c r="C62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60" i="12"/>
  <c r="C40" i="12"/>
  <c r="C26" i="12"/>
  <c r="C67" i="12"/>
  <c r="C64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D9" i="13"/>
  <c r="D10" i="13" s="1"/>
  <c r="G66" i="12"/>
  <c r="G64" i="12"/>
  <c r="G62" i="12"/>
  <c r="G60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65" i="12"/>
  <c r="G63" i="12"/>
  <c r="G61" i="12"/>
  <c r="G59" i="12"/>
  <c r="G76" i="12"/>
  <c r="G72" i="12"/>
  <c r="G68" i="12"/>
  <c r="G67" i="12"/>
  <c r="G45" i="12"/>
  <c r="G44" i="12"/>
  <c r="G43" i="12"/>
  <c r="G42" i="12"/>
  <c r="G41" i="12"/>
  <c r="G78" i="12"/>
  <c r="G74" i="12"/>
  <c r="G70" i="12"/>
  <c r="G40" i="12"/>
  <c r="G71" i="12"/>
  <c r="G73" i="12"/>
  <c r="G77" i="12"/>
  <c r="G69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39" i="12"/>
  <c r="G35" i="12"/>
  <c r="G31" i="12"/>
  <c r="G27" i="12"/>
  <c r="G75" i="12"/>
  <c r="G36" i="12"/>
  <c r="G32" i="12"/>
  <c r="G28" i="12"/>
  <c r="G37" i="12"/>
  <c r="G33" i="12"/>
  <c r="G29" i="12"/>
  <c r="G30" i="12"/>
  <c r="G34" i="12"/>
  <c r="G38" i="12"/>
  <c r="F9" i="13"/>
  <c r="F10" i="13" s="1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62" i="12"/>
  <c r="K64" i="12"/>
  <c r="K60" i="12"/>
  <c r="K45" i="12"/>
  <c r="K44" i="12"/>
  <c r="K43" i="12"/>
  <c r="K42" i="12"/>
  <c r="K41" i="12"/>
  <c r="K59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65" i="12"/>
  <c r="K61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63" i="12"/>
  <c r="K40" i="12"/>
  <c r="H9" i="13"/>
  <c r="O65" i="12"/>
  <c r="O63" i="12"/>
  <c r="O61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67" i="12"/>
  <c r="O66" i="12"/>
  <c r="O64" i="12"/>
  <c r="O62" i="12"/>
  <c r="O60" i="12"/>
  <c r="O77" i="12"/>
  <c r="O73" i="12"/>
  <c r="O69" i="12"/>
  <c r="O45" i="12"/>
  <c r="O44" i="12"/>
  <c r="O43" i="12"/>
  <c r="O42" i="12"/>
  <c r="O41" i="12"/>
  <c r="O40" i="12"/>
  <c r="O75" i="12"/>
  <c r="O71" i="12"/>
  <c r="O76" i="12"/>
  <c r="O68" i="12"/>
  <c r="O78" i="12"/>
  <c r="O70" i="12"/>
  <c r="O74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36" i="12"/>
  <c r="O32" i="12"/>
  <c r="O28" i="12"/>
  <c r="O37" i="12"/>
  <c r="O33" i="12"/>
  <c r="O29" i="12"/>
  <c r="O72" i="12"/>
  <c r="O38" i="12"/>
  <c r="O34" i="12"/>
  <c r="O30" i="12"/>
  <c r="O26" i="12"/>
  <c r="O35" i="12"/>
  <c r="O39" i="12"/>
  <c r="O27" i="12"/>
  <c r="J9" i="13"/>
  <c r="J10" i="13" s="1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63" i="12"/>
  <c r="S59" i="12"/>
  <c r="S65" i="12"/>
  <c r="S61" i="12"/>
  <c r="S45" i="12"/>
  <c r="S44" i="12"/>
  <c r="S43" i="12"/>
  <c r="S42" i="12"/>
  <c r="S41" i="12"/>
  <c r="S40" i="12"/>
  <c r="S64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62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80" i="12" s="1"/>
  <c r="S60" i="12"/>
  <c r="L9" i="13"/>
  <c r="L13" i="13" s="1"/>
  <c r="W66" i="12"/>
  <c r="W64" i="12"/>
  <c r="W62" i="12"/>
  <c r="W60" i="12"/>
  <c r="W58" i="12"/>
  <c r="W57" i="12"/>
  <c r="W56" i="12"/>
  <c r="W55" i="12"/>
  <c r="W54" i="12"/>
  <c r="W53" i="12"/>
  <c r="W52" i="12"/>
  <c r="W51" i="12"/>
  <c r="W50" i="12"/>
  <c r="W49" i="12"/>
  <c r="W48" i="12"/>
  <c r="W47" i="12"/>
  <c r="W46" i="12"/>
  <c r="W63" i="12"/>
  <c r="W61" i="12"/>
  <c r="W59" i="12"/>
  <c r="W78" i="12"/>
  <c r="W74" i="12"/>
  <c r="W70" i="12"/>
  <c r="W45" i="12"/>
  <c r="W44" i="12"/>
  <c r="W43" i="12"/>
  <c r="W42" i="12"/>
  <c r="W41" i="12"/>
  <c r="W40" i="12"/>
  <c r="W39" i="12"/>
  <c r="W76" i="12"/>
  <c r="W72" i="12"/>
  <c r="W68" i="12"/>
  <c r="W73" i="12"/>
  <c r="W75" i="12"/>
  <c r="W67" i="12"/>
  <c r="W71" i="12"/>
  <c r="W6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80" i="12" s="1"/>
  <c r="W77" i="12"/>
  <c r="W37" i="12"/>
  <c r="W33" i="12"/>
  <c r="W29" i="12"/>
  <c r="W38" i="12"/>
  <c r="W34" i="12"/>
  <c r="W30" i="12"/>
  <c r="W26" i="12"/>
  <c r="W25" i="12"/>
  <c r="W35" i="12"/>
  <c r="W31" i="12"/>
  <c r="W27" i="12"/>
  <c r="W28" i="12"/>
  <c r="W32" i="12"/>
  <c r="D163" i="7"/>
  <c r="H163" i="7"/>
  <c r="L163" i="7"/>
  <c r="P163" i="7"/>
  <c r="T163" i="7"/>
  <c r="X163" i="7"/>
  <c r="L273" i="7"/>
  <c r="AG273" i="7"/>
  <c r="AO273" i="7"/>
  <c r="N61" i="33"/>
  <c r="N63" i="33" s="1"/>
  <c r="I68" i="44"/>
  <c r="I70" i="44" s="1"/>
  <c r="M4" i="29"/>
  <c r="L3" i="29"/>
  <c r="L42" i="29" s="1"/>
  <c r="L57" i="29" s="1"/>
  <c r="B10" i="12"/>
  <c r="J15" i="12"/>
  <c r="R20" i="12"/>
  <c r="G26" i="12"/>
  <c r="X54" i="12"/>
  <c r="D273" i="7"/>
  <c r="Q273" i="7"/>
  <c r="AF273" i="7"/>
  <c r="E274" i="7"/>
  <c r="M274" i="7"/>
  <c r="AK274" i="7"/>
  <c r="AS274" i="7"/>
  <c r="AK275" i="7"/>
  <c r="C51" i="43"/>
  <c r="C53" i="43" s="1"/>
  <c r="AM39" i="37"/>
  <c r="AM52" i="37" s="1"/>
  <c r="H28" i="32"/>
  <c r="H30" i="32" s="1"/>
  <c r="M273" i="7"/>
  <c r="AB273" i="7"/>
  <c r="AJ273" i="7"/>
  <c r="AW273" i="7"/>
  <c r="Q274" i="7"/>
  <c r="AG274" i="7"/>
  <c r="AO274" i="7"/>
  <c r="AW274" i="7"/>
  <c r="I275" i="7"/>
  <c r="AO275" i="7"/>
  <c r="AW275" i="7"/>
  <c r="N32" i="35"/>
  <c r="N34" i="35" s="1"/>
  <c r="N42" i="35"/>
  <c r="N44" i="35" s="1"/>
  <c r="N14" i="39"/>
  <c r="N18" i="39"/>
  <c r="N10" i="16"/>
  <c r="AB156" i="7"/>
  <c r="AA28" i="7"/>
  <c r="AA29" i="7"/>
  <c r="F45" i="32"/>
  <c r="F47" i="32" s="1"/>
  <c r="N45" i="32"/>
  <c r="N47" i="32" s="1"/>
  <c r="K79" i="33"/>
  <c r="K81" i="33" s="1"/>
  <c r="K24" i="46"/>
  <c r="K26" i="46" s="1"/>
  <c r="Z7" i="29"/>
  <c r="U3" i="37"/>
  <c r="U39" i="37" s="1"/>
  <c r="U52" i="37" s="1"/>
  <c r="N36" i="37"/>
  <c r="P36" i="37" s="1"/>
  <c r="N15" i="10"/>
  <c r="N39" i="29"/>
  <c r="P39" i="29" s="1"/>
  <c r="I3" i="37"/>
  <c r="AG3" i="37"/>
  <c r="AG39" i="37" s="1"/>
  <c r="AG52" i="37" s="1"/>
  <c r="K21" i="5"/>
  <c r="K23" i="5" s="1"/>
  <c r="K81" i="5"/>
  <c r="P31" i="36" s="1"/>
  <c r="K21" i="45"/>
  <c r="K23" i="45" s="1"/>
  <c r="F3" i="29"/>
  <c r="F42" i="29" s="1"/>
  <c r="F57" i="29" s="1"/>
  <c r="E7" i="29"/>
  <c r="G7" i="29" s="1"/>
  <c r="AL39" i="29"/>
  <c r="AN39" i="29" s="1"/>
  <c r="AL36" i="37"/>
  <c r="AN36" i="37" s="1"/>
  <c r="AA11" i="11"/>
  <c r="AA12" i="11"/>
  <c r="AA13" i="11"/>
  <c r="AA14" i="11"/>
  <c r="AA15" i="11"/>
  <c r="AA16" i="11"/>
  <c r="AA17" i="11"/>
  <c r="AA18" i="11"/>
  <c r="AA19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4" i="11"/>
  <c r="AA36" i="11"/>
  <c r="AA37" i="11"/>
  <c r="AA38" i="11"/>
  <c r="AA39" i="11"/>
  <c r="AA40" i="11"/>
  <c r="AA42" i="11"/>
  <c r="AA44" i="11"/>
  <c r="AA45" i="11"/>
  <c r="AA46" i="11"/>
  <c r="AA47" i="11"/>
  <c r="AA48" i="11"/>
  <c r="AA50" i="11"/>
  <c r="AA52" i="11"/>
  <c r="AA53" i="11"/>
  <c r="AA54" i="11"/>
  <c r="AA55" i="11"/>
  <c r="AA56" i="11"/>
  <c r="AA58" i="11"/>
  <c r="AA59" i="11"/>
  <c r="AA60" i="11"/>
  <c r="AA62" i="11"/>
  <c r="AA63" i="11"/>
  <c r="AA64" i="11"/>
  <c r="AA66" i="11"/>
  <c r="AA67" i="11"/>
  <c r="AA68" i="11"/>
  <c r="AA70" i="11"/>
  <c r="AA71" i="11"/>
  <c r="AA72" i="11"/>
  <c r="AA74" i="11"/>
  <c r="AA75" i="11"/>
  <c r="AA76" i="11"/>
  <c r="AA78" i="11"/>
  <c r="D29" i="1"/>
  <c r="M69" i="1"/>
  <c r="E24" i="35"/>
  <c r="E26" i="35" s="1"/>
  <c r="W7" i="29"/>
  <c r="Y7" i="29" s="1"/>
  <c r="J9" i="29"/>
  <c r="H7" i="29"/>
  <c r="J7" i="29" s="1"/>
  <c r="E30" i="43"/>
  <c r="E32" i="43" s="1"/>
  <c r="K79" i="4"/>
  <c r="P22" i="3" s="1"/>
  <c r="F94" i="33"/>
  <c r="F91" i="33"/>
  <c r="AI7" i="29"/>
  <c r="AK7" i="29" s="1"/>
  <c r="AF39" i="29"/>
  <c r="AH39" i="29" s="1"/>
  <c r="AH40" i="29"/>
  <c r="M19" i="10"/>
  <c r="AX273" i="7"/>
  <c r="E23" i="6"/>
  <c r="AC21" i="29"/>
  <c r="AE21" i="29" s="1"/>
  <c r="Z39" i="29"/>
  <c r="AB39" i="29" s="1"/>
  <c r="AE6" i="37"/>
  <c r="AC3" i="37"/>
  <c r="AL7" i="37"/>
  <c r="AN7" i="37" s="1"/>
  <c r="N11" i="39"/>
  <c r="G37" i="37"/>
  <c r="E36" i="37"/>
  <c r="G36" i="37" s="1"/>
  <c r="S37" i="37"/>
  <c r="Q36" i="37"/>
  <c r="S36" i="37" s="1"/>
  <c r="AA276" i="7"/>
  <c r="AC276" i="7" s="1"/>
  <c r="N21" i="29"/>
  <c r="P21" i="29" s="1"/>
  <c r="H39" i="29"/>
  <c r="J39" i="29" s="1"/>
  <c r="J40" i="29"/>
  <c r="AL3" i="37"/>
  <c r="AN3" i="37" s="1"/>
  <c r="AK6" i="37"/>
  <c r="AI3" i="37"/>
  <c r="AB8" i="37"/>
  <c r="Z7" i="37"/>
  <c r="AB7" i="37" s="1"/>
  <c r="AJ235" i="7"/>
  <c r="AD276" i="7"/>
  <c r="AF276" i="7" s="1"/>
  <c r="AY275" i="7"/>
  <c r="AQ276" i="7"/>
  <c r="AS276" i="7" s="1"/>
  <c r="AU276" i="7"/>
  <c r="AW276" i="7" s="1"/>
  <c r="C51" i="1"/>
  <c r="C53" i="1" s="1"/>
  <c r="H69" i="1"/>
  <c r="L69" i="1"/>
  <c r="K20" i="43"/>
  <c r="K22" i="43" s="1"/>
  <c r="J69" i="43"/>
  <c r="E45" i="32"/>
  <c r="E47" i="32" s="1"/>
  <c r="H21" i="5"/>
  <c r="M26" i="36" s="1"/>
  <c r="H81" i="5"/>
  <c r="H21" i="45"/>
  <c r="H23" i="45" s="1"/>
  <c r="N21" i="45"/>
  <c r="N23" i="45" s="1"/>
  <c r="G23" i="46"/>
  <c r="AF7" i="29"/>
  <c r="AH7" i="29" s="1"/>
  <c r="W21" i="29"/>
  <c r="Y21" i="29" s="1"/>
  <c r="AL21" i="37"/>
  <c r="AN21" i="37" s="1"/>
  <c r="AF21" i="37"/>
  <c r="AH21" i="37" s="1"/>
  <c r="H36" i="37"/>
  <c r="J36" i="37" s="1"/>
  <c r="N7" i="39"/>
  <c r="N10" i="39"/>
  <c r="N15" i="39"/>
  <c r="AC6" i="7"/>
  <c r="AC11" i="7"/>
  <c r="AY273" i="7"/>
  <c r="O276" i="7"/>
  <c r="Q276" i="7" s="1"/>
  <c r="AE276" i="7"/>
  <c r="AG276" i="7" s="1"/>
  <c r="H36" i="32"/>
  <c r="H38" i="32" s="1"/>
  <c r="G45" i="32"/>
  <c r="G47" i="32" s="1"/>
  <c r="K45" i="32"/>
  <c r="K47" i="32" s="1"/>
  <c r="H79" i="33"/>
  <c r="H81" i="33" s="1"/>
  <c r="N24" i="35"/>
  <c r="N26" i="35" s="1"/>
  <c r="N92" i="35"/>
  <c r="N94" i="35" s="1"/>
  <c r="N8" i="10"/>
  <c r="N12" i="10"/>
  <c r="N17" i="10"/>
  <c r="N13" i="39"/>
  <c r="D34" i="6"/>
  <c r="D36" i="6" s="1"/>
  <c r="D33" i="6"/>
  <c r="Y9" i="37"/>
  <c r="W7" i="37"/>
  <c r="Y7" i="37" s="1"/>
  <c r="AA20" i="11"/>
  <c r="AD243" i="7"/>
  <c r="AC16" i="7"/>
  <c r="AC18" i="7"/>
  <c r="AO266" i="7"/>
  <c r="K23" i="38" s="1"/>
  <c r="AX275" i="7"/>
  <c r="D275" i="7"/>
  <c r="R276" i="7"/>
  <c r="T276" i="7" s="1"/>
  <c r="T275" i="7"/>
  <c r="AB275" i="7"/>
  <c r="Z276" i="7"/>
  <c r="AB276" i="7" s="1"/>
  <c r="AH276" i="7"/>
  <c r="AJ276" i="7" s="1"/>
  <c r="AJ275" i="7"/>
  <c r="AP276" i="7"/>
  <c r="AR276" i="7" s="1"/>
  <c r="AR275" i="7"/>
  <c r="J276" i="7"/>
  <c r="L276" i="7" s="1"/>
  <c r="M91" i="44"/>
  <c r="AK40" i="29"/>
  <c r="AI39" i="29"/>
  <c r="AK39" i="29" s="1"/>
  <c r="H33" i="6"/>
  <c r="H34" i="6"/>
  <c r="H36" i="6" s="1"/>
  <c r="AF268" i="7"/>
  <c r="K276" i="7"/>
  <c r="M276" i="7" s="1"/>
  <c r="N30" i="1"/>
  <c r="N32" i="1" s="1"/>
  <c r="L29" i="1"/>
  <c r="G69" i="1"/>
  <c r="K69" i="1"/>
  <c r="E20" i="43"/>
  <c r="E22" i="43" s="1"/>
  <c r="H30" i="43"/>
  <c r="H32" i="43" s="1"/>
  <c r="F29" i="43"/>
  <c r="G28" i="29"/>
  <c r="E21" i="29"/>
  <c r="G21" i="29" s="1"/>
  <c r="AN28" i="29"/>
  <c r="AL21" i="29"/>
  <c r="AN21" i="29" s="1"/>
  <c r="L34" i="6"/>
  <c r="L36" i="6" s="1"/>
  <c r="L33" i="6"/>
  <c r="P268" i="7"/>
  <c r="Q266" i="7"/>
  <c r="E23" i="38" s="1"/>
  <c r="AV268" i="7"/>
  <c r="AW266" i="7"/>
  <c r="M23" i="38" s="1"/>
  <c r="AA156" i="7"/>
  <c r="F276" i="7"/>
  <c r="N276" i="7"/>
  <c r="P276" i="7" s="1"/>
  <c r="P275" i="7"/>
  <c r="V276" i="7"/>
  <c r="AL276" i="7"/>
  <c r="F19" i="1"/>
  <c r="H20" i="1"/>
  <c r="M8" i="3" s="1"/>
  <c r="E69" i="43"/>
  <c r="M69" i="43"/>
  <c r="E54" i="32"/>
  <c r="K55" i="32"/>
  <c r="K57" i="32" s="1"/>
  <c r="M54" i="32"/>
  <c r="Y4" i="29"/>
  <c r="X3" i="29"/>
  <c r="X42" i="29" s="1"/>
  <c r="X57" i="29" s="1"/>
  <c r="AJ3" i="29"/>
  <c r="AK4" i="29"/>
  <c r="S8" i="29"/>
  <c r="Q7" i="29"/>
  <c r="S7" i="29" s="1"/>
  <c r="AE8" i="29"/>
  <c r="AC7" i="29"/>
  <c r="AE7" i="29" s="1"/>
  <c r="E275" i="7"/>
  <c r="M275" i="7"/>
  <c r="Q275" i="7"/>
  <c r="AG275" i="7"/>
  <c r="E30" i="1"/>
  <c r="E32" i="1" s="1"/>
  <c r="K30" i="1"/>
  <c r="K32" i="1" s="1"/>
  <c r="F69" i="1"/>
  <c r="J69" i="1"/>
  <c r="N69" i="1"/>
  <c r="K30" i="43"/>
  <c r="K32" i="43" s="1"/>
  <c r="N30" i="43"/>
  <c r="N32" i="43" s="1"/>
  <c r="E70" i="43"/>
  <c r="E72" i="43" s="1"/>
  <c r="H69" i="43"/>
  <c r="N70" i="43"/>
  <c r="N72" i="43" s="1"/>
  <c r="K20" i="32"/>
  <c r="K22" i="32" s="1"/>
  <c r="K36" i="32"/>
  <c r="K38" i="32" s="1"/>
  <c r="C45" i="32"/>
  <c r="C47" i="32" s="1"/>
  <c r="D54" i="32"/>
  <c r="H54" i="32"/>
  <c r="L54" i="32"/>
  <c r="E79" i="4"/>
  <c r="J22" i="3" s="1"/>
  <c r="N91" i="33"/>
  <c r="K79" i="44"/>
  <c r="K81" i="44" s="1"/>
  <c r="I78" i="44"/>
  <c r="H91" i="44"/>
  <c r="L91" i="44"/>
  <c r="J91" i="44"/>
  <c r="N21" i="5"/>
  <c r="S26" i="36" s="1"/>
  <c r="M33" i="6"/>
  <c r="N42" i="6"/>
  <c r="N44" i="6" s="1"/>
  <c r="F23" i="46"/>
  <c r="J24" i="46"/>
  <c r="J26" i="46" s="1"/>
  <c r="E42" i="35"/>
  <c r="E44" i="35" s="1"/>
  <c r="E92" i="35"/>
  <c r="E94" i="35" s="1"/>
  <c r="Z21" i="29"/>
  <c r="AB21" i="29" s="1"/>
  <c r="AO40" i="29"/>
  <c r="AQ40" i="29" s="1"/>
  <c r="G40" i="29"/>
  <c r="E39" i="29"/>
  <c r="G39" i="29" s="1"/>
  <c r="W39" i="29"/>
  <c r="Y39" i="29" s="1"/>
  <c r="Y40" i="29"/>
  <c r="AP4" i="37"/>
  <c r="AQ4" i="37" s="1"/>
  <c r="G4" i="37"/>
  <c r="F3" i="37"/>
  <c r="F39" i="37" s="1"/>
  <c r="F52" i="37" s="1"/>
  <c r="S4" i="37"/>
  <c r="R3" i="37"/>
  <c r="AD3" i="37"/>
  <c r="AE4" i="37"/>
  <c r="P8" i="37"/>
  <c r="N7" i="37"/>
  <c r="P7" i="37" s="1"/>
  <c r="S25" i="37"/>
  <c r="Q21" i="37"/>
  <c r="S21" i="37" s="1"/>
  <c r="AE25" i="37"/>
  <c r="AC21" i="37"/>
  <c r="AE21" i="37" s="1"/>
  <c r="N9" i="10"/>
  <c r="E273" i="7"/>
  <c r="N20" i="43"/>
  <c r="I19" i="43"/>
  <c r="F103" i="43"/>
  <c r="F105" i="43" s="1"/>
  <c r="K28" i="32"/>
  <c r="K30" i="32" s="1"/>
  <c r="I45" i="32"/>
  <c r="I47" i="32" s="1"/>
  <c r="J44" i="32"/>
  <c r="J45" i="32" s="1"/>
  <c r="J47" i="32" s="1"/>
  <c r="M45" i="32"/>
  <c r="M47" i="32" s="1"/>
  <c r="J54" i="32"/>
  <c r="N54" i="32"/>
  <c r="I78" i="33"/>
  <c r="D91" i="33"/>
  <c r="H91" i="33"/>
  <c r="J91" i="33"/>
  <c r="D94" i="33"/>
  <c r="N91" i="44"/>
  <c r="E81" i="5"/>
  <c r="J31" i="36" s="1"/>
  <c r="M23" i="6"/>
  <c r="I33" i="6"/>
  <c r="N23" i="46"/>
  <c r="L23" i="35"/>
  <c r="K42" i="35"/>
  <c r="K44" i="35" s="1"/>
  <c r="K92" i="35"/>
  <c r="K94" i="35" s="1"/>
  <c r="AO9" i="29"/>
  <c r="AQ9" i="29" s="1"/>
  <c r="G9" i="29"/>
  <c r="S40" i="29"/>
  <c r="Q39" i="29"/>
  <c r="S39" i="29" s="1"/>
  <c r="AE40" i="29"/>
  <c r="AC39" i="29"/>
  <c r="AE39" i="29" s="1"/>
  <c r="L3" i="37"/>
  <c r="M4" i="37"/>
  <c r="X3" i="37"/>
  <c r="X39" i="37" s="1"/>
  <c r="X52" i="37" s="1"/>
  <c r="Y4" i="37"/>
  <c r="AK4" i="37"/>
  <c r="AJ3" i="37"/>
  <c r="AJ39" i="37" s="1"/>
  <c r="AJ52" i="37" s="1"/>
  <c r="AT276" i="7"/>
  <c r="AV276" i="7" s="1"/>
  <c r="K20" i="1"/>
  <c r="K22" i="1" s="1"/>
  <c r="E69" i="1"/>
  <c r="I69" i="1"/>
  <c r="C69" i="43"/>
  <c r="H70" i="43"/>
  <c r="H72" i="43" s="1"/>
  <c r="K69" i="43"/>
  <c r="J103" i="43"/>
  <c r="J105" i="43" s="1"/>
  <c r="H20" i="32"/>
  <c r="H22" i="32" s="1"/>
  <c r="N20" i="32"/>
  <c r="E55" i="32"/>
  <c r="E57" i="32" s="1"/>
  <c r="G54" i="32"/>
  <c r="K54" i="32"/>
  <c r="N79" i="4"/>
  <c r="S22" i="36" s="1"/>
  <c r="M91" i="33"/>
  <c r="L91" i="33"/>
  <c r="N94" i="33"/>
  <c r="H79" i="44"/>
  <c r="H81" i="44" s="1"/>
  <c r="F91" i="44"/>
  <c r="N94" i="44"/>
  <c r="E21" i="5"/>
  <c r="J26" i="3" s="1"/>
  <c r="N81" i="5"/>
  <c r="S31" i="3" s="1"/>
  <c r="I24" i="6"/>
  <c r="I26" i="6" s="1"/>
  <c r="C24" i="46"/>
  <c r="C26" i="46" s="1"/>
  <c r="K24" i="35"/>
  <c r="K26" i="35" s="1"/>
  <c r="H24" i="35"/>
  <c r="H26" i="35" s="1"/>
  <c r="H92" i="35"/>
  <c r="H94" i="35" s="1"/>
  <c r="M40" i="29"/>
  <c r="K39" i="29"/>
  <c r="M39" i="29" s="1"/>
  <c r="AB6" i="37"/>
  <c r="Z3" i="37"/>
  <c r="AO28" i="37"/>
  <c r="AQ28" i="37" s="1"/>
  <c r="E21" i="37"/>
  <c r="G21" i="37" s="1"/>
  <c r="G28" i="37"/>
  <c r="P29" i="37"/>
  <c r="N21" i="37"/>
  <c r="P21" i="37" s="1"/>
  <c r="V37" i="37"/>
  <c r="T36" i="37"/>
  <c r="V36" i="37" s="1"/>
  <c r="AH37" i="37"/>
  <c r="AF36" i="37"/>
  <c r="AH36" i="37" s="1"/>
  <c r="F18" i="16"/>
  <c r="N8" i="16"/>
  <c r="B17" i="16"/>
  <c r="B18" i="16" s="1"/>
  <c r="B13" i="16"/>
  <c r="V40" i="29"/>
  <c r="AO9" i="37"/>
  <c r="AQ9" i="37" s="1"/>
  <c r="H21" i="37"/>
  <c r="J21" i="37" s="1"/>
  <c r="AO25" i="37"/>
  <c r="AQ25" i="37" s="1"/>
  <c r="O21" i="10"/>
  <c r="N11" i="10"/>
  <c r="N16" i="10"/>
  <c r="N17" i="39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AO23" i="29"/>
  <c r="AQ23" i="29" s="1"/>
  <c r="AO8" i="37"/>
  <c r="AQ8" i="37" s="1"/>
  <c r="G19" i="9"/>
  <c r="C16" i="16"/>
  <c r="G13" i="16"/>
  <c r="G23" i="29"/>
  <c r="AO29" i="29"/>
  <c r="AQ29" i="29" s="1"/>
  <c r="N7" i="10"/>
  <c r="M19" i="39"/>
  <c r="G19" i="40"/>
  <c r="L16" i="16"/>
  <c r="D17" i="16"/>
  <c r="H17" i="16"/>
  <c r="H18" i="16" s="1"/>
  <c r="L17" i="16"/>
  <c r="D16" i="16"/>
  <c r="N14" i="16"/>
  <c r="N15" i="16"/>
  <c r="J268" i="7"/>
  <c r="L266" i="7"/>
  <c r="D23" i="28" s="1"/>
  <c r="AJ266" i="7"/>
  <c r="J23" i="28" s="1"/>
  <c r="AH268" i="7"/>
  <c r="J27" i="28" s="1"/>
  <c r="M9" i="40"/>
  <c r="F45" i="33"/>
  <c r="F47" i="33" s="1"/>
  <c r="F49" i="33" s="1"/>
  <c r="F35" i="33"/>
  <c r="F45" i="44"/>
  <c r="F47" i="44" s="1"/>
  <c r="F49" i="44" s="1"/>
  <c r="F35" i="44"/>
  <c r="M11" i="40"/>
  <c r="H45" i="44"/>
  <c r="H47" i="44" s="1"/>
  <c r="H49" i="44" s="1"/>
  <c r="H35" i="44"/>
  <c r="H45" i="33"/>
  <c r="H47" i="33" s="1"/>
  <c r="H49" i="33" s="1"/>
  <c r="H35" i="33"/>
  <c r="M17" i="40"/>
  <c r="N45" i="44"/>
  <c r="N47" i="44" s="1"/>
  <c r="N49" i="44" s="1"/>
  <c r="N35" i="44"/>
  <c r="N45" i="33"/>
  <c r="N47" i="33" s="1"/>
  <c r="N49" i="33" s="1"/>
  <c r="N35" i="33"/>
  <c r="N268" i="7"/>
  <c r="P266" i="7"/>
  <c r="E23" i="28" s="1"/>
  <c r="AD268" i="7"/>
  <c r="I27" i="28" s="1"/>
  <c r="AF266" i="7"/>
  <c r="I23" i="28" s="1"/>
  <c r="AT268" i="7"/>
  <c r="M27" i="28" s="1"/>
  <c r="AV266" i="7"/>
  <c r="M23" i="28" s="1"/>
  <c r="M6" i="9"/>
  <c r="F7" i="10"/>
  <c r="C45" i="4"/>
  <c r="C37" i="4"/>
  <c r="M10" i="9"/>
  <c r="F11" i="10"/>
  <c r="G45" i="4"/>
  <c r="G47" i="4" s="1"/>
  <c r="G37" i="4"/>
  <c r="M12" i="9"/>
  <c r="I45" i="4"/>
  <c r="I47" i="4" s="1"/>
  <c r="I37" i="4"/>
  <c r="M16" i="9"/>
  <c r="M45" i="4"/>
  <c r="M47" i="4" s="1"/>
  <c r="M37" i="4"/>
  <c r="AB266" i="7"/>
  <c r="H23" i="28" s="1"/>
  <c r="Z268" i="7"/>
  <c r="H27" i="28" s="1"/>
  <c r="D266" i="7"/>
  <c r="B23" i="28" s="1"/>
  <c r="B268" i="7"/>
  <c r="R268" i="7"/>
  <c r="T266" i="7"/>
  <c r="F23" i="28" s="1"/>
  <c r="AP268" i="7"/>
  <c r="L27" i="28" s="1"/>
  <c r="AR266" i="7"/>
  <c r="L23" i="28" s="1"/>
  <c r="M13" i="40"/>
  <c r="J35" i="44"/>
  <c r="J45" i="33"/>
  <c r="J47" i="33" s="1"/>
  <c r="J49" i="33" s="1"/>
  <c r="J35" i="33"/>
  <c r="J45" i="44"/>
  <c r="J47" i="44" s="1"/>
  <c r="J49" i="44" s="1"/>
  <c r="AB19" i="7"/>
  <c r="AD247" i="7" s="1"/>
  <c r="K8" i="9"/>
  <c r="I8" i="9"/>
  <c r="C8" i="9"/>
  <c r="E10" i="5"/>
  <c r="K14" i="9"/>
  <c r="I14" i="9"/>
  <c r="C14" i="9"/>
  <c r="K9" i="5"/>
  <c r="K10" i="5" s="1"/>
  <c r="E6" i="9"/>
  <c r="E12" i="9"/>
  <c r="AA25" i="7"/>
  <c r="I26" i="7"/>
  <c r="F10" i="10" s="1"/>
  <c r="Q26" i="7"/>
  <c r="F14" i="10" s="1"/>
  <c r="Y26" i="7"/>
  <c r="F18" i="10" s="1"/>
  <c r="C9" i="19"/>
  <c r="I6" i="40"/>
  <c r="C6" i="40"/>
  <c r="K6" i="40"/>
  <c r="C26" i="44"/>
  <c r="C26" i="33"/>
  <c r="I9" i="19"/>
  <c r="I8" i="40"/>
  <c r="C8" i="40"/>
  <c r="K8" i="40"/>
  <c r="E26" i="44"/>
  <c r="E26" i="33"/>
  <c r="C22" i="19"/>
  <c r="I12" i="40"/>
  <c r="C12" i="40"/>
  <c r="K12" i="40"/>
  <c r="I9" i="45"/>
  <c r="I10" i="45" s="1"/>
  <c r="I12" i="45" s="1"/>
  <c r="I26" i="44"/>
  <c r="I26" i="33"/>
  <c r="I14" i="40"/>
  <c r="C14" i="40"/>
  <c r="I22" i="19"/>
  <c r="K14" i="40"/>
  <c r="K26" i="44"/>
  <c r="K9" i="45"/>
  <c r="K10" i="45" s="1"/>
  <c r="K12" i="45" s="1"/>
  <c r="K26" i="33"/>
  <c r="O22" i="19"/>
  <c r="I16" i="40"/>
  <c r="C16" i="40"/>
  <c r="K16" i="40"/>
  <c r="M9" i="45"/>
  <c r="M10" i="45" s="1"/>
  <c r="M12" i="45" s="1"/>
  <c r="M26" i="44"/>
  <c r="M26" i="33"/>
  <c r="F10" i="19"/>
  <c r="G10" i="19" s="1"/>
  <c r="D7" i="40"/>
  <c r="L10" i="19"/>
  <c r="M10" i="19" s="1"/>
  <c r="D9" i="40"/>
  <c r="F23" i="19"/>
  <c r="G23" i="19" s="1"/>
  <c r="D13" i="40"/>
  <c r="R23" i="19"/>
  <c r="S23" i="19" s="1"/>
  <c r="D17" i="40"/>
  <c r="C11" i="19"/>
  <c r="D11" i="19" s="1"/>
  <c r="E6" i="40"/>
  <c r="C27" i="44"/>
  <c r="C27" i="33"/>
  <c r="O11" i="19"/>
  <c r="P11" i="19" s="1"/>
  <c r="E10" i="40"/>
  <c r="G27" i="44"/>
  <c r="G27" i="33"/>
  <c r="I24" i="19"/>
  <c r="J24" i="19" s="1"/>
  <c r="E14" i="40"/>
  <c r="K27" i="44"/>
  <c r="K28" i="44" s="1"/>
  <c r="K30" i="44" s="1"/>
  <c r="K27" i="33"/>
  <c r="AB25" i="7"/>
  <c r="I13" i="19"/>
  <c r="E36" i="33"/>
  <c r="E36" i="44"/>
  <c r="C26" i="19"/>
  <c r="I36" i="44"/>
  <c r="I36" i="33"/>
  <c r="O26" i="19"/>
  <c r="M36" i="44"/>
  <c r="M36" i="33"/>
  <c r="AB29" i="7"/>
  <c r="K7" i="9"/>
  <c r="I7" i="9"/>
  <c r="C7" i="9"/>
  <c r="D9" i="5"/>
  <c r="D10" i="5" s="1"/>
  <c r="K9" i="9"/>
  <c r="I9" i="9"/>
  <c r="C9" i="9"/>
  <c r="F9" i="9" s="1"/>
  <c r="F10" i="5"/>
  <c r="K11" i="9"/>
  <c r="I11" i="9"/>
  <c r="C11" i="9"/>
  <c r="H10" i="5"/>
  <c r="K13" i="9"/>
  <c r="I13" i="9"/>
  <c r="C13" i="9"/>
  <c r="F13" i="9" s="1"/>
  <c r="J9" i="5"/>
  <c r="J10" i="5" s="1"/>
  <c r="K15" i="9"/>
  <c r="I15" i="9"/>
  <c r="C15" i="9"/>
  <c r="L9" i="5"/>
  <c r="L10" i="5" s="1"/>
  <c r="K17" i="9"/>
  <c r="I17" i="9"/>
  <c r="C17" i="9"/>
  <c r="N9" i="5"/>
  <c r="N10" i="5" s="1"/>
  <c r="D19" i="9"/>
  <c r="AA24" i="7"/>
  <c r="E7" i="9"/>
  <c r="E11" i="9"/>
  <c r="E15" i="9"/>
  <c r="L28" i="4"/>
  <c r="E17" i="9"/>
  <c r="N27" i="44"/>
  <c r="G26" i="7"/>
  <c r="F9" i="10" s="1"/>
  <c r="S26" i="7"/>
  <c r="E266" i="7"/>
  <c r="B23" i="38" s="1"/>
  <c r="AK266" i="7"/>
  <c r="J23" i="38" s="1"/>
  <c r="AF274" i="7"/>
  <c r="AV274" i="7"/>
  <c r="B276" i="7"/>
  <c r="G276" i="7"/>
  <c r="W276" i="7"/>
  <c r="AM276" i="7"/>
  <c r="AO276" i="7" s="1"/>
  <c r="N20" i="1"/>
  <c r="E20" i="1"/>
  <c r="K29" i="1"/>
  <c r="H30" i="1"/>
  <c r="H32" i="1" s="1"/>
  <c r="H70" i="1"/>
  <c r="S44" i="36"/>
  <c r="S44" i="3"/>
  <c r="H20" i="43"/>
  <c r="H22" i="43" s="1"/>
  <c r="M19" i="43"/>
  <c r="I29" i="43"/>
  <c r="G69" i="43"/>
  <c r="L69" i="43"/>
  <c r="N103" i="43"/>
  <c r="N105" i="43" s="1"/>
  <c r="I19" i="32"/>
  <c r="N28" i="32"/>
  <c r="N36" i="32"/>
  <c r="D45" i="32"/>
  <c r="D47" i="32" s="1"/>
  <c r="H45" i="32"/>
  <c r="H47" i="32" s="1"/>
  <c r="L45" i="32"/>
  <c r="L47" i="32" s="1"/>
  <c r="I54" i="32"/>
  <c r="AA19" i="7"/>
  <c r="F9" i="19"/>
  <c r="I7" i="40"/>
  <c r="C7" i="40"/>
  <c r="K7" i="40"/>
  <c r="D26" i="44"/>
  <c r="D26" i="33"/>
  <c r="L9" i="19"/>
  <c r="I9" i="40"/>
  <c r="C9" i="40"/>
  <c r="K9" i="40"/>
  <c r="F26" i="33"/>
  <c r="F26" i="44"/>
  <c r="I11" i="40"/>
  <c r="C11" i="40"/>
  <c r="R9" i="19"/>
  <c r="K11" i="40"/>
  <c r="H26" i="44"/>
  <c r="H26" i="33"/>
  <c r="F22" i="19"/>
  <c r="I13" i="40"/>
  <c r="C13" i="40"/>
  <c r="K13" i="40"/>
  <c r="J26" i="44"/>
  <c r="J9" i="45"/>
  <c r="J10" i="45" s="1"/>
  <c r="J12" i="45" s="1"/>
  <c r="J26" i="33"/>
  <c r="L22" i="19"/>
  <c r="I15" i="40"/>
  <c r="C15" i="40"/>
  <c r="K15" i="40"/>
  <c r="L9" i="45"/>
  <c r="L10" i="45" s="1"/>
  <c r="L12" i="45" s="1"/>
  <c r="L26" i="44"/>
  <c r="L26" i="33"/>
  <c r="I17" i="40"/>
  <c r="C17" i="40"/>
  <c r="R22" i="19"/>
  <c r="K17" i="40"/>
  <c r="N26" i="44"/>
  <c r="N26" i="33"/>
  <c r="N9" i="45"/>
  <c r="N10" i="45" s="1"/>
  <c r="N12" i="45" s="1"/>
  <c r="C10" i="19"/>
  <c r="D10" i="19" s="1"/>
  <c r="D6" i="40"/>
  <c r="I10" i="19"/>
  <c r="J10" i="19" s="1"/>
  <c r="D8" i="40"/>
  <c r="D10" i="40"/>
  <c r="O10" i="19"/>
  <c r="P10" i="19" s="1"/>
  <c r="C23" i="19"/>
  <c r="D23" i="19" s="1"/>
  <c r="D12" i="40"/>
  <c r="I23" i="19"/>
  <c r="J23" i="19" s="1"/>
  <c r="D14" i="40"/>
  <c r="O23" i="19"/>
  <c r="P23" i="19" s="1"/>
  <c r="D16" i="40"/>
  <c r="AB24" i="7"/>
  <c r="F11" i="19"/>
  <c r="G11" i="19" s="1"/>
  <c r="E7" i="40"/>
  <c r="D27" i="44"/>
  <c r="D27" i="33"/>
  <c r="L11" i="19"/>
  <c r="M11" i="19" s="1"/>
  <c r="E9" i="40"/>
  <c r="F27" i="33"/>
  <c r="F28" i="33" s="1"/>
  <c r="F30" i="33" s="1"/>
  <c r="F27" i="44"/>
  <c r="F28" i="44" s="1"/>
  <c r="F30" i="44" s="1"/>
  <c r="R11" i="19"/>
  <c r="S11" i="19" s="1"/>
  <c r="E11" i="40"/>
  <c r="H27" i="44"/>
  <c r="H27" i="33"/>
  <c r="F24" i="19"/>
  <c r="G24" i="19" s="1"/>
  <c r="E13" i="40"/>
  <c r="J27" i="33"/>
  <c r="J27" i="44"/>
  <c r="L24" i="19"/>
  <c r="M24" i="19" s="1"/>
  <c r="E15" i="40"/>
  <c r="L27" i="44"/>
  <c r="L28" i="44" s="1"/>
  <c r="L30" i="44" s="1"/>
  <c r="L27" i="33"/>
  <c r="L28" i="33" s="1"/>
  <c r="L30" i="33" s="1"/>
  <c r="R24" i="19"/>
  <c r="S24" i="19" s="1"/>
  <c r="E17" i="40"/>
  <c r="N27" i="33"/>
  <c r="D26" i="7"/>
  <c r="F7" i="39" s="1"/>
  <c r="H26" i="7"/>
  <c r="L26" i="7"/>
  <c r="F11" i="39" s="1"/>
  <c r="P26" i="7"/>
  <c r="T26" i="7"/>
  <c r="F15" i="39" s="1"/>
  <c r="X26" i="7"/>
  <c r="F13" i="19"/>
  <c r="D36" i="44"/>
  <c r="D36" i="33"/>
  <c r="L13" i="19"/>
  <c r="F36" i="33"/>
  <c r="F36" i="44"/>
  <c r="R13" i="19"/>
  <c r="H36" i="44"/>
  <c r="H36" i="33"/>
  <c r="F26" i="19"/>
  <c r="J36" i="33"/>
  <c r="J36" i="44"/>
  <c r="L26" i="19"/>
  <c r="L36" i="44"/>
  <c r="L36" i="33"/>
  <c r="R26" i="19"/>
  <c r="N36" i="44"/>
  <c r="N36" i="33"/>
  <c r="AB28" i="7"/>
  <c r="AD234" i="7"/>
  <c r="AX274" i="7"/>
  <c r="C276" i="7"/>
  <c r="S276" i="7"/>
  <c r="AI276" i="7"/>
  <c r="AK276" i="7" s="1"/>
  <c r="K70" i="1"/>
  <c r="E29" i="43"/>
  <c r="E20" i="32"/>
  <c r="E22" i="32" s="1"/>
  <c r="L19" i="32"/>
  <c r="H55" i="32"/>
  <c r="H57" i="32" s="1"/>
  <c r="N55" i="32"/>
  <c r="N57" i="32" s="1"/>
  <c r="P19" i="36"/>
  <c r="P19" i="3"/>
  <c r="C47" i="4"/>
  <c r="K20" i="3"/>
  <c r="K20" i="36"/>
  <c r="F63" i="4"/>
  <c r="O20" i="3"/>
  <c r="O20" i="36"/>
  <c r="J63" i="4"/>
  <c r="S22" i="3"/>
  <c r="N81" i="4"/>
  <c r="J36" i="36"/>
  <c r="J36" i="3"/>
  <c r="E26" i="6"/>
  <c r="K6" i="9"/>
  <c r="I6" i="9"/>
  <c r="C6" i="9"/>
  <c r="C10" i="5"/>
  <c r="K12" i="9"/>
  <c r="I12" i="9"/>
  <c r="C12" i="9"/>
  <c r="I9" i="5"/>
  <c r="I10" i="5" s="1"/>
  <c r="K16" i="9"/>
  <c r="I16" i="9"/>
  <c r="C16" i="9"/>
  <c r="M9" i="5"/>
  <c r="M10" i="5" s="1"/>
  <c r="E8" i="9"/>
  <c r="E16" i="9"/>
  <c r="M27" i="44"/>
  <c r="M26" i="7"/>
  <c r="F12" i="10" s="1"/>
  <c r="M266" i="7"/>
  <c r="D23" i="38" s="1"/>
  <c r="AY274" i="7"/>
  <c r="C29" i="1"/>
  <c r="N70" i="1"/>
  <c r="D69" i="43"/>
  <c r="S19" i="3"/>
  <c r="S19" i="36"/>
  <c r="K18" i="3"/>
  <c r="K18" i="36"/>
  <c r="O18" i="3"/>
  <c r="O18" i="36"/>
  <c r="S18" i="3"/>
  <c r="S18" i="36"/>
  <c r="K10" i="9"/>
  <c r="I10" i="9"/>
  <c r="C10" i="9"/>
  <c r="G10" i="5"/>
  <c r="AA23" i="7"/>
  <c r="E10" i="9"/>
  <c r="E14" i="9"/>
  <c r="E26" i="7"/>
  <c r="U26" i="7"/>
  <c r="F16" i="10" s="1"/>
  <c r="AA27" i="7"/>
  <c r="O9" i="19"/>
  <c r="I10" i="40"/>
  <c r="C10" i="40"/>
  <c r="K10" i="40"/>
  <c r="G26" i="44"/>
  <c r="G26" i="33"/>
  <c r="AB23" i="7"/>
  <c r="R10" i="19"/>
  <c r="S10" i="19" s="1"/>
  <c r="D11" i="40"/>
  <c r="L23" i="19"/>
  <c r="M23" i="19" s="1"/>
  <c r="D15" i="40"/>
  <c r="I11" i="19"/>
  <c r="J11" i="19" s="1"/>
  <c r="E8" i="40"/>
  <c r="E27" i="33"/>
  <c r="E27" i="44"/>
  <c r="C24" i="19"/>
  <c r="D24" i="19" s="1"/>
  <c r="E12" i="40"/>
  <c r="I27" i="44"/>
  <c r="I28" i="44" s="1"/>
  <c r="I30" i="44" s="1"/>
  <c r="I27" i="33"/>
  <c r="O24" i="19"/>
  <c r="P24" i="19" s="1"/>
  <c r="E16" i="40"/>
  <c r="M27" i="33"/>
  <c r="F26" i="7"/>
  <c r="F8" i="39" s="1"/>
  <c r="V26" i="7"/>
  <c r="F16" i="39" s="1"/>
  <c r="C13" i="19"/>
  <c r="C36" i="44"/>
  <c r="C36" i="33"/>
  <c r="O13" i="19"/>
  <c r="G36" i="44"/>
  <c r="G36" i="33"/>
  <c r="I26" i="19"/>
  <c r="K36" i="44"/>
  <c r="K36" i="33"/>
  <c r="AB27" i="7"/>
  <c r="E70" i="1"/>
  <c r="M29" i="43"/>
  <c r="K70" i="43"/>
  <c r="K72" i="43" s="1"/>
  <c r="H19" i="32"/>
  <c r="E28" i="32"/>
  <c r="E30" i="32" s="1"/>
  <c r="E36" i="32"/>
  <c r="E38" i="32" s="1"/>
  <c r="F54" i="32"/>
  <c r="K21" i="4"/>
  <c r="F56" i="4"/>
  <c r="C69" i="1"/>
  <c r="S43" i="3"/>
  <c r="S43" i="36"/>
  <c r="I69" i="43"/>
  <c r="C19" i="32"/>
  <c r="M19" i="36"/>
  <c r="M19" i="3"/>
  <c r="H21" i="4"/>
  <c r="I18" i="36"/>
  <c r="I18" i="3"/>
  <c r="M18" i="36"/>
  <c r="M18" i="3"/>
  <c r="Q18" i="36"/>
  <c r="Q18" i="3"/>
  <c r="D56" i="4"/>
  <c r="H56" i="4"/>
  <c r="L56" i="4"/>
  <c r="I20" i="36"/>
  <c r="I20" i="3"/>
  <c r="M20" i="36"/>
  <c r="M20" i="3"/>
  <c r="Q20" i="36"/>
  <c r="Q20" i="3"/>
  <c r="D63" i="4"/>
  <c r="H63" i="4"/>
  <c r="L63" i="4"/>
  <c r="I21" i="36"/>
  <c r="I21" i="3"/>
  <c r="M21" i="36"/>
  <c r="M21" i="3"/>
  <c r="Q21" i="36"/>
  <c r="Q21" i="3"/>
  <c r="D70" i="4"/>
  <c r="H70" i="4"/>
  <c r="L70" i="4"/>
  <c r="H79" i="4"/>
  <c r="D91" i="4"/>
  <c r="H91" i="4"/>
  <c r="L91" i="4"/>
  <c r="D93" i="4"/>
  <c r="H93" i="4"/>
  <c r="L93" i="4"/>
  <c r="D94" i="4"/>
  <c r="H94" i="4"/>
  <c r="L94" i="4"/>
  <c r="H78" i="33"/>
  <c r="N79" i="33"/>
  <c r="N81" i="33" s="1"/>
  <c r="I91" i="33"/>
  <c r="H78" i="44"/>
  <c r="N79" i="44"/>
  <c r="N81" i="44" s="1"/>
  <c r="D91" i="44"/>
  <c r="I91" i="44"/>
  <c r="L94" i="44"/>
  <c r="E21" i="45"/>
  <c r="E23" i="45" s="1"/>
  <c r="P36" i="3"/>
  <c r="P36" i="36"/>
  <c r="K26" i="6"/>
  <c r="D23" i="6"/>
  <c r="L23" i="6"/>
  <c r="H24" i="6"/>
  <c r="H42" i="6"/>
  <c r="G33" i="46"/>
  <c r="C34" i="46"/>
  <c r="C36" i="46" s="1"/>
  <c r="K34" i="46"/>
  <c r="K36" i="46" s="1"/>
  <c r="H32" i="35"/>
  <c r="H34" i="35" s="1"/>
  <c r="H42" i="35"/>
  <c r="H44" i="35" s="1"/>
  <c r="J18" i="3"/>
  <c r="J20" i="3"/>
  <c r="N21" i="3"/>
  <c r="I33" i="3"/>
  <c r="E56" i="4"/>
  <c r="I56" i="4"/>
  <c r="M56" i="4"/>
  <c r="E63" i="4"/>
  <c r="I63" i="4"/>
  <c r="M63" i="4"/>
  <c r="E70" i="4"/>
  <c r="I70" i="4"/>
  <c r="M70" i="4"/>
  <c r="I78" i="4"/>
  <c r="J32" i="3"/>
  <c r="J32" i="36"/>
  <c r="N32" i="3"/>
  <c r="N32" i="36"/>
  <c r="R32" i="3"/>
  <c r="R32" i="36"/>
  <c r="J33" i="3"/>
  <c r="J33" i="36"/>
  <c r="N33" i="3"/>
  <c r="N33" i="36"/>
  <c r="R33" i="3"/>
  <c r="R33" i="36"/>
  <c r="E91" i="4"/>
  <c r="I91" i="4"/>
  <c r="M91" i="4"/>
  <c r="E93" i="4"/>
  <c r="I93" i="4"/>
  <c r="M93" i="4"/>
  <c r="E94" i="4"/>
  <c r="I94" i="4"/>
  <c r="M94" i="4"/>
  <c r="E79" i="33"/>
  <c r="E81" i="33" s="1"/>
  <c r="E91" i="33"/>
  <c r="H94" i="33"/>
  <c r="M94" i="33"/>
  <c r="E79" i="44"/>
  <c r="E81" i="44" s="1"/>
  <c r="E91" i="44"/>
  <c r="H94" i="44"/>
  <c r="M94" i="44"/>
  <c r="J33" i="46"/>
  <c r="F34" i="46"/>
  <c r="F36" i="46" s="1"/>
  <c r="N34" i="46"/>
  <c r="N36" i="46" s="1"/>
  <c r="N18" i="3"/>
  <c r="N20" i="3"/>
  <c r="R21" i="3"/>
  <c r="I32" i="3"/>
  <c r="M33" i="3"/>
  <c r="S20" i="3"/>
  <c r="S20" i="36"/>
  <c r="N63" i="4"/>
  <c r="K21" i="3"/>
  <c r="K21" i="36"/>
  <c r="O21" i="3"/>
  <c r="O21" i="36"/>
  <c r="S21" i="3"/>
  <c r="S21" i="36"/>
  <c r="F70" i="4"/>
  <c r="J70" i="4"/>
  <c r="N70" i="4"/>
  <c r="N78" i="4"/>
  <c r="K32" i="3"/>
  <c r="K32" i="36"/>
  <c r="O32" i="3"/>
  <c r="O32" i="36"/>
  <c r="S32" i="3"/>
  <c r="S32" i="36"/>
  <c r="K33" i="3"/>
  <c r="K33" i="36"/>
  <c r="O33" i="3"/>
  <c r="O33" i="36"/>
  <c r="S33" i="3"/>
  <c r="S33" i="36"/>
  <c r="F91" i="4"/>
  <c r="J91" i="4"/>
  <c r="N91" i="4"/>
  <c r="F93" i="4"/>
  <c r="J93" i="4"/>
  <c r="N93" i="4"/>
  <c r="F94" i="4"/>
  <c r="J94" i="4"/>
  <c r="N94" i="4"/>
  <c r="J31" i="3"/>
  <c r="E83" i="5"/>
  <c r="R18" i="3"/>
  <c r="R20" i="3"/>
  <c r="M32" i="3"/>
  <c r="Q33" i="3"/>
  <c r="C54" i="32"/>
  <c r="J19" i="3"/>
  <c r="J19" i="36"/>
  <c r="E21" i="4"/>
  <c r="H18" i="3"/>
  <c r="H18" i="36"/>
  <c r="L18" i="3"/>
  <c r="L18" i="36"/>
  <c r="P18" i="3"/>
  <c r="P18" i="36"/>
  <c r="C56" i="4"/>
  <c r="G56" i="4"/>
  <c r="K56" i="4"/>
  <c r="H20" i="3"/>
  <c r="H20" i="36"/>
  <c r="L20" i="3"/>
  <c r="L20" i="36"/>
  <c r="P20" i="3"/>
  <c r="P20" i="36"/>
  <c r="C63" i="4"/>
  <c r="G63" i="4"/>
  <c r="K63" i="4"/>
  <c r="L21" i="3"/>
  <c r="L21" i="36"/>
  <c r="P21" i="3"/>
  <c r="P21" i="36"/>
  <c r="G70" i="4"/>
  <c r="K70" i="4"/>
  <c r="C78" i="4"/>
  <c r="H32" i="36"/>
  <c r="H32" i="3"/>
  <c r="L32" i="36"/>
  <c r="L32" i="3"/>
  <c r="P32" i="36"/>
  <c r="P32" i="3"/>
  <c r="H33" i="36"/>
  <c r="H33" i="3"/>
  <c r="L33" i="36"/>
  <c r="L33" i="3"/>
  <c r="P33" i="36"/>
  <c r="P33" i="3"/>
  <c r="C91" i="4"/>
  <c r="G91" i="4"/>
  <c r="K91" i="4"/>
  <c r="C93" i="4"/>
  <c r="G93" i="4"/>
  <c r="K93" i="4"/>
  <c r="C94" i="4"/>
  <c r="G94" i="4"/>
  <c r="K94" i="4"/>
  <c r="N23" i="5"/>
  <c r="N83" i="5"/>
  <c r="S31" i="36"/>
  <c r="S36" i="3"/>
  <c r="N26" i="6"/>
  <c r="S36" i="36"/>
  <c r="L41" i="35"/>
  <c r="J21" i="3"/>
  <c r="Q32" i="3"/>
  <c r="C78" i="33"/>
  <c r="C91" i="33"/>
  <c r="G91" i="33"/>
  <c r="K91" i="33"/>
  <c r="C78" i="44"/>
  <c r="C91" i="44"/>
  <c r="G91" i="44"/>
  <c r="K91" i="44"/>
  <c r="C23" i="6"/>
  <c r="G23" i="6"/>
  <c r="K23" i="6"/>
  <c r="C33" i="6"/>
  <c r="G33" i="6"/>
  <c r="K33" i="6"/>
  <c r="E23" i="46"/>
  <c r="I23" i="46"/>
  <c r="M23" i="46"/>
  <c r="E33" i="46"/>
  <c r="I33" i="46"/>
  <c r="M33" i="46"/>
  <c r="C23" i="35"/>
  <c r="C41" i="35"/>
  <c r="I3" i="29"/>
  <c r="R3" i="29"/>
  <c r="AG3" i="29"/>
  <c r="AB4" i="29"/>
  <c r="AA3" i="29"/>
  <c r="AP4" i="29"/>
  <c r="T7" i="29"/>
  <c r="M8" i="29"/>
  <c r="AK8" i="29"/>
  <c r="H21" i="29"/>
  <c r="J21" i="29" s="1"/>
  <c r="Q21" i="29"/>
  <c r="S21" i="29" s="1"/>
  <c r="AF21" i="29"/>
  <c r="AH21" i="29" s="1"/>
  <c r="AO28" i="29"/>
  <c r="AQ28" i="29" s="1"/>
  <c r="G29" i="29"/>
  <c r="W3" i="37"/>
  <c r="H7" i="37"/>
  <c r="AF7" i="37"/>
  <c r="AH7" i="37" s="1"/>
  <c r="S8" i="37"/>
  <c r="Q7" i="37"/>
  <c r="G9" i="37"/>
  <c r="W21" i="37"/>
  <c r="Y21" i="37" s="1"/>
  <c r="T21" i="37"/>
  <c r="V21" i="37" s="1"/>
  <c r="AO29" i="37"/>
  <c r="AQ29" i="37" s="1"/>
  <c r="Y37" i="37"/>
  <c r="AO37" i="37"/>
  <c r="F13" i="10"/>
  <c r="F17" i="10"/>
  <c r="N8" i="39"/>
  <c r="F10" i="39"/>
  <c r="F12" i="39"/>
  <c r="N12" i="39"/>
  <c r="F14" i="39"/>
  <c r="N16" i="39"/>
  <c r="F18" i="39"/>
  <c r="V6" i="37"/>
  <c r="T3" i="37"/>
  <c r="I23" i="35"/>
  <c r="I41" i="35"/>
  <c r="U3" i="29"/>
  <c r="AD3" i="29"/>
  <c r="P4" i="29"/>
  <c r="O3" i="29"/>
  <c r="AN4" i="29"/>
  <c r="AM3" i="29"/>
  <c r="Y8" i="29"/>
  <c r="AO8" i="29"/>
  <c r="T21" i="29"/>
  <c r="V21" i="29" s="1"/>
  <c r="K21" i="29"/>
  <c r="M21" i="29" s="1"/>
  <c r="AI21" i="29"/>
  <c r="AO25" i="29"/>
  <c r="AQ25" i="29" s="1"/>
  <c r="T7" i="37"/>
  <c r="V7" i="37" s="1"/>
  <c r="G8" i="37"/>
  <c r="E7" i="37"/>
  <c r="AE8" i="37"/>
  <c r="AC7" i="37"/>
  <c r="AE7" i="37" s="1"/>
  <c r="K21" i="37"/>
  <c r="M21" i="37" s="1"/>
  <c r="AI21" i="37"/>
  <c r="AK21" i="37" s="1"/>
  <c r="G25" i="37"/>
  <c r="M37" i="37"/>
  <c r="AK37" i="37"/>
  <c r="F23" i="6"/>
  <c r="J23" i="6"/>
  <c r="N23" i="6"/>
  <c r="F33" i="6"/>
  <c r="J33" i="6"/>
  <c r="N33" i="6"/>
  <c r="D23" i="46"/>
  <c r="H23" i="46"/>
  <c r="L23" i="46"/>
  <c r="D33" i="46"/>
  <c r="H33" i="46"/>
  <c r="L33" i="46"/>
  <c r="N7" i="29"/>
  <c r="AL7" i="29"/>
  <c r="M25" i="29"/>
  <c r="Y25" i="29"/>
  <c r="AK25" i="29"/>
  <c r="AH6" i="37"/>
  <c r="AF3" i="37"/>
  <c r="AO6" i="37"/>
  <c r="K7" i="37"/>
  <c r="AI7" i="37"/>
  <c r="AK7" i="37" s="1"/>
  <c r="Z21" i="37"/>
  <c r="AB21" i="37" s="1"/>
  <c r="J23" i="37"/>
  <c r="AH23" i="37"/>
  <c r="AO23" i="37"/>
  <c r="AC36" i="37"/>
  <c r="AE36" i="37" s="1"/>
  <c r="N10" i="10"/>
  <c r="N14" i="10"/>
  <c r="N18" i="10"/>
  <c r="C79" i="11"/>
  <c r="G79" i="11"/>
  <c r="K79" i="11"/>
  <c r="O79" i="11"/>
  <c r="S79" i="11"/>
  <c r="W79" i="11"/>
  <c r="AA10" i="11"/>
  <c r="AA33" i="11"/>
  <c r="AA41" i="11"/>
  <c r="AA49" i="11"/>
  <c r="Z55" i="11"/>
  <c r="Z59" i="11"/>
  <c r="Z63" i="11"/>
  <c r="Z67" i="11"/>
  <c r="Z71" i="11"/>
  <c r="Z75" i="11"/>
  <c r="N11" i="16"/>
  <c r="N12" i="16"/>
  <c r="N7" i="18"/>
  <c r="B38" i="18" s="1"/>
  <c r="M13" i="13"/>
  <c r="E13" i="16"/>
  <c r="E16" i="16"/>
  <c r="E18" i="16" s="1"/>
  <c r="I13" i="16"/>
  <c r="I16" i="16"/>
  <c r="I18" i="16" s="1"/>
  <c r="M16" i="16"/>
  <c r="M18" i="16" s="1"/>
  <c r="O21" i="39"/>
  <c r="B79" i="11"/>
  <c r="F79" i="11"/>
  <c r="J79" i="11"/>
  <c r="N79" i="11"/>
  <c r="R79" i="11"/>
  <c r="V79" i="11"/>
  <c r="Z10" i="11"/>
  <c r="AA35" i="11"/>
  <c r="AA43" i="11"/>
  <c r="AA51" i="11"/>
  <c r="AA57" i="11"/>
  <c r="AA61" i="11"/>
  <c r="AA65" i="11"/>
  <c r="AA69" i="11"/>
  <c r="AA73" i="11"/>
  <c r="AA77" i="11"/>
  <c r="G16" i="16"/>
  <c r="G18" i="16" s="1"/>
  <c r="K16" i="16"/>
  <c r="K18" i="16" s="1"/>
  <c r="C17" i="16"/>
  <c r="C13" i="16"/>
  <c r="N9" i="16"/>
  <c r="N17" i="18"/>
  <c r="B40" i="18" s="1"/>
  <c r="F13" i="16"/>
  <c r="K13" i="16"/>
  <c r="B42" i="18"/>
  <c r="AC1" i="42"/>
  <c r="L87" i="42" s="1"/>
  <c r="N7" i="16"/>
  <c r="H13" i="16"/>
  <c r="AC1" i="31"/>
  <c r="M53" i="31" s="1"/>
  <c r="J13" i="16"/>
  <c r="K13" i="13"/>
  <c r="N14" i="18"/>
  <c r="B24" i="18" s="1"/>
  <c r="X268" i="7" l="1"/>
  <c r="Y275" i="7"/>
  <c r="Y276" i="7"/>
  <c r="Y266" i="7"/>
  <c r="G23" i="38" s="1"/>
  <c r="Y274" i="7"/>
  <c r="N21" i="10"/>
  <c r="J22" i="36"/>
  <c r="S26" i="3"/>
  <c r="AB96" i="42"/>
  <c r="AO39" i="29"/>
  <c r="AQ39" i="29" s="1"/>
  <c r="G3" i="37"/>
  <c r="C9" i="14"/>
  <c r="C13" i="14" s="1"/>
  <c r="AA69" i="12"/>
  <c r="P8" i="36"/>
  <c r="I10" i="13"/>
  <c r="P26" i="36"/>
  <c r="P3" i="37"/>
  <c r="AA30" i="12"/>
  <c r="AA34" i="12"/>
  <c r="Z42" i="12"/>
  <c r="Z59" i="12"/>
  <c r="Z63" i="12"/>
  <c r="E80" i="12"/>
  <c r="E13" i="13"/>
  <c r="C18" i="16"/>
  <c r="AA65" i="12"/>
  <c r="Z21" i="12"/>
  <c r="Z52" i="12"/>
  <c r="Z32" i="12"/>
  <c r="Z14" i="12"/>
  <c r="Z39" i="12"/>
  <c r="Z77" i="12"/>
  <c r="G13" i="13"/>
  <c r="M3" i="29"/>
  <c r="E23" i="5"/>
  <c r="P22" i="36"/>
  <c r="B10" i="13"/>
  <c r="L10" i="13"/>
  <c r="AC156" i="7"/>
  <c r="J26" i="36"/>
  <c r="H23" i="5"/>
  <c r="H12" i="36"/>
  <c r="O43" i="31"/>
  <c r="I17" i="31"/>
  <c r="G3" i="29"/>
  <c r="AC42" i="29"/>
  <c r="E28" i="33"/>
  <c r="E30" i="33" s="1"/>
  <c r="P8" i="3"/>
  <c r="H12" i="3"/>
  <c r="D13" i="13"/>
  <c r="J13" i="13"/>
  <c r="Z19" i="12"/>
  <c r="Z23" i="12"/>
  <c r="Z26" i="12"/>
  <c r="H37" i="33"/>
  <c r="X91" i="42"/>
  <c r="T85" i="42"/>
  <c r="Z96" i="42"/>
  <c r="AA42" i="42"/>
  <c r="S61" i="42"/>
  <c r="K40" i="42"/>
  <c r="O43" i="42"/>
  <c r="I89" i="42"/>
  <c r="T97" i="42"/>
  <c r="K56" i="42"/>
  <c r="S19" i="42"/>
  <c r="H102" i="42"/>
  <c r="G12" i="42"/>
  <c r="H99" i="42"/>
  <c r="AA38" i="12"/>
  <c r="AA14" i="12"/>
  <c r="AA18" i="12"/>
  <c r="AA22" i="12"/>
  <c r="AA53" i="12"/>
  <c r="AA17" i="12"/>
  <c r="AA21" i="12"/>
  <c r="AA25" i="12"/>
  <c r="AA27" i="12"/>
  <c r="AA39" i="12"/>
  <c r="AA43" i="12"/>
  <c r="AA64" i="12"/>
  <c r="AA48" i="12"/>
  <c r="AA52" i="12"/>
  <c r="AA56" i="12"/>
  <c r="AA29" i="12"/>
  <c r="AA15" i="12"/>
  <c r="AA19" i="12"/>
  <c r="AA70" i="12"/>
  <c r="AA59" i="12"/>
  <c r="AA46" i="12"/>
  <c r="AA54" i="12"/>
  <c r="AA66" i="12"/>
  <c r="AA36" i="12"/>
  <c r="AA55" i="12"/>
  <c r="AA68" i="12"/>
  <c r="L95" i="42"/>
  <c r="S49" i="42"/>
  <c r="AB85" i="42"/>
  <c r="G37" i="42"/>
  <c r="H98" i="42"/>
  <c r="AA40" i="12"/>
  <c r="AL39" i="37"/>
  <c r="Z73" i="12"/>
  <c r="Z47" i="12"/>
  <c r="Z55" i="12"/>
  <c r="Z68" i="12"/>
  <c r="Z53" i="12"/>
  <c r="Z60" i="12"/>
  <c r="T100" i="31"/>
  <c r="G12" i="31"/>
  <c r="L100" i="31"/>
  <c r="W54" i="31"/>
  <c r="H100" i="31"/>
  <c r="Q50" i="31"/>
  <c r="M4" i="31"/>
  <c r="H42" i="29"/>
  <c r="H57" i="29" s="1"/>
  <c r="F268" i="7"/>
  <c r="C27" i="38" s="1"/>
  <c r="AC275" i="7"/>
  <c r="E265" i="7"/>
  <c r="B25" i="38" s="1"/>
  <c r="O19" i="31"/>
  <c r="AB3" i="37"/>
  <c r="AS266" i="7"/>
  <c r="L23" i="38" s="1"/>
  <c r="M28" i="4"/>
  <c r="M30" i="4" s="1"/>
  <c r="AS275" i="7"/>
  <c r="AC273" i="7"/>
  <c r="W41" i="31"/>
  <c r="Y16" i="31"/>
  <c r="AC266" i="7"/>
  <c r="H23" i="38" s="1"/>
  <c r="J37" i="44"/>
  <c r="X275" i="7"/>
  <c r="AC274" i="7"/>
  <c r="L80" i="12"/>
  <c r="Y34" i="42"/>
  <c r="R97" i="42"/>
  <c r="P83" i="42"/>
  <c r="K14" i="42"/>
  <c r="AA53" i="42"/>
  <c r="I5" i="42"/>
  <c r="Q44" i="42"/>
  <c r="R83" i="42"/>
  <c r="Q15" i="42"/>
  <c r="J85" i="42"/>
  <c r="J101" i="42"/>
  <c r="I14" i="42"/>
  <c r="Q61" i="42"/>
  <c r="Q6" i="42"/>
  <c r="Z82" i="42"/>
  <c r="Z95" i="42"/>
  <c r="Y36" i="42"/>
  <c r="W39" i="42"/>
  <c r="G49" i="42"/>
  <c r="P103" i="42"/>
  <c r="W88" i="42"/>
  <c r="W44" i="42"/>
  <c r="O49" i="42"/>
  <c r="P87" i="42"/>
  <c r="T99" i="42"/>
  <c r="K9" i="42"/>
  <c r="K115" i="42" s="1"/>
  <c r="AA34" i="42"/>
  <c r="K44" i="42"/>
  <c r="AA50" i="42"/>
  <c r="K69" i="42"/>
  <c r="AB87" i="42"/>
  <c r="AB99" i="42"/>
  <c r="R99" i="42"/>
  <c r="J99" i="42"/>
  <c r="I37" i="42"/>
  <c r="I12" i="42"/>
  <c r="Q48" i="42"/>
  <c r="Y69" i="42"/>
  <c r="Y35" i="42"/>
  <c r="I18" i="42"/>
  <c r="W50" i="42"/>
  <c r="H83" i="42"/>
  <c r="O61" i="42"/>
  <c r="X86" i="42"/>
  <c r="O4" i="42"/>
  <c r="X97" i="42"/>
  <c r="T91" i="42"/>
  <c r="AA38" i="42"/>
  <c r="S45" i="42"/>
  <c r="S70" i="42"/>
  <c r="L92" i="42"/>
  <c r="AB102" i="42"/>
  <c r="I69" i="42"/>
  <c r="R103" i="42"/>
  <c r="Y54" i="42"/>
  <c r="T82" i="42"/>
  <c r="K48" i="42"/>
  <c r="K18" i="42"/>
  <c r="L98" i="42"/>
  <c r="G13" i="42"/>
  <c r="P99" i="42"/>
  <c r="H100" i="42"/>
  <c r="Z87" i="42"/>
  <c r="I53" i="42"/>
  <c r="W15" i="42"/>
  <c r="Y38" i="42"/>
  <c r="Q38" i="42"/>
  <c r="X93" i="42"/>
  <c r="W71" i="42"/>
  <c r="G46" i="42"/>
  <c r="G5" i="42"/>
  <c r="Y5" i="42"/>
  <c r="Q88" i="42"/>
  <c r="O56" i="31"/>
  <c r="Y50" i="31"/>
  <c r="I49" i="31"/>
  <c r="AB98" i="31"/>
  <c r="Y88" i="31"/>
  <c r="Q18" i="31"/>
  <c r="G19" i="31"/>
  <c r="U6" i="31"/>
  <c r="I28" i="33"/>
  <c r="I30" i="33" s="1"/>
  <c r="E28" i="44"/>
  <c r="E30" i="44" s="1"/>
  <c r="N37" i="33"/>
  <c r="Z18" i="12"/>
  <c r="Z22" i="12"/>
  <c r="Z49" i="12"/>
  <c r="Z57" i="12"/>
  <c r="Z29" i="12"/>
  <c r="Z33" i="12"/>
  <c r="Z37" i="12"/>
  <c r="Z62" i="12"/>
  <c r="Z66" i="12"/>
  <c r="Z65" i="12"/>
  <c r="Z44" i="12"/>
  <c r="Z69" i="12"/>
  <c r="Z61" i="12"/>
  <c r="F80" i="12"/>
  <c r="Z40" i="12"/>
  <c r="Z50" i="12"/>
  <c r="Z58" i="12"/>
  <c r="Z71" i="12"/>
  <c r="Z75" i="12"/>
  <c r="E264" i="7"/>
  <c r="B24" i="38" s="1"/>
  <c r="AK263" i="7"/>
  <c r="J22" i="38" s="1"/>
  <c r="E262" i="7"/>
  <c r="B21" i="38" s="1"/>
  <c r="AA50" i="12"/>
  <c r="AA58" i="12"/>
  <c r="AA12" i="12"/>
  <c r="AA16" i="12"/>
  <c r="AA20" i="12"/>
  <c r="AA24" i="12"/>
  <c r="AA26" i="12"/>
  <c r="AA28" i="12"/>
  <c r="AA62" i="12"/>
  <c r="AA44" i="12"/>
  <c r="AA61" i="12"/>
  <c r="AA47" i="12"/>
  <c r="AA51" i="12"/>
  <c r="AA72" i="12"/>
  <c r="Z16" i="12"/>
  <c r="Z24" i="12"/>
  <c r="Z51" i="12"/>
  <c r="Z27" i="12"/>
  <c r="Z31" i="12"/>
  <c r="Z35" i="12"/>
  <c r="Z43" i="12"/>
  <c r="Z64" i="12"/>
  <c r="AA71" i="31"/>
  <c r="AA33" i="12"/>
  <c r="AA78" i="12"/>
  <c r="T92" i="31"/>
  <c r="W15" i="31"/>
  <c r="P85" i="31"/>
  <c r="W9" i="31"/>
  <c r="W115" i="31" s="1"/>
  <c r="I54" i="31"/>
  <c r="Y41" i="31"/>
  <c r="Q40" i="31"/>
  <c r="I39" i="31"/>
  <c r="G40" i="31"/>
  <c r="H87" i="31"/>
  <c r="V83" i="31"/>
  <c r="AD39" i="37"/>
  <c r="AD52" i="37" s="1"/>
  <c r="AE3" i="37"/>
  <c r="S37" i="36"/>
  <c r="S37" i="3"/>
  <c r="AJ42" i="29"/>
  <c r="AJ57" i="29" s="1"/>
  <c r="AK3" i="29"/>
  <c r="H22" i="1"/>
  <c r="M8" i="36"/>
  <c r="C80" i="12"/>
  <c r="F13" i="13"/>
  <c r="D80" i="12"/>
  <c r="Z10" i="12"/>
  <c r="Z80" i="12" s="1"/>
  <c r="Z46" i="12"/>
  <c r="Z54" i="12"/>
  <c r="Z20" i="12"/>
  <c r="Z30" i="12"/>
  <c r="Z34" i="12"/>
  <c r="Z38" i="12"/>
  <c r="Z72" i="12"/>
  <c r="Z76" i="12"/>
  <c r="Z13" i="12"/>
  <c r="Z12" i="12"/>
  <c r="Z11" i="12"/>
  <c r="B80" i="12"/>
  <c r="Z48" i="12"/>
  <c r="Z56" i="12"/>
  <c r="Z28" i="12"/>
  <c r="Z36" i="12"/>
  <c r="Z41" i="12"/>
  <c r="Z45" i="12"/>
  <c r="Z67" i="12"/>
  <c r="Z70" i="12"/>
  <c r="Z74" i="12"/>
  <c r="Z78" i="12"/>
  <c r="C68" i="4"/>
  <c r="AA8" i="7"/>
  <c r="AC8" i="7" s="1"/>
  <c r="H80" i="12"/>
  <c r="Z17" i="12"/>
  <c r="Z25" i="12"/>
  <c r="I258" i="7"/>
  <c r="C19" i="38" s="1"/>
  <c r="I265" i="7"/>
  <c r="C25" i="38" s="1"/>
  <c r="I264" i="7"/>
  <c r="C24" i="38" s="1"/>
  <c r="I262" i="7"/>
  <c r="C21" i="38" s="1"/>
  <c r="I263" i="7"/>
  <c r="C22" i="38" s="1"/>
  <c r="I273" i="7"/>
  <c r="I274" i="7"/>
  <c r="H268" i="7"/>
  <c r="I266" i="7"/>
  <c r="C23" i="38" s="1"/>
  <c r="I261" i="7"/>
  <c r="C20" i="38" s="1"/>
  <c r="U258" i="7"/>
  <c r="F19" i="38" s="1"/>
  <c r="U264" i="7"/>
  <c r="F24" i="38" s="1"/>
  <c r="T268" i="7"/>
  <c r="U263" i="7"/>
  <c r="F22" i="38" s="1"/>
  <c r="U273" i="7"/>
  <c r="U261" i="7"/>
  <c r="F20" i="38" s="1"/>
  <c r="U265" i="7"/>
  <c r="F25" i="38" s="1"/>
  <c r="U262" i="7"/>
  <c r="F21" i="38" s="1"/>
  <c r="U274" i="7"/>
  <c r="U275" i="7"/>
  <c r="M31" i="36"/>
  <c r="H83" i="5"/>
  <c r="K83" i="5"/>
  <c r="P31" i="3"/>
  <c r="Z15" i="12"/>
  <c r="J80" i="12"/>
  <c r="AA63" i="12"/>
  <c r="AA13" i="12"/>
  <c r="K80" i="12"/>
  <c r="AA35" i="12"/>
  <c r="AA31" i="12"/>
  <c r="AA11" i="12"/>
  <c r="G80" i="12"/>
  <c r="AA32" i="12"/>
  <c r="AA76" i="12"/>
  <c r="AB91" i="31"/>
  <c r="L93" i="31"/>
  <c r="P91" i="31"/>
  <c r="X83" i="31"/>
  <c r="R97" i="31"/>
  <c r="Y6" i="31"/>
  <c r="Q6" i="31"/>
  <c r="I5" i="31"/>
  <c r="N92" i="31"/>
  <c r="G7" i="31"/>
  <c r="U39" i="31"/>
  <c r="F102" i="42"/>
  <c r="Z94" i="42"/>
  <c r="Y40" i="42"/>
  <c r="P94" i="42"/>
  <c r="Y37" i="42"/>
  <c r="J84" i="42"/>
  <c r="J95" i="42"/>
  <c r="I67" i="42"/>
  <c r="I52" i="42"/>
  <c r="J98" i="42"/>
  <c r="I15" i="42"/>
  <c r="I4" i="42"/>
  <c r="I88" i="42"/>
  <c r="I47" i="42"/>
  <c r="R87" i="42"/>
  <c r="R82" i="42"/>
  <c r="Q70" i="42"/>
  <c r="Q56" i="42"/>
  <c r="Q109" i="42" s="1"/>
  <c r="R94" i="42"/>
  <c r="Q89" i="42"/>
  <c r="Q34" i="42"/>
  <c r="Q5" i="42"/>
  <c r="Q36" i="42"/>
  <c r="Q41" i="42"/>
  <c r="Z86" i="42"/>
  <c r="Z101" i="42"/>
  <c r="Y68" i="42"/>
  <c r="Y53" i="42"/>
  <c r="Y50" i="42"/>
  <c r="Z92" i="42"/>
  <c r="Y17" i="42"/>
  <c r="Z91" i="42"/>
  <c r="Y14" i="42"/>
  <c r="Y19" i="42"/>
  <c r="Q40" i="42"/>
  <c r="W7" i="42"/>
  <c r="G18" i="42"/>
  <c r="O40" i="42"/>
  <c r="G68" i="42"/>
  <c r="H96" i="42"/>
  <c r="H95" i="42"/>
  <c r="H97" i="42"/>
  <c r="G70" i="42"/>
  <c r="G42" i="42"/>
  <c r="P101" i="42"/>
  <c r="P100" i="42"/>
  <c r="O52" i="42"/>
  <c r="O71" i="42"/>
  <c r="O39" i="42"/>
  <c r="X102" i="42"/>
  <c r="X95" i="42"/>
  <c r="W67" i="42"/>
  <c r="X83" i="42"/>
  <c r="W36" i="42"/>
  <c r="W5" i="42"/>
  <c r="O15" i="42"/>
  <c r="G40" i="42"/>
  <c r="W52" i="42"/>
  <c r="X85" i="42"/>
  <c r="H85" i="42"/>
  <c r="L102" i="42"/>
  <c r="L83" i="42"/>
  <c r="AB100" i="42"/>
  <c r="AA71" i="42"/>
  <c r="S15" i="42"/>
  <c r="S37" i="42"/>
  <c r="I9" i="42"/>
  <c r="I115" i="42" s="1"/>
  <c r="I46" i="42"/>
  <c r="Y9" i="42"/>
  <c r="Y115" i="42" s="1"/>
  <c r="Y48" i="42"/>
  <c r="J83" i="42"/>
  <c r="I71" i="42"/>
  <c r="I61" i="42"/>
  <c r="J102" i="42"/>
  <c r="I45" i="42"/>
  <c r="I11" i="42"/>
  <c r="J100" i="42"/>
  <c r="I34" i="42"/>
  <c r="I42" i="42"/>
  <c r="R86" i="42"/>
  <c r="R96" i="42"/>
  <c r="Q69" i="42"/>
  <c r="Q54" i="42"/>
  <c r="Q49" i="42"/>
  <c r="Q50" i="42"/>
  <c r="Q16" i="42"/>
  <c r="R102" i="42"/>
  <c r="Q19" i="42"/>
  <c r="Q17" i="42"/>
  <c r="Z84" i="42"/>
  <c r="Z97" i="42"/>
  <c r="Y67" i="42"/>
  <c r="Z102" i="42"/>
  <c r="Y46" i="42"/>
  <c r="Y47" i="42"/>
  <c r="Y7" i="42"/>
  <c r="Z100" i="42"/>
  <c r="Y11" i="42"/>
  <c r="Q13" i="42"/>
  <c r="Y42" i="42"/>
  <c r="O9" i="42"/>
  <c r="O115" i="42" s="1"/>
  <c r="O34" i="42"/>
  <c r="O45" i="42"/>
  <c r="W70" i="42"/>
  <c r="H92" i="42"/>
  <c r="G69" i="42"/>
  <c r="H94" i="42"/>
  <c r="G61" i="42"/>
  <c r="G34" i="42"/>
  <c r="P97" i="42"/>
  <c r="O89" i="42"/>
  <c r="O46" i="42"/>
  <c r="O67" i="42"/>
  <c r="O35" i="42"/>
  <c r="X94" i="42"/>
  <c r="X92" i="42"/>
  <c r="W53" i="42"/>
  <c r="W54" i="42"/>
  <c r="W18" i="42"/>
  <c r="G7" i="42"/>
  <c r="O18" i="42"/>
  <c r="O42" i="42"/>
  <c r="O56" i="42"/>
  <c r="V85" i="42"/>
  <c r="I40" i="42"/>
  <c r="Q18" i="42"/>
  <c r="J97" i="42"/>
  <c r="I13" i="42"/>
  <c r="J87" i="42"/>
  <c r="J103" i="42"/>
  <c r="I70" i="42"/>
  <c r="I56" i="42"/>
  <c r="I48" i="42"/>
  <c r="I41" i="42"/>
  <c r="I7" i="42"/>
  <c r="J96" i="42"/>
  <c r="I17" i="42"/>
  <c r="I39" i="42"/>
  <c r="R84" i="42"/>
  <c r="R92" i="42"/>
  <c r="Q68" i="42"/>
  <c r="Q52" i="42"/>
  <c r="Q45" i="42"/>
  <c r="Q46" i="42"/>
  <c r="Q7" i="42"/>
  <c r="R98" i="42"/>
  <c r="R101" i="42"/>
  <c r="Q11" i="42"/>
  <c r="Z83" i="42"/>
  <c r="Z93" i="42"/>
  <c r="Y56" i="42"/>
  <c r="Z99" i="42"/>
  <c r="Z103" i="42"/>
  <c r="Y39" i="42"/>
  <c r="Y6" i="42"/>
  <c r="Y45" i="42"/>
  <c r="Y49" i="42"/>
  <c r="Y15" i="42"/>
  <c r="Q47" i="42"/>
  <c r="W12" i="42"/>
  <c r="O37" i="42"/>
  <c r="G48" i="42"/>
  <c r="P86" i="42"/>
  <c r="H101" i="42"/>
  <c r="G56" i="42"/>
  <c r="H91" i="42"/>
  <c r="G50" i="42"/>
  <c r="G16" i="42"/>
  <c r="P93" i="42"/>
  <c r="O70" i="42"/>
  <c r="P102" i="42"/>
  <c r="O53" i="42"/>
  <c r="O13" i="42"/>
  <c r="W89" i="42"/>
  <c r="X87" i="42"/>
  <c r="X101" i="42"/>
  <c r="W48" i="42"/>
  <c r="W14" i="42"/>
  <c r="O12" i="42"/>
  <c r="W34" i="42"/>
  <c r="G43" i="42"/>
  <c r="O69" i="42"/>
  <c r="X99" i="42"/>
  <c r="H93" i="42"/>
  <c r="K89" i="42"/>
  <c r="T95" i="42"/>
  <c r="AB92" i="42"/>
  <c r="AA12" i="42"/>
  <c r="M31" i="3"/>
  <c r="AB7" i="29"/>
  <c r="Z42" i="29"/>
  <c r="O80" i="12"/>
  <c r="AA10" i="12"/>
  <c r="AA80" i="12" s="1"/>
  <c r="F94" i="31"/>
  <c r="N98" i="31"/>
  <c r="M5" i="31"/>
  <c r="N93" i="31"/>
  <c r="V102" i="31"/>
  <c r="U41" i="31"/>
  <c r="U18" i="31"/>
  <c r="H83" i="31"/>
  <c r="H99" i="31"/>
  <c r="H93" i="31"/>
  <c r="H101" i="31"/>
  <c r="G9" i="31"/>
  <c r="G115" i="31" s="1"/>
  <c r="M47" i="31"/>
  <c r="H97" i="31"/>
  <c r="I47" i="31"/>
  <c r="I37" i="31"/>
  <c r="I14" i="31"/>
  <c r="R92" i="31"/>
  <c r="Q48" i="31"/>
  <c r="Q39" i="31"/>
  <c r="Q14" i="31"/>
  <c r="Z101" i="31"/>
  <c r="Y49" i="31"/>
  <c r="Y38" i="31"/>
  <c r="Y15" i="31"/>
  <c r="Y4" i="31"/>
  <c r="O41" i="31"/>
  <c r="Q61" i="31"/>
  <c r="O89" i="31"/>
  <c r="Z102" i="31"/>
  <c r="O13" i="31"/>
  <c r="W44" i="31"/>
  <c r="O71" i="31"/>
  <c r="P101" i="31"/>
  <c r="X82" i="31"/>
  <c r="X98" i="31"/>
  <c r="O18" i="31"/>
  <c r="W45" i="31"/>
  <c r="X96" i="31"/>
  <c r="L99" i="31"/>
  <c r="L92" i="31"/>
  <c r="T97" i="31"/>
  <c r="S89" i="31"/>
  <c r="AB97" i="31"/>
  <c r="AA53" i="31"/>
  <c r="L83" i="31"/>
  <c r="N82" i="31"/>
  <c r="M70" i="31"/>
  <c r="M42" i="31"/>
  <c r="U38" i="31"/>
  <c r="U11" i="31"/>
  <c r="E38" i="31"/>
  <c r="G69" i="31"/>
  <c r="G43" i="31"/>
  <c r="G46" i="31"/>
  <c r="G48" i="31"/>
  <c r="P98" i="31"/>
  <c r="G49" i="31"/>
  <c r="J84" i="31"/>
  <c r="I44" i="31"/>
  <c r="I36" i="31"/>
  <c r="I11" i="31"/>
  <c r="Q88" i="31"/>
  <c r="Q46" i="31"/>
  <c r="Q35" i="31"/>
  <c r="Q13" i="31"/>
  <c r="Z97" i="31"/>
  <c r="Y45" i="31"/>
  <c r="Y36" i="31"/>
  <c r="Y14" i="31"/>
  <c r="O11" i="31"/>
  <c r="W42" i="31"/>
  <c r="Y71" i="31"/>
  <c r="R94" i="31"/>
  <c r="W18" i="31"/>
  <c r="P92" i="31"/>
  <c r="O70" i="31"/>
  <c r="P97" i="31"/>
  <c r="W68" i="31"/>
  <c r="W89" i="31"/>
  <c r="W19" i="31"/>
  <c r="W49" i="31"/>
  <c r="X99" i="31"/>
  <c r="L97" i="31"/>
  <c r="T102" i="31"/>
  <c r="T96" i="31"/>
  <c r="AB102" i="31"/>
  <c r="AB94" i="31"/>
  <c r="S61" i="31"/>
  <c r="T84" i="31"/>
  <c r="N97" i="31"/>
  <c r="M67" i="31"/>
  <c r="V99" i="31"/>
  <c r="U34" i="31"/>
  <c r="U70" i="31"/>
  <c r="G56" i="31"/>
  <c r="G39" i="31"/>
  <c r="G34" i="31"/>
  <c r="G44" i="31"/>
  <c r="U4" i="31"/>
  <c r="F89" i="31"/>
  <c r="I70" i="31"/>
  <c r="I43" i="31"/>
  <c r="I18" i="31"/>
  <c r="I7" i="31"/>
  <c r="R85" i="31"/>
  <c r="Q43" i="31"/>
  <c r="Q34" i="31"/>
  <c r="Q9" i="31"/>
  <c r="Q115" i="31" s="1"/>
  <c r="Y68" i="31"/>
  <c r="Y44" i="31"/>
  <c r="Y34" i="31"/>
  <c r="Y9" i="31"/>
  <c r="Y115" i="31" s="1"/>
  <c r="W16" i="31"/>
  <c r="W46" i="31"/>
  <c r="Z84" i="31"/>
  <c r="Z96" i="31"/>
  <c r="W36" i="31"/>
  <c r="X97" i="31"/>
  <c r="P87" i="31"/>
  <c r="O67" i="31"/>
  <c r="X85" i="31"/>
  <c r="W67" i="31"/>
  <c r="W5" i="31"/>
  <c r="O40" i="31"/>
  <c r="W88" i="31"/>
  <c r="L95" i="31"/>
  <c r="T101" i="31"/>
  <c r="T94" i="31"/>
  <c r="AB99" i="31"/>
  <c r="AB93" i="31"/>
  <c r="AA67" i="31"/>
  <c r="AA88" i="31"/>
  <c r="AN273" i="7"/>
  <c r="AN265" i="7"/>
  <c r="K25" i="28" s="1"/>
  <c r="AN264" i="7"/>
  <c r="K24" i="28" s="1"/>
  <c r="AN263" i="7"/>
  <c r="K22" i="28" s="1"/>
  <c r="AN262" i="7"/>
  <c r="K21" i="28" s="1"/>
  <c r="AN261" i="7"/>
  <c r="AN258" i="7"/>
  <c r="K19" i="28" s="1"/>
  <c r="AN274" i="7"/>
  <c r="AN275" i="7"/>
  <c r="AL268" i="7"/>
  <c r="K27" i="28" s="1"/>
  <c r="X265" i="7"/>
  <c r="G25" i="28" s="1"/>
  <c r="X264" i="7"/>
  <c r="G24" i="28" s="1"/>
  <c r="X263" i="7"/>
  <c r="G22" i="28" s="1"/>
  <c r="X262" i="7"/>
  <c r="G21" i="28" s="1"/>
  <c r="X261" i="7"/>
  <c r="X258" i="7"/>
  <c r="G19" i="28" s="1"/>
  <c r="X274" i="7"/>
  <c r="X273" i="7"/>
  <c r="X266" i="7"/>
  <c r="G23" i="28" s="1"/>
  <c r="H265" i="7"/>
  <c r="C25" i="28" s="1"/>
  <c r="H264" i="7"/>
  <c r="C24" i="28" s="1"/>
  <c r="H263" i="7"/>
  <c r="C22" i="28" s="1"/>
  <c r="H262" i="7"/>
  <c r="C21" i="28" s="1"/>
  <c r="H258" i="7"/>
  <c r="C19" i="28" s="1"/>
  <c r="H261" i="7"/>
  <c r="H273" i="7"/>
  <c r="H274" i="7"/>
  <c r="H266" i="7"/>
  <c r="C23" i="28" s="1"/>
  <c r="AA37" i="12"/>
  <c r="M80" i="12"/>
  <c r="AA49" i="12"/>
  <c r="AA57" i="12"/>
  <c r="I80" i="12"/>
  <c r="AA41" i="12"/>
  <c r="AA42" i="12"/>
  <c r="AA60" i="12"/>
  <c r="C10" i="13"/>
  <c r="D9" i="14"/>
  <c r="D10" i="14" s="1"/>
  <c r="N9" i="13"/>
  <c r="N10" i="13" s="1"/>
  <c r="C13" i="13"/>
  <c r="N37" i="44"/>
  <c r="X276" i="7"/>
  <c r="H276" i="7"/>
  <c r="AA45" i="12"/>
  <c r="AA73" i="12"/>
  <c r="AA77" i="12"/>
  <c r="AJ265" i="7"/>
  <c r="J25" i="28" s="1"/>
  <c r="AJ264" i="7"/>
  <c r="J24" i="28" s="1"/>
  <c r="AJ263" i="7"/>
  <c r="J22" i="28" s="1"/>
  <c r="AJ262" i="7"/>
  <c r="J21" i="28" s="1"/>
  <c r="AJ261" i="7"/>
  <c r="AJ258" i="7"/>
  <c r="J19" i="28" s="1"/>
  <c r="T265" i="7"/>
  <c r="F25" i="28" s="1"/>
  <c r="T264" i="7"/>
  <c r="F24" i="28" s="1"/>
  <c r="T263" i="7"/>
  <c r="F22" i="28" s="1"/>
  <c r="T262" i="7"/>
  <c r="F21" i="28" s="1"/>
  <c r="T258" i="7"/>
  <c r="F19" i="28" s="1"/>
  <c r="T261" i="7"/>
  <c r="AB249" i="7"/>
  <c r="AC247" i="7"/>
  <c r="G11" i="38" s="1"/>
  <c r="AC246" i="7"/>
  <c r="G13" i="38" s="1"/>
  <c r="AC245" i="7"/>
  <c r="G12" i="38" s="1"/>
  <c r="AC244" i="7"/>
  <c r="G10" i="38" s="1"/>
  <c r="AC243" i="7"/>
  <c r="G9" i="38" s="1"/>
  <c r="AC242" i="7"/>
  <c r="G8" i="38" s="1"/>
  <c r="J7" i="28"/>
  <c r="D265" i="7"/>
  <c r="B25" i="28" s="1"/>
  <c r="D264" i="7"/>
  <c r="B24" i="28" s="1"/>
  <c r="D263" i="7"/>
  <c r="B22" i="28" s="1"/>
  <c r="D262" i="7"/>
  <c r="B21" i="28" s="1"/>
  <c r="D258" i="7"/>
  <c r="B19" i="28" s="1"/>
  <c r="D261" i="7"/>
  <c r="AK265" i="7"/>
  <c r="J25" i="38" s="1"/>
  <c r="AK261" i="7"/>
  <c r="J20" i="38" s="1"/>
  <c r="AS265" i="7"/>
  <c r="L25" i="38" s="1"/>
  <c r="AS264" i="7"/>
  <c r="L24" i="38" s="1"/>
  <c r="AS263" i="7"/>
  <c r="L22" i="38" s="1"/>
  <c r="AS262" i="7"/>
  <c r="L21" i="38" s="1"/>
  <c r="AS261" i="7"/>
  <c r="L20" i="38" s="1"/>
  <c r="AS258" i="7"/>
  <c r="L19" i="38" s="1"/>
  <c r="AC265" i="7"/>
  <c r="H25" i="38" s="1"/>
  <c r="AC264" i="7"/>
  <c r="H24" i="38" s="1"/>
  <c r="AC263" i="7"/>
  <c r="H22" i="38" s="1"/>
  <c r="AC262" i="7"/>
  <c r="H21" i="38" s="1"/>
  <c r="AC261" i="7"/>
  <c r="H20" i="38" s="1"/>
  <c r="AC258" i="7"/>
  <c r="H19" i="38" s="1"/>
  <c r="D28" i="4"/>
  <c r="I15" i="36" s="1"/>
  <c r="H13" i="13"/>
  <c r="H10" i="13"/>
  <c r="AA74" i="12"/>
  <c r="AA163" i="7"/>
  <c r="AV265" i="7"/>
  <c r="M25" i="28" s="1"/>
  <c r="AV264" i="7"/>
  <c r="M24" i="28" s="1"/>
  <c r="AV263" i="7"/>
  <c r="M22" i="28" s="1"/>
  <c r="AV262" i="7"/>
  <c r="M21" i="28" s="1"/>
  <c r="AV261" i="7"/>
  <c r="AV258" i="7"/>
  <c r="M19" i="28" s="1"/>
  <c r="AF265" i="7"/>
  <c r="I25" i="28" s="1"/>
  <c r="AF264" i="7"/>
  <c r="I24" i="28" s="1"/>
  <c r="AF263" i="7"/>
  <c r="I22" i="28" s="1"/>
  <c r="AF262" i="7"/>
  <c r="I21" i="28" s="1"/>
  <c r="AF261" i="7"/>
  <c r="AF258" i="7"/>
  <c r="I19" i="28" s="1"/>
  <c r="P265" i="7"/>
  <c r="E25" i="28" s="1"/>
  <c r="P264" i="7"/>
  <c r="E24" i="28" s="1"/>
  <c r="P263" i="7"/>
  <c r="E22" i="28" s="1"/>
  <c r="P262" i="7"/>
  <c r="E21" i="28" s="1"/>
  <c r="P258" i="7"/>
  <c r="E19" i="28" s="1"/>
  <c r="P261" i="7"/>
  <c r="AJ274" i="7"/>
  <c r="AW265" i="7"/>
  <c r="M25" i="38" s="1"/>
  <c r="AW264" i="7"/>
  <c r="M24" i="38" s="1"/>
  <c r="AW263" i="7"/>
  <c r="M22" i="38" s="1"/>
  <c r="AW262" i="7"/>
  <c r="M21" i="38" s="1"/>
  <c r="AW261" i="7"/>
  <c r="M20" i="38" s="1"/>
  <c r="AW258" i="7"/>
  <c r="M19" i="38" s="1"/>
  <c r="AK264" i="7"/>
  <c r="J24" i="38" s="1"/>
  <c r="Q265" i="7"/>
  <c r="E25" i="38" s="1"/>
  <c r="Q264" i="7"/>
  <c r="E24" i="38" s="1"/>
  <c r="Q263" i="7"/>
  <c r="E22" i="38" s="1"/>
  <c r="Q262" i="7"/>
  <c r="E21" i="38" s="1"/>
  <c r="Q258" i="7"/>
  <c r="E19" i="38" s="1"/>
  <c r="Y258" i="7"/>
  <c r="G19" i="38" s="1"/>
  <c r="Y263" i="7"/>
  <c r="G22" i="38" s="1"/>
  <c r="Y261" i="7"/>
  <c r="G20" i="38" s="1"/>
  <c r="Y265" i="7"/>
  <c r="G25" i="38" s="1"/>
  <c r="Y264" i="7"/>
  <c r="G24" i="38" s="1"/>
  <c r="Y262" i="7"/>
  <c r="G21" i="38" s="1"/>
  <c r="U276" i="7"/>
  <c r="I276" i="7"/>
  <c r="AN276" i="7"/>
  <c r="AB163" i="7"/>
  <c r="AA23" i="12"/>
  <c r="AA67" i="12"/>
  <c r="AA71" i="12"/>
  <c r="AA75" i="12"/>
  <c r="AR265" i="7"/>
  <c r="L25" i="28" s="1"/>
  <c r="AR264" i="7"/>
  <c r="L24" i="28" s="1"/>
  <c r="AR263" i="7"/>
  <c r="L22" i="28" s="1"/>
  <c r="AR262" i="7"/>
  <c r="L21" i="28" s="1"/>
  <c r="AR261" i="7"/>
  <c r="AR258" i="7"/>
  <c r="L19" i="28" s="1"/>
  <c r="AB265" i="7"/>
  <c r="H25" i="28" s="1"/>
  <c r="AB264" i="7"/>
  <c r="H24" i="28" s="1"/>
  <c r="AB263" i="7"/>
  <c r="H22" i="28" s="1"/>
  <c r="AB262" i="7"/>
  <c r="H21" i="28" s="1"/>
  <c r="AB261" i="7"/>
  <c r="AB258" i="7"/>
  <c r="H19" i="28" s="1"/>
  <c r="L265" i="7"/>
  <c r="D25" i="28" s="1"/>
  <c r="L264" i="7"/>
  <c r="D24" i="28" s="1"/>
  <c r="L263" i="7"/>
  <c r="D22" i="28" s="1"/>
  <c r="L262" i="7"/>
  <c r="D21" i="28" s="1"/>
  <c r="L261" i="7"/>
  <c r="L258" i="7"/>
  <c r="D19" i="28" s="1"/>
  <c r="C61" i="44"/>
  <c r="C63" i="44" s="1"/>
  <c r="C61" i="33"/>
  <c r="C63" i="33" s="1"/>
  <c r="AB7" i="7"/>
  <c r="AC7" i="7" s="1"/>
  <c r="L274" i="7"/>
  <c r="AO258" i="7"/>
  <c r="K19" i="38" s="1"/>
  <c r="AO265" i="7"/>
  <c r="K25" i="38" s="1"/>
  <c r="AO264" i="7"/>
  <c r="K24" i="38" s="1"/>
  <c r="AO263" i="7"/>
  <c r="K22" i="38" s="1"/>
  <c r="AO262" i="7"/>
  <c r="K21" i="38" s="1"/>
  <c r="AO261" i="7"/>
  <c r="K20" i="38" s="1"/>
  <c r="M265" i="7"/>
  <c r="D25" i="38" s="1"/>
  <c r="M264" i="7"/>
  <c r="D24" i="38" s="1"/>
  <c r="M263" i="7"/>
  <c r="D22" i="38" s="1"/>
  <c r="M262" i="7"/>
  <c r="D21" i="38" s="1"/>
  <c r="M258" i="7"/>
  <c r="D19" i="38" s="1"/>
  <c r="AK262" i="7"/>
  <c r="J21" i="38" s="1"/>
  <c r="AG265" i="7"/>
  <c r="I25" i="38" s="1"/>
  <c r="AG264" i="7"/>
  <c r="I24" i="38" s="1"/>
  <c r="AG263" i="7"/>
  <c r="I22" i="38" s="1"/>
  <c r="AG262" i="7"/>
  <c r="I21" i="38" s="1"/>
  <c r="AG261" i="7"/>
  <c r="I20" i="38" s="1"/>
  <c r="AG258" i="7"/>
  <c r="I19" i="38" s="1"/>
  <c r="AP3" i="37"/>
  <c r="AP39" i="37" s="1"/>
  <c r="AP52" i="37" s="1"/>
  <c r="AO7" i="37"/>
  <c r="AQ7" i="37" s="1"/>
  <c r="K81" i="4"/>
  <c r="U61" i="31"/>
  <c r="U43" i="31"/>
  <c r="V82" i="31"/>
  <c r="V92" i="31"/>
  <c r="M16" i="31"/>
  <c r="M9" i="31"/>
  <c r="M115" i="31" s="1"/>
  <c r="M37" i="31"/>
  <c r="N94" i="31"/>
  <c r="J28" i="4"/>
  <c r="O15" i="3" s="1"/>
  <c r="E81" i="4"/>
  <c r="C28" i="44"/>
  <c r="C30" i="44" s="1"/>
  <c r="D18" i="16"/>
  <c r="E42" i="29"/>
  <c r="E57" i="29" s="1"/>
  <c r="M26" i="3"/>
  <c r="P26" i="3"/>
  <c r="M28" i="33"/>
  <c r="M30" i="33" s="1"/>
  <c r="H37" i="44"/>
  <c r="Y3" i="29"/>
  <c r="I39" i="37"/>
  <c r="I52" i="37" s="1"/>
  <c r="J3" i="37"/>
  <c r="E37" i="31"/>
  <c r="E47" i="31"/>
  <c r="E41" i="31"/>
  <c r="F13" i="40"/>
  <c r="F9" i="40"/>
  <c r="F83" i="31"/>
  <c r="E88" i="42"/>
  <c r="N17" i="16"/>
  <c r="L87" i="31"/>
  <c r="K69" i="31"/>
  <c r="AA89" i="31"/>
  <c r="AB95" i="31"/>
  <c r="AB101" i="31"/>
  <c r="T93" i="31"/>
  <c r="T98" i="31"/>
  <c r="L91" i="31"/>
  <c r="L96" i="31"/>
  <c r="L101" i="31"/>
  <c r="X93" i="31"/>
  <c r="O48" i="31"/>
  <c r="W37" i="31"/>
  <c r="O9" i="31"/>
  <c r="O115" i="31" s="1"/>
  <c r="W53" i="31"/>
  <c r="W69" i="31"/>
  <c r="X87" i="31"/>
  <c r="O61" i="31"/>
  <c r="P83" i="31"/>
  <c r="W48" i="31"/>
  <c r="O35" i="31"/>
  <c r="W4" i="31"/>
  <c r="J102" i="31"/>
  <c r="J92" i="31"/>
  <c r="R82" i="31"/>
  <c r="W50" i="31"/>
  <c r="W34" i="31"/>
  <c r="W6" i="31"/>
  <c r="Y11" i="31"/>
  <c r="Y19" i="31"/>
  <c r="Y40" i="31"/>
  <c r="Y46" i="31"/>
  <c r="Z86" i="31"/>
  <c r="Q7" i="31"/>
  <c r="Q16" i="31"/>
  <c r="Q38" i="31"/>
  <c r="Q44" i="31"/>
  <c r="Q53" i="31"/>
  <c r="I4" i="31"/>
  <c r="I13" i="31"/>
  <c r="I19" i="31"/>
  <c r="I41" i="31"/>
  <c r="I48" i="31"/>
  <c r="J95" i="31"/>
  <c r="F82" i="31"/>
  <c r="M17" i="31"/>
  <c r="G14" i="31"/>
  <c r="H98" i="31"/>
  <c r="G42" i="31"/>
  <c r="G13" i="31"/>
  <c r="H96" i="31"/>
  <c r="G70" i="31"/>
  <c r="U13" i="31"/>
  <c r="U5" i="31"/>
  <c r="V85" i="31"/>
  <c r="U68" i="31"/>
  <c r="V95" i="31"/>
  <c r="M46" i="31"/>
  <c r="M40" i="31"/>
  <c r="M19" i="31"/>
  <c r="N100" i="31"/>
  <c r="E11" i="31"/>
  <c r="F100" i="31"/>
  <c r="E17" i="31"/>
  <c r="E70" i="31"/>
  <c r="E5" i="31"/>
  <c r="M68" i="31"/>
  <c r="M49" i="31"/>
  <c r="N101" i="31"/>
  <c r="M36" i="31"/>
  <c r="N85" i="31"/>
  <c r="M12" i="31"/>
  <c r="U69" i="31"/>
  <c r="U50" i="31"/>
  <c r="V96" i="31"/>
  <c r="U37" i="31"/>
  <c r="U67" i="31"/>
  <c r="U7" i="31"/>
  <c r="E69" i="31"/>
  <c r="H84" i="31"/>
  <c r="G61" i="31"/>
  <c r="H102" i="31"/>
  <c r="G35" i="31"/>
  <c r="G50" i="31"/>
  <c r="G16" i="31"/>
  <c r="H95" i="31"/>
  <c r="G18" i="31"/>
  <c r="X100" i="31"/>
  <c r="U36" i="31"/>
  <c r="V86" i="31"/>
  <c r="J99" i="31"/>
  <c r="I61" i="31"/>
  <c r="I45" i="31"/>
  <c r="I40" i="31"/>
  <c r="I35" i="31"/>
  <c r="I15" i="31"/>
  <c r="I9" i="31"/>
  <c r="I115" i="31" s="1"/>
  <c r="R100" i="31"/>
  <c r="Q67" i="31"/>
  <c r="Q47" i="31"/>
  <c r="Q42" i="31"/>
  <c r="Q36" i="31"/>
  <c r="Q17" i="31"/>
  <c r="Q12" i="31"/>
  <c r="Q4" i="31"/>
  <c r="Z82" i="31"/>
  <c r="Y48" i="31"/>
  <c r="Y42" i="31"/>
  <c r="Y37" i="31"/>
  <c r="Y18" i="31"/>
  <c r="Y12" i="31"/>
  <c r="Y5" i="31"/>
  <c r="W12" i="31"/>
  <c r="W38" i="31"/>
  <c r="O49" i="31"/>
  <c r="I67" i="31"/>
  <c r="Z87" i="31"/>
  <c r="X92" i="31"/>
  <c r="Z99" i="31"/>
  <c r="W14" i="31"/>
  <c r="W40" i="31"/>
  <c r="W52" i="31"/>
  <c r="P84" i="31"/>
  <c r="O69" i="31"/>
  <c r="O53" i="31"/>
  <c r="X86" i="31"/>
  <c r="W71" i="31"/>
  <c r="W56" i="31"/>
  <c r="X94" i="31"/>
  <c r="W11" i="31"/>
  <c r="N13" i="16"/>
  <c r="O9" i="16" s="1"/>
  <c r="AA26" i="7"/>
  <c r="M28" i="44"/>
  <c r="M30" i="44" s="1"/>
  <c r="I19" i="9"/>
  <c r="N28" i="33"/>
  <c r="N30" i="33" s="1"/>
  <c r="J28" i="33"/>
  <c r="J30" i="33" s="1"/>
  <c r="H28" i="44"/>
  <c r="H30" i="44" s="1"/>
  <c r="D28" i="44"/>
  <c r="D30" i="44" s="1"/>
  <c r="F7" i="40"/>
  <c r="W42" i="29"/>
  <c r="AK3" i="37"/>
  <c r="Z79" i="11"/>
  <c r="AF42" i="29"/>
  <c r="AF57" i="29" s="1"/>
  <c r="L39" i="37"/>
  <c r="L52" i="37" s="1"/>
  <c r="M3" i="37"/>
  <c r="N39" i="37"/>
  <c r="R39" i="37"/>
  <c r="R52" i="37" s="1"/>
  <c r="S3" i="37"/>
  <c r="F10" i="40"/>
  <c r="L18" i="16"/>
  <c r="R25" i="3"/>
  <c r="R25" i="36"/>
  <c r="M12" i="5"/>
  <c r="G53" i="31"/>
  <c r="G71" i="31"/>
  <c r="M13" i="31"/>
  <c r="U17" i="31"/>
  <c r="V98" i="31"/>
  <c r="U15" i="31"/>
  <c r="U89" i="31"/>
  <c r="U12" i="31"/>
  <c r="U71" i="31"/>
  <c r="U52" i="31"/>
  <c r="U88" i="31"/>
  <c r="M34" i="31"/>
  <c r="M50" i="31"/>
  <c r="M14" i="31"/>
  <c r="M44" i="31"/>
  <c r="M11" i="31"/>
  <c r="M41" i="31"/>
  <c r="M52" i="31"/>
  <c r="N86" i="31"/>
  <c r="E15" i="31"/>
  <c r="E45" i="31"/>
  <c r="F86" i="31"/>
  <c r="E39" i="31"/>
  <c r="E68" i="31"/>
  <c r="E18" i="31"/>
  <c r="E48" i="31"/>
  <c r="E53" i="31"/>
  <c r="F93" i="31"/>
  <c r="U71" i="42"/>
  <c r="U67" i="42"/>
  <c r="U68" i="42"/>
  <c r="U17" i="42"/>
  <c r="U39" i="42"/>
  <c r="U43" i="42"/>
  <c r="V83" i="42"/>
  <c r="V92" i="42"/>
  <c r="V100" i="42"/>
  <c r="M6" i="42"/>
  <c r="M54" i="42"/>
  <c r="M88" i="42"/>
  <c r="M13" i="42"/>
  <c r="M17" i="42"/>
  <c r="M39" i="42"/>
  <c r="M43" i="42"/>
  <c r="M47" i="42"/>
  <c r="N92" i="42"/>
  <c r="N96" i="42"/>
  <c r="N100" i="42"/>
  <c r="E69" i="42"/>
  <c r="E68" i="42"/>
  <c r="F82" i="42"/>
  <c r="F86" i="42"/>
  <c r="E13" i="42"/>
  <c r="E17" i="42"/>
  <c r="E39" i="42"/>
  <c r="E43" i="42"/>
  <c r="E47" i="42"/>
  <c r="F92" i="42"/>
  <c r="F96" i="42"/>
  <c r="F100" i="42"/>
  <c r="M35" i="31"/>
  <c r="H94" i="31"/>
  <c r="T100" i="42"/>
  <c r="T94" i="42"/>
  <c r="AB84" i="42"/>
  <c r="AA67" i="42"/>
  <c r="S52" i="42"/>
  <c r="AA46" i="42"/>
  <c r="S41" i="42"/>
  <c r="K36" i="42"/>
  <c r="AA16" i="42"/>
  <c r="S11" i="42"/>
  <c r="AA88" i="42"/>
  <c r="T84" i="42"/>
  <c r="T103" i="42"/>
  <c r="L94" i="42"/>
  <c r="P95" i="42"/>
  <c r="X103" i="42"/>
  <c r="P91" i="42"/>
  <c r="W61" i="42"/>
  <c r="W46" i="42"/>
  <c r="W37" i="42"/>
  <c r="W17" i="42"/>
  <c r="G9" i="42"/>
  <c r="G115" i="42" s="1"/>
  <c r="W9" i="42"/>
  <c r="W115" i="42" s="1"/>
  <c r="W40" i="42"/>
  <c r="W68" i="42"/>
  <c r="W47" i="42"/>
  <c r="X84" i="42"/>
  <c r="X82" i="42"/>
  <c r="X98" i="42"/>
  <c r="O17" i="42"/>
  <c r="O47" i="42"/>
  <c r="P96" i="42"/>
  <c r="O50" i="42"/>
  <c r="P82" i="42"/>
  <c r="P85" i="42"/>
  <c r="O88" i="42"/>
  <c r="G38" i="42"/>
  <c r="G52" i="42"/>
  <c r="H86" i="42"/>
  <c r="G45" i="42"/>
  <c r="H87" i="42"/>
  <c r="H84" i="42"/>
  <c r="G88" i="42"/>
  <c r="G54" i="42"/>
  <c r="W42" i="42"/>
  <c r="G35" i="42"/>
  <c r="G15" i="42"/>
  <c r="O6" i="42"/>
  <c r="O109" i="42" s="1"/>
  <c r="AB85" i="31"/>
  <c r="S70" i="31"/>
  <c r="K56" i="31"/>
  <c r="AB92" i="31"/>
  <c r="AB96" i="31"/>
  <c r="AB100" i="31"/>
  <c r="T91" i="31"/>
  <c r="T95" i="31"/>
  <c r="T99" i="31"/>
  <c r="K89" i="31"/>
  <c r="L94" i="31"/>
  <c r="L98" i="31"/>
  <c r="L102" i="31"/>
  <c r="I38" i="42"/>
  <c r="Y16" i="42"/>
  <c r="Y89" i="42"/>
  <c r="Y41" i="42"/>
  <c r="Y4" i="42"/>
  <c r="Y13" i="42"/>
  <c r="Y43" i="42"/>
  <c r="Z98" i="42"/>
  <c r="Y88" i="42"/>
  <c r="Y52" i="42"/>
  <c r="Y61" i="42"/>
  <c r="Y109" i="42" s="1"/>
  <c r="Y70" i="42"/>
  <c r="Y71" i="42"/>
  <c r="Z85" i="42"/>
  <c r="Q14" i="42"/>
  <c r="R95" i="42"/>
  <c r="Q39" i="42"/>
  <c r="Q4" i="42"/>
  <c r="Q12" i="42"/>
  <c r="Q42" i="42"/>
  <c r="R93" i="42"/>
  <c r="R91" i="42"/>
  <c r="Q53" i="42"/>
  <c r="Q67" i="42"/>
  <c r="Q71" i="42"/>
  <c r="R100" i="42"/>
  <c r="R85" i="42"/>
  <c r="I36" i="42"/>
  <c r="J93" i="42"/>
  <c r="I44" i="42"/>
  <c r="J94" i="42"/>
  <c r="I6" i="42"/>
  <c r="I19" i="42"/>
  <c r="I49" i="42"/>
  <c r="J92" i="42"/>
  <c r="I54" i="42"/>
  <c r="I68" i="42"/>
  <c r="J91" i="42"/>
  <c r="J82" i="42"/>
  <c r="J86" i="42"/>
  <c r="P94" i="31"/>
  <c r="O52" i="31"/>
  <c r="O44" i="31"/>
  <c r="O36" i="31"/>
  <c r="O14" i="31"/>
  <c r="O4" i="31"/>
  <c r="X102" i="31"/>
  <c r="W61" i="31"/>
  <c r="W70" i="31"/>
  <c r="X84" i="31"/>
  <c r="P93" i="31"/>
  <c r="O54" i="31"/>
  <c r="O68" i="31"/>
  <c r="P82" i="31"/>
  <c r="P86" i="31"/>
  <c r="Q35" i="42"/>
  <c r="X96" i="42"/>
  <c r="P95" i="31"/>
  <c r="O47" i="31"/>
  <c r="O39" i="31"/>
  <c r="O17" i="31"/>
  <c r="O7" i="31"/>
  <c r="I43" i="42"/>
  <c r="I16" i="42"/>
  <c r="P100" i="31"/>
  <c r="X95" i="31"/>
  <c r="R91" i="31"/>
  <c r="J87" i="31"/>
  <c r="Q69" i="31"/>
  <c r="Q52" i="31"/>
  <c r="O45" i="31"/>
  <c r="O37" i="31"/>
  <c r="O15" i="31"/>
  <c r="O5" i="31"/>
  <c r="Y7" i="31"/>
  <c r="Y13" i="31"/>
  <c r="Y17" i="31"/>
  <c r="Y35" i="31"/>
  <c r="Y39" i="31"/>
  <c r="Y43" i="31"/>
  <c r="Y47" i="31"/>
  <c r="Y54" i="31"/>
  <c r="Z93" i="31"/>
  <c r="Q5" i="31"/>
  <c r="Q11" i="31"/>
  <c r="Q15" i="31"/>
  <c r="Q19" i="31"/>
  <c r="Q37" i="31"/>
  <c r="Q41" i="31"/>
  <c r="Q45" i="31"/>
  <c r="Q49" i="31"/>
  <c r="Q71" i="31"/>
  <c r="R96" i="31"/>
  <c r="I6" i="31"/>
  <c r="I12" i="31"/>
  <c r="I16" i="31"/>
  <c r="I34" i="31"/>
  <c r="I38" i="31"/>
  <c r="I42" i="31"/>
  <c r="I46" i="31"/>
  <c r="I50" i="31"/>
  <c r="J91" i="31"/>
  <c r="V94" i="31"/>
  <c r="N84" i="31"/>
  <c r="E42" i="31"/>
  <c r="E12" i="31"/>
  <c r="G4" i="31"/>
  <c r="G36" i="31"/>
  <c r="G52" i="31"/>
  <c r="G6" i="31"/>
  <c r="G38" i="31"/>
  <c r="G89" i="31"/>
  <c r="G17" i="31"/>
  <c r="G47" i="31"/>
  <c r="H92" i="31"/>
  <c r="G54" i="31"/>
  <c r="G68" i="31"/>
  <c r="H82" i="31"/>
  <c r="H86" i="31"/>
  <c r="M71" i="31"/>
  <c r="M43" i="31"/>
  <c r="E6" i="31"/>
  <c r="U35" i="31"/>
  <c r="U54" i="31"/>
  <c r="V101" i="31"/>
  <c r="U19" i="31"/>
  <c r="U49" i="31"/>
  <c r="V93" i="31"/>
  <c r="U16" i="31"/>
  <c r="U46" i="31"/>
  <c r="V84" i="31"/>
  <c r="U56" i="31"/>
  <c r="V91" i="31"/>
  <c r="M6" i="31"/>
  <c r="M38" i="31"/>
  <c r="M56" i="31"/>
  <c r="N99" i="31"/>
  <c r="M18" i="31"/>
  <c r="M48" i="31"/>
  <c r="N91" i="31"/>
  <c r="M15" i="31"/>
  <c r="M45" i="31"/>
  <c r="M69" i="31"/>
  <c r="M54" i="31"/>
  <c r="M89" i="31"/>
  <c r="M88" i="31"/>
  <c r="E19" i="31"/>
  <c r="E49" i="31"/>
  <c r="F91" i="31"/>
  <c r="E13" i="31"/>
  <c r="E43" i="31"/>
  <c r="E88" i="31"/>
  <c r="E4" i="31"/>
  <c r="E36" i="31"/>
  <c r="E54" i="31"/>
  <c r="F95" i="31"/>
  <c r="E67" i="31"/>
  <c r="F97" i="31"/>
  <c r="N16" i="16"/>
  <c r="U52" i="42"/>
  <c r="U88" i="42"/>
  <c r="V84" i="42"/>
  <c r="U69" i="42"/>
  <c r="U9" i="42"/>
  <c r="U115" i="42" s="1"/>
  <c r="U14" i="42"/>
  <c r="U18" i="42"/>
  <c r="U36" i="42"/>
  <c r="U40" i="42"/>
  <c r="U44" i="42"/>
  <c r="U48" i="42"/>
  <c r="V87" i="42"/>
  <c r="V93" i="42"/>
  <c r="V97" i="42"/>
  <c r="V101" i="42"/>
  <c r="M56" i="42"/>
  <c r="M61" i="42"/>
  <c r="M68" i="42"/>
  <c r="M53" i="42"/>
  <c r="M9" i="42"/>
  <c r="M115" i="42" s="1"/>
  <c r="M14" i="42"/>
  <c r="M18" i="42"/>
  <c r="M36" i="42"/>
  <c r="M40" i="42"/>
  <c r="M44" i="42"/>
  <c r="M48" i="42"/>
  <c r="N86" i="42"/>
  <c r="N93" i="42"/>
  <c r="N97" i="42"/>
  <c r="N101" i="42"/>
  <c r="E7" i="42"/>
  <c r="F84" i="42"/>
  <c r="E53" i="42"/>
  <c r="E89" i="42"/>
  <c r="E61" i="42"/>
  <c r="E9" i="42"/>
  <c r="E115" i="42" s="1"/>
  <c r="E14" i="42"/>
  <c r="E18" i="42"/>
  <c r="E36" i="42"/>
  <c r="E40" i="42"/>
  <c r="E44" i="42"/>
  <c r="E48" i="42"/>
  <c r="F88" i="42"/>
  <c r="F93" i="42"/>
  <c r="F97" i="42"/>
  <c r="F101" i="42"/>
  <c r="E46" i="31"/>
  <c r="E16" i="31"/>
  <c r="N95" i="31"/>
  <c r="F8" i="10"/>
  <c r="AO21" i="37"/>
  <c r="AQ21" i="37" s="1"/>
  <c r="AQ23" i="37"/>
  <c r="AF39" i="37"/>
  <c r="AH3" i="37"/>
  <c r="Q42" i="29"/>
  <c r="AO7" i="29"/>
  <c r="AQ8" i="29"/>
  <c r="AN3" i="29"/>
  <c r="AM42" i="29"/>
  <c r="AM57" i="29" s="1"/>
  <c r="AE3" i="29"/>
  <c r="AD42" i="29"/>
  <c r="AD57" i="29" s="1"/>
  <c r="T39" i="37"/>
  <c r="V3" i="37"/>
  <c r="AC39" i="37"/>
  <c r="W39" i="37"/>
  <c r="Y3" i="37"/>
  <c r="AO21" i="29"/>
  <c r="AQ21" i="29" s="1"/>
  <c r="AQ4" i="29"/>
  <c r="AP3" i="29"/>
  <c r="AG42" i="29"/>
  <c r="AG57" i="29" s="1"/>
  <c r="AH3" i="29"/>
  <c r="M37" i="36"/>
  <c r="M37" i="3"/>
  <c r="H44" i="6"/>
  <c r="M22" i="36"/>
  <c r="M22" i="3"/>
  <c r="H81" i="4"/>
  <c r="N17" i="36"/>
  <c r="N17" i="3"/>
  <c r="I49" i="4"/>
  <c r="P13" i="19"/>
  <c r="O16" i="19"/>
  <c r="P16" i="19" s="1"/>
  <c r="M15" i="40"/>
  <c r="L45" i="44"/>
  <c r="L47" i="44" s="1"/>
  <c r="L49" i="44" s="1"/>
  <c r="L35" i="44"/>
  <c r="L37" i="44" s="1"/>
  <c r="L45" i="33"/>
  <c r="L47" i="33" s="1"/>
  <c r="L49" i="33" s="1"/>
  <c r="L35" i="33"/>
  <c r="K28" i="4"/>
  <c r="F28" i="4"/>
  <c r="M11" i="9"/>
  <c r="H45" i="4"/>
  <c r="H47" i="4" s="1"/>
  <c r="H37" i="4"/>
  <c r="E28" i="4"/>
  <c r="F16" i="9"/>
  <c r="F12" i="9"/>
  <c r="H17" i="3"/>
  <c r="H17" i="36"/>
  <c r="C49" i="4"/>
  <c r="L37" i="33"/>
  <c r="J37" i="33"/>
  <c r="S13" i="19"/>
  <c r="R16" i="19"/>
  <c r="S16" i="19" s="1"/>
  <c r="M14" i="40"/>
  <c r="K45" i="44"/>
  <c r="K47" i="44" s="1"/>
  <c r="K49" i="44" s="1"/>
  <c r="K35" i="44"/>
  <c r="K37" i="44" s="1"/>
  <c r="K45" i="33"/>
  <c r="K47" i="33" s="1"/>
  <c r="K49" i="33" s="1"/>
  <c r="K35" i="33"/>
  <c r="K37" i="33" s="1"/>
  <c r="M6" i="40"/>
  <c r="C45" i="44"/>
  <c r="C47" i="44" s="1"/>
  <c r="C49" i="44" s="1"/>
  <c r="C35" i="44"/>
  <c r="C37" i="44" s="1"/>
  <c r="C45" i="33"/>
  <c r="C47" i="33" s="1"/>
  <c r="C49" i="33" s="1"/>
  <c r="C35" i="33"/>
  <c r="C37" i="33" s="1"/>
  <c r="AB26" i="7"/>
  <c r="F21" i="10" s="1"/>
  <c r="J28" i="44"/>
  <c r="J30" i="44" s="1"/>
  <c r="H28" i="33"/>
  <c r="H30" i="33" s="1"/>
  <c r="D28" i="33"/>
  <c r="D30" i="33" s="1"/>
  <c r="F15" i="40"/>
  <c r="AC19" i="7"/>
  <c r="N28" i="4"/>
  <c r="J8" i="3"/>
  <c r="J8" i="36"/>
  <c r="E22" i="1"/>
  <c r="N28" i="44"/>
  <c r="N30" i="44" s="1"/>
  <c r="H28" i="4"/>
  <c r="F15" i="9"/>
  <c r="M25" i="36"/>
  <c r="H12" i="5"/>
  <c r="M25" i="3"/>
  <c r="P26" i="19"/>
  <c r="O29" i="19"/>
  <c r="P29" i="19" s="1"/>
  <c r="K28" i="33"/>
  <c r="K30" i="33" s="1"/>
  <c r="G28" i="33"/>
  <c r="G30" i="33" s="1"/>
  <c r="C28" i="33"/>
  <c r="C30" i="33" s="1"/>
  <c r="F16" i="40"/>
  <c r="F14" i="40"/>
  <c r="C25" i="19"/>
  <c r="D25" i="19" s="1"/>
  <c r="D22" i="19"/>
  <c r="F8" i="40"/>
  <c r="C12" i="19"/>
  <c r="D12" i="19" s="1"/>
  <c r="D9" i="19"/>
  <c r="M9" i="9"/>
  <c r="F45" i="4"/>
  <c r="F47" i="4" s="1"/>
  <c r="C28" i="4"/>
  <c r="F14" i="9"/>
  <c r="F8" i="9"/>
  <c r="B27" i="28"/>
  <c r="B27" i="38"/>
  <c r="E27" i="38"/>
  <c r="E27" i="28"/>
  <c r="F96" i="31"/>
  <c r="E9" i="31"/>
  <c r="E115" i="31" s="1"/>
  <c r="E40" i="31"/>
  <c r="F84" i="31"/>
  <c r="F98" i="31"/>
  <c r="E71" i="31"/>
  <c r="F101" i="31"/>
  <c r="U6" i="42"/>
  <c r="U70" i="42"/>
  <c r="V86" i="42"/>
  <c r="U11" i="42"/>
  <c r="U15" i="42"/>
  <c r="U19" i="42"/>
  <c r="U37" i="42"/>
  <c r="U41" i="42"/>
  <c r="U45" i="42"/>
  <c r="U49" i="42"/>
  <c r="U89" i="42"/>
  <c r="V94" i="42"/>
  <c r="V98" i="42"/>
  <c r="V102" i="42"/>
  <c r="M4" i="42"/>
  <c r="M5" i="42"/>
  <c r="N84" i="42"/>
  <c r="M67" i="42"/>
  <c r="M11" i="42"/>
  <c r="M15" i="42"/>
  <c r="M19" i="42"/>
  <c r="M37" i="42"/>
  <c r="M41" i="42"/>
  <c r="M45" i="42"/>
  <c r="M49" i="42"/>
  <c r="M89" i="42"/>
  <c r="N94" i="42"/>
  <c r="N98" i="42"/>
  <c r="N102" i="42"/>
  <c r="E6" i="42"/>
  <c r="E4" i="42"/>
  <c r="E67" i="42"/>
  <c r="E52" i="42"/>
  <c r="E70" i="42"/>
  <c r="E11" i="42"/>
  <c r="E15" i="42"/>
  <c r="E19" i="42"/>
  <c r="E37" i="42"/>
  <c r="E41" i="42"/>
  <c r="E45" i="42"/>
  <c r="E49" i="42"/>
  <c r="F89" i="42"/>
  <c r="F94" i="42"/>
  <c r="F98" i="42"/>
  <c r="U40" i="31"/>
  <c r="U9" i="31"/>
  <c r="U115" i="31" s="1"/>
  <c r="AA79" i="11"/>
  <c r="AL42" i="29"/>
  <c r="AN7" i="29"/>
  <c r="AI42" i="29"/>
  <c r="AK21" i="29"/>
  <c r="AQ37" i="37"/>
  <c r="AO36" i="37"/>
  <c r="AQ36" i="37" s="1"/>
  <c r="AC57" i="29"/>
  <c r="AA42" i="29"/>
  <c r="AA57" i="29" s="1"/>
  <c r="AB3" i="29"/>
  <c r="S3" i="29"/>
  <c r="R42" i="29"/>
  <c r="R57" i="29" s="1"/>
  <c r="P25" i="36"/>
  <c r="P25" i="3"/>
  <c r="K12" i="5"/>
  <c r="S25" i="3"/>
  <c r="N12" i="5"/>
  <c r="S25" i="36"/>
  <c r="M36" i="36"/>
  <c r="M36" i="3"/>
  <c r="H26" i="6"/>
  <c r="N25" i="3"/>
  <c r="N25" i="36"/>
  <c r="I12" i="5"/>
  <c r="J42" i="3"/>
  <c r="J42" i="36"/>
  <c r="E72" i="1"/>
  <c r="I29" i="19"/>
  <c r="J29" i="19" s="1"/>
  <c r="J26" i="19"/>
  <c r="M7" i="40"/>
  <c r="D45" i="44"/>
  <c r="D47" i="44" s="1"/>
  <c r="D49" i="44" s="1"/>
  <c r="D35" i="44"/>
  <c r="D37" i="44" s="1"/>
  <c r="D45" i="33"/>
  <c r="D47" i="33" s="1"/>
  <c r="D49" i="33" s="1"/>
  <c r="D35" i="33"/>
  <c r="D37" i="33" s="1"/>
  <c r="S42" i="3"/>
  <c r="S42" i="36"/>
  <c r="N72" i="1"/>
  <c r="F6" i="9"/>
  <c r="C19" i="9"/>
  <c r="E276" i="7"/>
  <c r="AY276" i="7"/>
  <c r="G26" i="19"/>
  <c r="F29" i="19"/>
  <c r="G29" i="19" s="1"/>
  <c r="F37" i="44"/>
  <c r="M12" i="40"/>
  <c r="F13" i="39"/>
  <c r="I45" i="44"/>
  <c r="I47" i="44" s="1"/>
  <c r="I49" i="44" s="1"/>
  <c r="I35" i="44"/>
  <c r="I37" i="44" s="1"/>
  <c r="I45" i="33"/>
  <c r="I47" i="33" s="1"/>
  <c r="I49" i="33" s="1"/>
  <c r="I35" i="33"/>
  <c r="R25" i="19"/>
  <c r="S25" i="19" s="1"/>
  <c r="S22" i="19"/>
  <c r="F25" i="19"/>
  <c r="G25" i="19" s="1"/>
  <c r="G22" i="19"/>
  <c r="R12" i="19"/>
  <c r="S12" i="19" s="1"/>
  <c r="S9" i="19"/>
  <c r="M9" i="19"/>
  <c r="L12" i="19"/>
  <c r="M12" i="19" s="1"/>
  <c r="O25" i="3"/>
  <c r="J12" i="5"/>
  <c r="O25" i="36"/>
  <c r="M42" i="36"/>
  <c r="M42" i="3"/>
  <c r="H72" i="1"/>
  <c r="S8" i="3"/>
  <c r="S8" i="36"/>
  <c r="D276" i="7"/>
  <c r="AX276" i="7"/>
  <c r="F11" i="9"/>
  <c r="I37" i="33"/>
  <c r="G28" i="44"/>
  <c r="G30" i="44" s="1"/>
  <c r="K19" i="40"/>
  <c r="E19" i="9"/>
  <c r="R101" i="31"/>
  <c r="Z100" i="31"/>
  <c r="R98" i="31"/>
  <c r="J96" i="31"/>
  <c r="R95" i="31"/>
  <c r="J93" i="31"/>
  <c r="Y89" i="31"/>
  <c r="I89" i="31"/>
  <c r="I88" i="31"/>
  <c r="T87" i="31"/>
  <c r="R86" i="31"/>
  <c r="Z85" i="31"/>
  <c r="L85" i="31"/>
  <c r="R83" i="31"/>
  <c r="AB82" i="31"/>
  <c r="L82" i="31"/>
  <c r="I71" i="31"/>
  <c r="Q70" i="31"/>
  <c r="AA69" i="31"/>
  <c r="I68" i="31"/>
  <c r="S67" i="31"/>
  <c r="AA61" i="31"/>
  <c r="Y56" i="31"/>
  <c r="I56" i="31"/>
  <c r="S54" i="31"/>
  <c r="Y52" i="31"/>
  <c r="K50" i="31"/>
  <c r="AA48" i="31"/>
  <c r="S47" i="31"/>
  <c r="K46" i="31"/>
  <c r="AA44" i="31"/>
  <c r="S43" i="31"/>
  <c r="K42" i="31"/>
  <c r="AA40" i="31"/>
  <c r="S39" i="31"/>
  <c r="K38" i="31"/>
  <c r="AA36" i="31"/>
  <c r="S35" i="31"/>
  <c r="K34" i="31"/>
  <c r="AA18" i="31"/>
  <c r="S17" i="31"/>
  <c r="K16" i="31"/>
  <c r="AA14" i="31"/>
  <c r="S13" i="31"/>
  <c r="K12" i="31"/>
  <c r="AA9" i="31"/>
  <c r="AA115" i="31" s="1"/>
  <c r="S7" i="31"/>
  <c r="K6" i="31"/>
  <c r="AA4" i="31"/>
  <c r="R102" i="31"/>
  <c r="J100" i="31"/>
  <c r="R99" i="31"/>
  <c r="J97" i="31"/>
  <c r="Z94" i="31"/>
  <c r="J94" i="31"/>
  <c r="Z91" i="31"/>
  <c r="S88" i="31"/>
  <c r="R87" i="31"/>
  <c r="AB86" i="31"/>
  <c r="L86" i="31"/>
  <c r="J85" i="31"/>
  <c r="R84" i="31"/>
  <c r="AB83" i="31"/>
  <c r="J82" i="31"/>
  <c r="S71" i="31"/>
  <c r="AA70" i="31"/>
  <c r="Y69" i="31"/>
  <c r="I69" i="31"/>
  <c r="S68" i="31"/>
  <c r="Y61" i="31"/>
  <c r="K61" i="31"/>
  <c r="S56" i="31"/>
  <c r="Q54" i="31"/>
  <c r="Y53" i="31"/>
  <c r="K53" i="31"/>
  <c r="K52" i="31"/>
  <c r="S50" i="31"/>
  <c r="K49" i="31"/>
  <c r="AA47" i="31"/>
  <c r="S46" i="31"/>
  <c r="K45" i="31"/>
  <c r="AA43" i="31"/>
  <c r="S42" i="31"/>
  <c r="K41" i="31"/>
  <c r="AA39" i="31"/>
  <c r="S38" i="31"/>
  <c r="K37" i="31"/>
  <c r="AA35" i="31"/>
  <c r="S34" i="31"/>
  <c r="K19" i="31"/>
  <c r="AA17" i="31"/>
  <c r="S16" i="31"/>
  <c r="K15" i="31"/>
  <c r="AA13" i="31"/>
  <c r="S12" i="31"/>
  <c r="K11" i="31"/>
  <c r="AA7" i="31"/>
  <c r="S6" i="31"/>
  <c r="K5" i="31"/>
  <c r="K88" i="31"/>
  <c r="T86" i="31"/>
  <c r="L84" i="31"/>
  <c r="T83" i="31"/>
  <c r="K71" i="31"/>
  <c r="AA68" i="31"/>
  <c r="K68" i="31"/>
  <c r="AA56" i="31"/>
  <c r="S53" i="31"/>
  <c r="AA52" i="31"/>
  <c r="AA49" i="31"/>
  <c r="S48" i="31"/>
  <c r="K47" i="31"/>
  <c r="AA45" i="31"/>
  <c r="S44" i="31"/>
  <c r="K43" i="31"/>
  <c r="AA41" i="31"/>
  <c r="S40" i="31"/>
  <c r="K39" i="31"/>
  <c r="AA37" i="31"/>
  <c r="S36" i="31"/>
  <c r="K35" i="31"/>
  <c r="AA19" i="31"/>
  <c r="S18" i="31"/>
  <c r="K17" i="31"/>
  <c r="AA15" i="31"/>
  <c r="S14" i="31"/>
  <c r="K13" i="31"/>
  <c r="AA11" i="31"/>
  <c r="S9" i="31"/>
  <c r="S115" i="31" s="1"/>
  <c r="K7" i="31"/>
  <c r="AA5" i="31"/>
  <c r="S4" i="31"/>
  <c r="X101" i="31"/>
  <c r="P99" i="31"/>
  <c r="S69" i="31"/>
  <c r="K67" i="31"/>
  <c r="AA54" i="31"/>
  <c r="S52" i="31"/>
  <c r="AA50" i="31"/>
  <c r="S45" i="31"/>
  <c r="W43" i="31"/>
  <c r="K40" i="31"/>
  <c r="O38" i="31"/>
  <c r="AA34" i="31"/>
  <c r="S15" i="31"/>
  <c r="W13" i="31"/>
  <c r="K9" i="31"/>
  <c r="K115" i="31" s="1"/>
  <c r="O6" i="31"/>
  <c r="J101" i="31"/>
  <c r="Z98" i="31"/>
  <c r="P96" i="31"/>
  <c r="X91" i="31"/>
  <c r="O88" i="31"/>
  <c r="J86" i="31"/>
  <c r="Z83" i="31"/>
  <c r="K54" i="31"/>
  <c r="I52" i="31"/>
  <c r="O50" i="31"/>
  <c r="AA46" i="31"/>
  <c r="G45" i="31"/>
  <c r="S41" i="31"/>
  <c r="W39" i="31"/>
  <c r="K36" i="31"/>
  <c r="O34" i="31"/>
  <c r="AA16" i="31"/>
  <c r="G15" i="31"/>
  <c r="S11" i="31"/>
  <c r="W7" i="31"/>
  <c r="K4" i="31"/>
  <c r="P102" i="31"/>
  <c r="Z92" i="31"/>
  <c r="Q89" i="31"/>
  <c r="AB84" i="31"/>
  <c r="T82" i="31"/>
  <c r="K70" i="31"/>
  <c r="Y67" i="31"/>
  <c r="Q56" i="31"/>
  <c r="I53" i="31"/>
  <c r="S49" i="31"/>
  <c r="W47" i="31"/>
  <c r="K44" i="31"/>
  <c r="O42" i="31"/>
  <c r="AA38" i="31"/>
  <c r="S19" i="31"/>
  <c r="W17" i="31"/>
  <c r="K14" i="31"/>
  <c r="O12" i="31"/>
  <c r="AA6" i="31"/>
  <c r="R93" i="31"/>
  <c r="J83" i="31"/>
  <c r="U53" i="31"/>
  <c r="K48" i="31"/>
  <c r="G41" i="31"/>
  <c r="E34" i="31"/>
  <c r="AA12" i="31"/>
  <c r="V100" i="31"/>
  <c r="H91" i="31"/>
  <c r="Y70" i="31"/>
  <c r="O46" i="31"/>
  <c r="M39" i="31"/>
  <c r="K18" i="31"/>
  <c r="G11" i="31"/>
  <c r="J98" i="31"/>
  <c r="AB87" i="31"/>
  <c r="Q68" i="31"/>
  <c r="U44" i="31"/>
  <c r="S37" i="31"/>
  <c r="O16" i="31"/>
  <c r="M7" i="31"/>
  <c r="Z95" i="31"/>
  <c r="T85" i="31"/>
  <c r="E61" i="31"/>
  <c r="E60" i="31"/>
  <c r="E58" i="31"/>
  <c r="E50" i="31"/>
  <c r="AA42" i="31"/>
  <c r="W35" i="31"/>
  <c r="U14" i="31"/>
  <c r="S5" i="31"/>
  <c r="E35" i="31"/>
  <c r="E56" i="31"/>
  <c r="F99" i="31"/>
  <c r="E14" i="31"/>
  <c r="E44" i="31"/>
  <c r="F87" i="31"/>
  <c r="E52" i="31"/>
  <c r="F85" i="31"/>
  <c r="F88" i="31"/>
  <c r="AB103" i="42"/>
  <c r="T101" i="42"/>
  <c r="L99" i="42"/>
  <c r="T98" i="42"/>
  <c r="L96" i="42"/>
  <c r="AB93" i="42"/>
  <c r="L93" i="42"/>
  <c r="AA89" i="42"/>
  <c r="K88" i="42"/>
  <c r="T86" i="42"/>
  <c r="L84" i="42"/>
  <c r="T83" i="42"/>
  <c r="AA70" i="42"/>
  <c r="S69" i="42"/>
  <c r="K68" i="42"/>
  <c r="AA61" i="42"/>
  <c r="S56" i="42"/>
  <c r="K54" i="42"/>
  <c r="AA52" i="42"/>
  <c r="AA49" i="42"/>
  <c r="S48" i="42"/>
  <c r="K47" i="42"/>
  <c r="AA45" i="42"/>
  <c r="S44" i="42"/>
  <c r="L103" i="42"/>
  <c r="L101" i="42"/>
  <c r="AB98" i="42"/>
  <c r="T96" i="42"/>
  <c r="S89" i="42"/>
  <c r="S88" i="42"/>
  <c r="L86" i="42"/>
  <c r="AB83" i="42"/>
  <c r="S71" i="42"/>
  <c r="W69" i="42"/>
  <c r="AA68" i="42"/>
  <c r="L97" i="42"/>
  <c r="AB94" i="42"/>
  <c r="T92" i="42"/>
  <c r="L82" i="42"/>
  <c r="K71" i="42"/>
  <c r="S68" i="42"/>
  <c r="S54" i="42"/>
  <c r="K50" i="42"/>
  <c r="S47" i="42"/>
  <c r="AA44" i="42"/>
  <c r="S43" i="42"/>
  <c r="K41" i="42"/>
  <c r="S40" i="42"/>
  <c r="K38" i="42"/>
  <c r="AA35" i="42"/>
  <c r="K35" i="42"/>
  <c r="AA18" i="42"/>
  <c r="S16" i="42"/>
  <c r="AA15" i="42"/>
  <c r="S13" i="42"/>
  <c r="K11" i="42"/>
  <c r="S9" i="42"/>
  <c r="S115" i="42" s="1"/>
  <c r="S7" i="42"/>
  <c r="K6" i="42"/>
  <c r="AA4" i="42"/>
  <c r="T102" i="42"/>
  <c r="L100" i="42"/>
  <c r="AB97" i="42"/>
  <c r="AB91" i="42"/>
  <c r="T87" i="42"/>
  <c r="L85" i="42"/>
  <c r="AB82" i="42"/>
  <c r="AA69" i="42"/>
  <c r="K67" i="42"/>
  <c r="AA56" i="42"/>
  <c r="K53" i="42"/>
  <c r="AA48" i="42"/>
  <c r="K46" i="42"/>
  <c r="AA43" i="42"/>
  <c r="K43" i="42"/>
  <c r="AA40" i="42"/>
  <c r="S38" i="42"/>
  <c r="AA37" i="42"/>
  <c r="S35" i="42"/>
  <c r="K19" i="42"/>
  <c r="S18" i="42"/>
  <c r="K16" i="42"/>
  <c r="AA13" i="42"/>
  <c r="K13" i="42"/>
  <c r="AA9" i="42"/>
  <c r="AA115" i="42" s="1"/>
  <c r="AA6" i="42"/>
  <c r="S5" i="42"/>
  <c r="K4" i="42"/>
  <c r="X100" i="42"/>
  <c r="AB95" i="42"/>
  <c r="L91" i="42"/>
  <c r="G71" i="42"/>
  <c r="S67" i="42"/>
  <c r="AA54" i="42"/>
  <c r="G53" i="42"/>
  <c r="K49" i="42"/>
  <c r="W45" i="42"/>
  <c r="G44" i="42"/>
  <c r="W41" i="42"/>
  <c r="K39" i="42"/>
  <c r="AA36" i="42"/>
  <c r="W35" i="42"/>
  <c r="S34" i="42"/>
  <c r="O19" i="42"/>
  <c r="G17" i="42"/>
  <c r="S14" i="42"/>
  <c r="K12" i="42"/>
  <c r="G11" i="42"/>
  <c r="AA7" i="42"/>
  <c r="G6" i="42"/>
  <c r="K5" i="42"/>
  <c r="G89" i="42"/>
  <c r="P84" i="42"/>
  <c r="K70" i="42"/>
  <c r="G67" i="42"/>
  <c r="O54" i="42"/>
  <c r="S50" i="42"/>
  <c r="G47" i="42"/>
  <c r="K45" i="42"/>
  <c r="W43" i="42"/>
  <c r="S42" i="42"/>
  <c r="O41" i="42"/>
  <c r="G39" i="42"/>
  <c r="S36" i="42"/>
  <c r="K34" i="42"/>
  <c r="G19" i="42"/>
  <c r="AA17" i="42"/>
  <c r="W16" i="42"/>
  <c r="O14" i="42"/>
  <c r="AA11" i="42"/>
  <c r="W6" i="42"/>
  <c r="AA5" i="42"/>
  <c r="G4" i="42"/>
  <c r="AB101" i="42"/>
  <c r="P92" i="42"/>
  <c r="AB86" i="42"/>
  <c r="H82" i="42"/>
  <c r="O68" i="42"/>
  <c r="K61" i="42"/>
  <c r="S53" i="42"/>
  <c r="W49" i="42"/>
  <c r="AA47" i="42"/>
  <c r="O44" i="42"/>
  <c r="AA41" i="42"/>
  <c r="S39" i="42"/>
  <c r="O38" i="42"/>
  <c r="K37" i="42"/>
  <c r="G36" i="42"/>
  <c r="W19" i="42"/>
  <c r="K17" i="42"/>
  <c r="AA14" i="42"/>
  <c r="W13" i="42"/>
  <c r="S12" i="42"/>
  <c r="O11" i="42"/>
  <c r="K7" i="42"/>
  <c r="O5" i="42"/>
  <c r="S4" i="42"/>
  <c r="H103" i="42"/>
  <c r="N83" i="42"/>
  <c r="S46" i="42"/>
  <c r="G41" i="42"/>
  <c r="O36" i="42"/>
  <c r="S17" i="42"/>
  <c r="Y12" i="42"/>
  <c r="S6" i="42"/>
  <c r="S109" i="42" s="1"/>
  <c r="P98" i="42"/>
  <c r="M69" i="42"/>
  <c r="W56" i="42"/>
  <c r="Y44" i="42"/>
  <c r="AA39" i="42"/>
  <c r="I35" i="42"/>
  <c r="O16" i="42"/>
  <c r="W11" i="42"/>
  <c r="U5" i="42"/>
  <c r="K52" i="42"/>
  <c r="O48" i="42"/>
  <c r="K42" i="42"/>
  <c r="Q37" i="42"/>
  <c r="Y18" i="42"/>
  <c r="G14" i="42"/>
  <c r="O7" i="42"/>
  <c r="T93" i="42"/>
  <c r="E54" i="42"/>
  <c r="Q43" i="42"/>
  <c r="Q9" i="42"/>
  <c r="Q115" i="42" s="1"/>
  <c r="U61" i="42"/>
  <c r="W38" i="42"/>
  <c r="W4" i="42"/>
  <c r="AA19" i="42"/>
  <c r="I50" i="42"/>
  <c r="K15" i="42"/>
  <c r="U4" i="42"/>
  <c r="U53" i="42"/>
  <c r="V82" i="42"/>
  <c r="U54" i="42"/>
  <c r="U12" i="42"/>
  <c r="U16" i="42"/>
  <c r="U34" i="42"/>
  <c r="U38" i="42"/>
  <c r="U42" i="42"/>
  <c r="U46" i="42"/>
  <c r="U50" i="42"/>
  <c r="V91" i="42"/>
  <c r="V95" i="42"/>
  <c r="V99" i="42"/>
  <c r="V103" i="42"/>
  <c r="M7" i="42"/>
  <c r="M70" i="42"/>
  <c r="N87" i="42"/>
  <c r="M71" i="42"/>
  <c r="M12" i="42"/>
  <c r="M16" i="42"/>
  <c r="M34" i="42"/>
  <c r="M38" i="42"/>
  <c r="M42" i="42"/>
  <c r="M46" i="42"/>
  <c r="M50" i="42"/>
  <c r="N91" i="42"/>
  <c r="N95" i="42"/>
  <c r="N99" i="42"/>
  <c r="N103" i="42"/>
  <c r="E56" i="42"/>
  <c r="F87" i="42"/>
  <c r="E71" i="42"/>
  <c r="E58" i="42"/>
  <c r="F83" i="42"/>
  <c r="E12" i="42"/>
  <c r="E16" i="42"/>
  <c r="E34" i="42"/>
  <c r="E38" i="42"/>
  <c r="E42" i="42"/>
  <c r="E46" i="42"/>
  <c r="E50" i="42"/>
  <c r="F91" i="42"/>
  <c r="F95" i="42"/>
  <c r="F99" i="42"/>
  <c r="F103" i="42"/>
  <c r="G37" i="31"/>
  <c r="G5" i="31"/>
  <c r="N21" i="39"/>
  <c r="K39" i="37"/>
  <c r="M7" i="37"/>
  <c r="N42" i="29"/>
  <c r="P7" i="29"/>
  <c r="AI39" i="37"/>
  <c r="Z57" i="29"/>
  <c r="O42" i="29"/>
  <c r="O57" i="29" s="1"/>
  <c r="P3" i="29"/>
  <c r="V3" i="29"/>
  <c r="U42" i="29"/>
  <c r="U57" i="29" s="1"/>
  <c r="J7" i="37"/>
  <c r="H39" i="37"/>
  <c r="L25" i="36"/>
  <c r="L25" i="3"/>
  <c r="G12" i="5"/>
  <c r="K42" i="29"/>
  <c r="J25" i="3"/>
  <c r="J25" i="36"/>
  <c r="E12" i="5"/>
  <c r="M15" i="9"/>
  <c r="L45" i="4"/>
  <c r="L47" i="4" s="1"/>
  <c r="G28" i="4"/>
  <c r="P42" i="36"/>
  <c r="P42" i="3"/>
  <c r="K72" i="1"/>
  <c r="M26" i="19"/>
  <c r="L29" i="19"/>
  <c r="M29" i="19" s="1"/>
  <c r="F37" i="33"/>
  <c r="G13" i="19"/>
  <c r="F16" i="19"/>
  <c r="G16" i="19" s="1"/>
  <c r="M10" i="40"/>
  <c r="G45" i="44"/>
  <c r="G47" i="44" s="1"/>
  <c r="G49" i="44" s="1"/>
  <c r="G35" i="44"/>
  <c r="H38" i="44" s="1"/>
  <c r="H40" i="44" s="1"/>
  <c r="G45" i="33"/>
  <c r="G47" i="33" s="1"/>
  <c r="G49" i="33" s="1"/>
  <c r="G35" i="33"/>
  <c r="H38" i="33" s="1"/>
  <c r="H40" i="33" s="1"/>
  <c r="F17" i="40"/>
  <c r="M22" i="19"/>
  <c r="L25" i="19"/>
  <c r="M25" i="19" s="1"/>
  <c r="F11" i="40"/>
  <c r="K25" i="3"/>
  <c r="F12" i="5"/>
  <c r="K25" i="36"/>
  <c r="M14" i="9"/>
  <c r="F15" i="10"/>
  <c r="K45" i="4"/>
  <c r="K47" i="4" s="1"/>
  <c r="K37" i="4"/>
  <c r="Q15" i="36"/>
  <c r="Q15" i="3"/>
  <c r="L30" i="4"/>
  <c r="F7" i="9"/>
  <c r="I16" i="19"/>
  <c r="J16" i="19" s="1"/>
  <c r="J13" i="19"/>
  <c r="E19" i="40"/>
  <c r="O25" i="19"/>
  <c r="P25" i="19" s="1"/>
  <c r="P22" i="19"/>
  <c r="F12" i="40"/>
  <c r="J9" i="19"/>
  <c r="I12" i="19"/>
  <c r="J12" i="19" s="1"/>
  <c r="C19" i="40"/>
  <c r="F6" i="40"/>
  <c r="M17" i="9"/>
  <c r="N37" i="4"/>
  <c r="N45" i="4"/>
  <c r="N47" i="4" s="1"/>
  <c r="I28" i="4"/>
  <c r="F27" i="28"/>
  <c r="F27" i="38"/>
  <c r="G88" i="31"/>
  <c r="G67" i="31"/>
  <c r="H85" i="31"/>
  <c r="U48" i="31"/>
  <c r="U47" i="31"/>
  <c r="U45" i="31"/>
  <c r="U42" i="31"/>
  <c r="V87" i="31"/>
  <c r="N96" i="31"/>
  <c r="N83" i="31"/>
  <c r="M61" i="31"/>
  <c r="N102" i="31"/>
  <c r="E7" i="31"/>
  <c r="F102" i="31"/>
  <c r="F92" i="31"/>
  <c r="E89" i="31"/>
  <c r="U7" i="42"/>
  <c r="U56" i="42"/>
  <c r="U13" i="42"/>
  <c r="U35" i="42"/>
  <c r="U47" i="42"/>
  <c r="V96" i="42"/>
  <c r="M52" i="42"/>
  <c r="N85" i="42"/>
  <c r="M35" i="42"/>
  <c r="N82" i="42"/>
  <c r="E5" i="42"/>
  <c r="E60" i="42"/>
  <c r="E35" i="42"/>
  <c r="F85" i="42"/>
  <c r="N87" i="31"/>
  <c r="V97" i="31"/>
  <c r="AO3" i="37"/>
  <c r="AQ6" i="37"/>
  <c r="Z39" i="37"/>
  <c r="G7" i="37"/>
  <c r="E39" i="37"/>
  <c r="AL52" i="37"/>
  <c r="AN39" i="37"/>
  <c r="Q39" i="37"/>
  <c r="S7" i="37"/>
  <c r="T42" i="29"/>
  <c r="V7" i="29"/>
  <c r="I42" i="29"/>
  <c r="I57" i="29" s="1"/>
  <c r="J3" i="29"/>
  <c r="H25" i="36"/>
  <c r="H25" i="3"/>
  <c r="C12" i="5"/>
  <c r="R17" i="36"/>
  <c r="R17" i="3"/>
  <c r="M49" i="4"/>
  <c r="C16" i="19"/>
  <c r="D16" i="19" s="1"/>
  <c r="D13" i="19"/>
  <c r="O12" i="19"/>
  <c r="P12" i="19" s="1"/>
  <c r="P9" i="19"/>
  <c r="M7" i="9"/>
  <c r="D45" i="4"/>
  <c r="D47" i="4" s="1"/>
  <c r="F10" i="9"/>
  <c r="I25" i="36"/>
  <c r="I25" i="3"/>
  <c r="D12" i="5"/>
  <c r="K19" i="9"/>
  <c r="L17" i="3"/>
  <c r="L17" i="36"/>
  <c r="G49" i="4"/>
  <c r="AJ234" i="7"/>
  <c r="AF234" i="7"/>
  <c r="AD236" i="7"/>
  <c r="S26" i="19"/>
  <c r="R29" i="19"/>
  <c r="S29" i="19" s="1"/>
  <c r="M13" i="19"/>
  <c r="L16" i="19"/>
  <c r="M16" i="19" s="1"/>
  <c r="M16" i="40"/>
  <c r="F17" i="39"/>
  <c r="M45" i="44"/>
  <c r="M47" i="44" s="1"/>
  <c r="M49" i="44" s="1"/>
  <c r="M35" i="44"/>
  <c r="M37" i="44" s="1"/>
  <c r="M45" i="33"/>
  <c r="M47" i="33" s="1"/>
  <c r="M49" i="33" s="1"/>
  <c r="M35" i="33"/>
  <c r="M8" i="40"/>
  <c r="F9" i="39"/>
  <c r="E35" i="44"/>
  <c r="E37" i="44" s="1"/>
  <c r="E45" i="33"/>
  <c r="E47" i="33" s="1"/>
  <c r="E49" i="33" s="1"/>
  <c r="E35" i="33"/>
  <c r="E37" i="33" s="1"/>
  <c r="E45" i="44"/>
  <c r="E47" i="44" s="1"/>
  <c r="E49" i="44" s="1"/>
  <c r="D19" i="40"/>
  <c r="F12" i="19"/>
  <c r="G12" i="19" s="1"/>
  <c r="G9" i="19"/>
  <c r="M8" i="9"/>
  <c r="E45" i="4"/>
  <c r="E47" i="4" s="1"/>
  <c r="E37" i="4"/>
  <c r="F17" i="9"/>
  <c r="Q25" i="36"/>
  <c r="Q25" i="3"/>
  <c r="L12" i="5"/>
  <c r="C29" i="19"/>
  <c r="D29" i="19" s="1"/>
  <c r="D26" i="19"/>
  <c r="J22" i="19"/>
  <c r="I25" i="19"/>
  <c r="J25" i="19" s="1"/>
  <c r="I19" i="40"/>
  <c r="M13" i="9"/>
  <c r="J45" i="4"/>
  <c r="J47" i="4" s="1"/>
  <c r="D27" i="38"/>
  <c r="D27" i="28"/>
  <c r="R15" i="36" l="1"/>
  <c r="C10" i="14"/>
  <c r="R15" i="3"/>
  <c r="D30" i="4"/>
  <c r="N13" i="13"/>
  <c r="I15" i="3"/>
  <c r="O110" i="42"/>
  <c r="C27" i="28"/>
  <c r="Y112" i="42"/>
  <c r="U108" i="31"/>
  <c r="O11" i="16"/>
  <c r="Q109" i="31"/>
  <c r="AE42" i="29"/>
  <c r="O7" i="16"/>
  <c r="I109" i="42"/>
  <c r="Y108" i="42"/>
  <c r="O12" i="16"/>
  <c r="O8" i="16"/>
  <c r="G37" i="44"/>
  <c r="AH42" i="29"/>
  <c r="U109" i="31"/>
  <c r="O10" i="16"/>
  <c r="AB42" i="29"/>
  <c r="N38" i="33"/>
  <c r="N40" i="33" s="1"/>
  <c r="I113" i="31"/>
  <c r="Q113" i="31"/>
  <c r="AA110" i="42"/>
  <c r="AA109" i="42"/>
  <c r="Y112" i="31"/>
  <c r="W108" i="31"/>
  <c r="Q116" i="42"/>
  <c r="I112" i="42"/>
  <c r="G109" i="31"/>
  <c r="I112" i="31"/>
  <c r="W109" i="31"/>
  <c r="Q9" i="3"/>
  <c r="K20" i="28"/>
  <c r="Q9" i="36"/>
  <c r="G42" i="29"/>
  <c r="J30" i="4"/>
  <c r="Q110" i="42"/>
  <c r="G109" i="42"/>
  <c r="G116" i="31"/>
  <c r="Q108" i="42"/>
  <c r="Q112" i="42"/>
  <c r="D13" i="14"/>
  <c r="E9" i="14"/>
  <c r="J9" i="3"/>
  <c r="D20" i="28"/>
  <c r="J9" i="36"/>
  <c r="R9" i="3"/>
  <c r="L20" i="28"/>
  <c r="R9" i="36"/>
  <c r="E20" i="28"/>
  <c r="K9" i="36"/>
  <c r="K9" i="3"/>
  <c r="I9" i="3"/>
  <c r="C20" i="28"/>
  <c r="I9" i="36"/>
  <c r="I20" i="28"/>
  <c r="O9" i="36"/>
  <c r="O9" i="3"/>
  <c r="O15" i="36"/>
  <c r="Y116" i="42"/>
  <c r="G108" i="42"/>
  <c r="M20" i="28"/>
  <c r="S9" i="36"/>
  <c r="S9" i="3"/>
  <c r="H9" i="36"/>
  <c r="H9" i="3"/>
  <c r="B20" i="28"/>
  <c r="C70" i="4"/>
  <c r="H21" i="3"/>
  <c r="H21" i="36"/>
  <c r="L9" i="36"/>
  <c r="L9" i="3"/>
  <c r="F20" i="28"/>
  <c r="U112" i="31"/>
  <c r="N9" i="3"/>
  <c r="H20" i="28"/>
  <c r="N9" i="36"/>
  <c r="P9" i="36"/>
  <c r="P9" i="3"/>
  <c r="J20" i="28"/>
  <c r="M9" i="3"/>
  <c r="G20" i="28"/>
  <c r="M9" i="36"/>
  <c r="W112" i="42"/>
  <c r="O112" i="31"/>
  <c r="O110" i="31"/>
  <c r="Y109" i="31"/>
  <c r="N18" i="16"/>
  <c r="W108" i="42"/>
  <c r="Y116" i="31"/>
  <c r="M37" i="33"/>
  <c r="Q112" i="31"/>
  <c r="Z80" i="11"/>
  <c r="U110" i="31"/>
  <c r="E108" i="31"/>
  <c r="M19" i="9"/>
  <c r="Y113" i="42"/>
  <c r="G112" i="31"/>
  <c r="W110" i="31"/>
  <c r="W112" i="31"/>
  <c r="S109" i="31"/>
  <c r="Q108" i="31"/>
  <c r="M113" i="31"/>
  <c r="Q110" i="31"/>
  <c r="Y110" i="31"/>
  <c r="Q113" i="42"/>
  <c r="Y110" i="42"/>
  <c r="M112" i="31"/>
  <c r="N52" i="37"/>
  <c r="P39" i="37"/>
  <c r="M108" i="31"/>
  <c r="K38" i="44"/>
  <c r="K40" i="44" s="1"/>
  <c r="E110" i="42"/>
  <c r="M110" i="42"/>
  <c r="U108" i="42"/>
  <c r="AA112" i="42"/>
  <c r="S108" i="42"/>
  <c r="W113" i="31"/>
  <c r="O109" i="31"/>
  <c r="Y108" i="31"/>
  <c r="E110" i="31"/>
  <c r="Q116" i="31"/>
  <c r="F21" i="39"/>
  <c r="W116" i="42"/>
  <c r="K116" i="42"/>
  <c r="AA116" i="42"/>
  <c r="E112" i="31"/>
  <c r="AA110" i="31"/>
  <c r="S112" i="31"/>
  <c r="I116" i="31"/>
  <c r="K38" i="33"/>
  <c r="K40" i="33" s="1"/>
  <c r="W113" i="42"/>
  <c r="Y42" i="29"/>
  <c r="W57" i="29"/>
  <c r="G37" i="33"/>
  <c r="T57" i="29"/>
  <c r="V42" i="29"/>
  <c r="AN52" i="37"/>
  <c r="AL53" i="37"/>
  <c r="Z5" i="7"/>
  <c r="E58" i="29"/>
  <c r="G57" i="29"/>
  <c r="C5" i="7"/>
  <c r="N15" i="36"/>
  <c r="N15" i="3"/>
  <c r="I30" i="4"/>
  <c r="AI52" i="37"/>
  <c r="AK39" i="37"/>
  <c r="O17" i="3"/>
  <c r="O17" i="36"/>
  <c r="J49" i="4"/>
  <c r="J42" i="29"/>
  <c r="E52" i="37"/>
  <c r="G39" i="37"/>
  <c r="AO39" i="37"/>
  <c r="AQ3" i="37"/>
  <c r="M108" i="42"/>
  <c r="S17" i="3"/>
  <c r="S17" i="36"/>
  <c r="N49" i="4"/>
  <c r="P17" i="3"/>
  <c r="P17" i="36"/>
  <c r="K49" i="4"/>
  <c r="L15" i="3"/>
  <c r="L15" i="36"/>
  <c r="G30" i="4"/>
  <c r="AH57" i="29"/>
  <c r="AF58" i="29"/>
  <c r="U5" i="7"/>
  <c r="U110" i="42"/>
  <c r="U113" i="42"/>
  <c r="W110" i="42"/>
  <c r="E113" i="42"/>
  <c r="O116" i="42"/>
  <c r="W109" i="42"/>
  <c r="AA108" i="42"/>
  <c r="K109" i="42"/>
  <c r="K108" i="42"/>
  <c r="K116" i="31"/>
  <c r="AA113" i="31"/>
  <c r="S113" i="31"/>
  <c r="N38" i="44"/>
  <c r="N40" i="44" s="1"/>
  <c r="F19" i="9"/>
  <c r="E112" i="42"/>
  <c r="M112" i="42"/>
  <c r="W116" i="31"/>
  <c r="H15" i="3"/>
  <c r="H15" i="36"/>
  <c r="C30" i="4"/>
  <c r="M17" i="36"/>
  <c r="M17" i="3"/>
  <c r="H49" i="4"/>
  <c r="V39" i="37"/>
  <c r="T52" i="37"/>
  <c r="U116" i="42"/>
  <c r="M109" i="31"/>
  <c r="E109" i="31"/>
  <c r="G108" i="31"/>
  <c r="I110" i="31"/>
  <c r="I109" i="31"/>
  <c r="Y113" i="31"/>
  <c r="O108" i="31"/>
  <c r="I116" i="42"/>
  <c r="M109" i="42"/>
  <c r="AJ236" i="7"/>
  <c r="AD238" i="7"/>
  <c r="AF236" i="7"/>
  <c r="J17" i="36"/>
  <c r="J17" i="3"/>
  <c r="E49" i="4"/>
  <c r="E38" i="4"/>
  <c r="D37" i="4"/>
  <c r="Q52" i="37"/>
  <c r="S39" i="37"/>
  <c r="H58" i="29"/>
  <c r="J57" i="29"/>
  <c r="E5" i="7"/>
  <c r="L37" i="4"/>
  <c r="N38" i="4"/>
  <c r="E38" i="44"/>
  <c r="E40" i="44" s="1"/>
  <c r="K57" i="29"/>
  <c r="M42" i="29"/>
  <c r="J39" i="37"/>
  <c r="H52" i="37"/>
  <c r="AB57" i="29"/>
  <c r="Z58" i="29"/>
  <c r="Q5" i="7"/>
  <c r="P42" i="29"/>
  <c r="N57" i="29"/>
  <c r="O112" i="42"/>
  <c r="G116" i="42"/>
  <c r="AA113" i="42"/>
  <c r="S113" i="42"/>
  <c r="K113" i="42"/>
  <c r="E116" i="31"/>
  <c r="AA109" i="31"/>
  <c r="K113" i="31"/>
  <c r="AA112" i="31"/>
  <c r="K112" i="31"/>
  <c r="I108" i="31"/>
  <c r="K109" i="31"/>
  <c r="K110" i="31"/>
  <c r="K108" i="31"/>
  <c r="E38" i="33"/>
  <c r="E40" i="33" s="1"/>
  <c r="AC58" i="29"/>
  <c r="AE57" i="29"/>
  <c r="S5" i="7"/>
  <c r="AK42" i="29"/>
  <c r="AI57" i="29"/>
  <c r="E109" i="42"/>
  <c r="K17" i="3"/>
  <c r="K17" i="36"/>
  <c r="F49" i="4"/>
  <c r="M15" i="36"/>
  <c r="M15" i="3"/>
  <c r="H30" i="4"/>
  <c r="M19" i="40"/>
  <c r="AQ3" i="29"/>
  <c r="AP42" i="29"/>
  <c r="AP57" i="29" s="1"/>
  <c r="Y39" i="37"/>
  <c r="W52" i="37"/>
  <c r="AH39" i="37"/>
  <c r="AF52" i="37"/>
  <c r="E116" i="42"/>
  <c r="M116" i="42"/>
  <c r="I110" i="42"/>
  <c r="O108" i="42"/>
  <c r="S112" i="42"/>
  <c r="I17" i="36"/>
  <c r="I17" i="3"/>
  <c r="D49" i="4"/>
  <c r="S110" i="42"/>
  <c r="K110" i="42"/>
  <c r="AA116" i="31"/>
  <c r="AA108" i="31"/>
  <c r="U109" i="42"/>
  <c r="H38" i="4"/>
  <c r="F37" i="4"/>
  <c r="S15" i="3"/>
  <c r="S15" i="36"/>
  <c r="N30" i="4"/>
  <c r="J15" i="36"/>
  <c r="J15" i="3"/>
  <c r="E30" i="4"/>
  <c r="K15" i="3"/>
  <c r="K15" i="36"/>
  <c r="F30" i="4"/>
  <c r="AC52" i="37"/>
  <c r="AE39" i="37"/>
  <c r="AQ7" i="29"/>
  <c r="AO42" i="29"/>
  <c r="U113" i="31"/>
  <c r="G113" i="31"/>
  <c r="O113" i="31"/>
  <c r="I113" i="42"/>
  <c r="G110" i="42"/>
  <c r="Z52" i="37"/>
  <c r="AB39" i="37"/>
  <c r="Q17" i="36"/>
  <c r="Q17" i="3"/>
  <c r="L49" i="4"/>
  <c r="J37" i="4"/>
  <c r="K38" i="4"/>
  <c r="F19" i="40"/>
  <c r="K52" i="37"/>
  <c r="M39" i="37"/>
  <c r="O113" i="42"/>
  <c r="G112" i="42"/>
  <c r="K112" i="42"/>
  <c r="S116" i="42"/>
  <c r="U116" i="31"/>
  <c r="S108" i="31"/>
  <c r="S116" i="31"/>
  <c r="S110" i="31"/>
  <c r="AN42" i="29"/>
  <c r="AL57" i="29"/>
  <c r="U112" i="42"/>
  <c r="P15" i="3"/>
  <c r="P15" i="36"/>
  <c r="K30" i="4"/>
  <c r="Q57" i="29"/>
  <c r="S42" i="29"/>
  <c r="E113" i="31"/>
  <c r="M110" i="31"/>
  <c r="G110" i="31"/>
  <c r="O116" i="31"/>
  <c r="I108" i="42"/>
  <c r="G113" i="42"/>
  <c r="E108" i="42"/>
  <c r="M113" i="42"/>
  <c r="M116" i="31"/>
  <c r="F9" i="14" l="1"/>
  <c r="E13" i="14"/>
  <c r="E10" i="14"/>
  <c r="Y57" i="29"/>
  <c r="O5" i="7"/>
  <c r="W58" i="29"/>
  <c r="J5" i="7"/>
  <c r="P52" i="37"/>
  <c r="N53" i="37"/>
  <c r="P8" i="10"/>
  <c r="R8" i="10" s="1"/>
  <c r="F277" i="7"/>
  <c r="H277" i="7" s="1"/>
  <c r="T58" i="29"/>
  <c r="V57" i="29"/>
  <c r="M5" i="7"/>
  <c r="Q58" i="29"/>
  <c r="S57" i="29"/>
  <c r="K5" i="7"/>
  <c r="G7" i="1" s="1"/>
  <c r="AE52" i="37"/>
  <c r="AC53" i="37"/>
  <c r="T5" i="7"/>
  <c r="K7" i="1" s="1"/>
  <c r="K9" i="1" s="1"/>
  <c r="AN57" i="29"/>
  <c r="AL58" i="29"/>
  <c r="Y5" i="7"/>
  <c r="N7" i="1" s="1"/>
  <c r="P16" i="36"/>
  <c r="K40" i="4"/>
  <c r="P16" i="3"/>
  <c r="AQ42" i="29"/>
  <c r="AO57" i="29"/>
  <c r="AF53" i="37"/>
  <c r="AH52" i="37"/>
  <c r="V5" i="7"/>
  <c r="L7" i="1" s="1"/>
  <c r="P15" i="10"/>
  <c r="R15" i="10" s="1"/>
  <c r="AH277" i="7"/>
  <c r="AJ277" i="7" s="1"/>
  <c r="P14" i="10"/>
  <c r="R14" i="10" s="1"/>
  <c r="AD277" i="7"/>
  <c r="AF277" i="7" s="1"/>
  <c r="S16" i="3"/>
  <c r="S16" i="36"/>
  <c r="N40" i="4"/>
  <c r="J16" i="3"/>
  <c r="J16" i="36"/>
  <c r="E40" i="4"/>
  <c r="T53" i="37"/>
  <c r="V52" i="37"/>
  <c r="N5" i="7"/>
  <c r="P16" i="10"/>
  <c r="R16" i="10" s="1"/>
  <c r="AL277" i="7"/>
  <c r="AN277" i="7" s="1"/>
  <c r="G52" i="37"/>
  <c r="E53" i="37"/>
  <c r="D5" i="7"/>
  <c r="C7" i="1" s="1"/>
  <c r="AF238" i="7"/>
  <c r="AJ238" i="7"/>
  <c r="AD249" i="7"/>
  <c r="AF242" i="7"/>
  <c r="AF243" i="7"/>
  <c r="AJ244" i="7"/>
  <c r="AF246" i="7"/>
  <c r="AJ242" i="7"/>
  <c r="AF244" i="7"/>
  <c r="AJ246" i="7"/>
  <c r="AJ245" i="7"/>
  <c r="AF245" i="7"/>
  <c r="AJ243" i="7"/>
  <c r="AF247" i="7"/>
  <c r="AJ247" i="7"/>
  <c r="M52" i="37"/>
  <c r="K53" i="37"/>
  <c r="H5" i="7"/>
  <c r="Z53" i="37"/>
  <c r="AB52" i="37"/>
  <c r="R5" i="7"/>
  <c r="J7" i="1" s="1"/>
  <c r="J9" i="1" s="1"/>
  <c r="M16" i="36"/>
  <c r="M16" i="3"/>
  <c r="H40" i="4"/>
  <c r="Y52" i="37"/>
  <c r="W53" i="37"/>
  <c r="P5" i="7"/>
  <c r="AI58" i="29"/>
  <c r="AK57" i="29"/>
  <c r="W5" i="7"/>
  <c r="M7" i="1" s="1"/>
  <c r="P57" i="29"/>
  <c r="N58" i="29"/>
  <c r="I5" i="7"/>
  <c r="F7" i="1" s="1"/>
  <c r="M57" i="29"/>
  <c r="K58" i="29"/>
  <c r="G5" i="7"/>
  <c r="S52" i="37"/>
  <c r="Q53" i="37"/>
  <c r="L5" i="7"/>
  <c r="P18" i="39"/>
  <c r="R18" i="39" s="1"/>
  <c r="AU277" i="7"/>
  <c r="AW277" i="7" s="1"/>
  <c r="N7" i="32"/>
  <c r="N9" i="32" s="1"/>
  <c r="N12" i="32" s="1"/>
  <c r="N7" i="43"/>
  <c r="N9" i="43" s="1"/>
  <c r="N12" i="43" s="1"/>
  <c r="H53" i="37"/>
  <c r="J52" i="37"/>
  <c r="F5" i="7"/>
  <c r="D7" i="1" s="1"/>
  <c r="D9" i="1" s="1"/>
  <c r="AO52" i="37"/>
  <c r="AQ39" i="37"/>
  <c r="AK52" i="37"/>
  <c r="AI53" i="37"/>
  <c r="X5" i="7"/>
  <c r="P7" i="10"/>
  <c r="B277" i="7"/>
  <c r="H7" i="1" l="1"/>
  <c r="I7" i="1"/>
  <c r="I9" i="1" s="1"/>
  <c r="E7" i="1"/>
  <c r="E10" i="1" s="1"/>
  <c r="F10" i="14"/>
  <c r="F13" i="14"/>
  <c r="G9" i="14"/>
  <c r="AA5" i="7"/>
  <c r="P13" i="10"/>
  <c r="R13" i="10" s="1"/>
  <c r="Z277" i="7"/>
  <c r="AB277" i="7" s="1"/>
  <c r="F7" i="32"/>
  <c r="F9" i="32" s="1"/>
  <c r="F7" i="43"/>
  <c r="F9" i="43" s="1"/>
  <c r="P10" i="39"/>
  <c r="R10" i="39" s="1"/>
  <c r="O277" i="7"/>
  <c r="Q277" i="7" s="1"/>
  <c r="P11" i="39"/>
  <c r="R11" i="39" s="1"/>
  <c r="G7" i="32"/>
  <c r="S277" i="7"/>
  <c r="U277" i="7" s="1"/>
  <c r="G7" i="43"/>
  <c r="C9" i="1"/>
  <c r="P9" i="39"/>
  <c r="R9" i="39" s="1"/>
  <c r="K277" i="7"/>
  <c r="M277" i="7" s="1"/>
  <c r="E7" i="32"/>
  <c r="E9" i="32" s="1"/>
  <c r="E7" i="43"/>
  <c r="E9" i="43" s="1"/>
  <c r="R7" i="10"/>
  <c r="P10" i="10"/>
  <c r="R10" i="10" s="1"/>
  <c r="N277" i="7"/>
  <c r="P277" i="7" s="1"/>
  <c r="P14" i="39"/>
  <c r="R14" i="39" s="1"/>
  <c r="AE277" i="7"/>
  <c r="AG277" i="7" s="1"/>
  <c r="J7" i="32"/>
  <c r="J9" i="32" s="1"/>
  <c r="J7" i="43"/>
  <c r="J9" i="43" s="1"/>
  <c r="D277" i="7"/>
  <c r="P17" i="39"/>
  <c r="R17" i="39" s="1"/>
  <c r="AQ277" i="7"/>
  <c r="AS277" i="7" s="1"/>
  <c r="M7" i="32"/>
  <c r="M9" i="32" s="1"/>
  <c r="M7" i="43"/>
  <c r="M9" i="43" s="1"/>
  <c r="AQ52" i="37"/>
  <c r="AO53" i="37"/>
  <c r="P8" i="39"/>
  <c r="R8" i="39" s="1"/>
  <c r="D7" i="43"/>
  <c r="D9" i="43" s="1"/>
  <c r="G277" i="7"/>
  <c r="I277" i="7" s="1"/>
  <c r="D7" i="32"/>
  <c r="D9" i="32" s="1"/>
  <c r="P9" i="10"/>
  <c r="R9" i="10" s="1"/>
  <c r="E9" i="1"/>
  <c r="J277" i="7"/>
  <c r="L277" i="7" s="1"/>
  <c r="P7" i="39"/>
  <c r="C7" i="32"/>
  <c r="C277" i="7"/>
  <c r="C7" i="43"/>
  <c r="AB5" i="7"/>
  <c r="L9" i="1"/>
  <c r="AO58" i="29"/>
  <c r="AQ57" i="29"/>
  <c r="P15" i="39"/>
  <c r="R15" i="39" s="1"/>
  <c r="K7" i="32"/>
  <c r="K9" i="32" s="1"/>
  <c r="AI277" i="7"/>
  <c r="AK277" i="7" s="1"/>
  <c r="K7" i="43"/>
  <c r="K9" i="43" s="1"/>
  <c r="P13" i="39"/>
  <c r="R13" i="39" s="1"/>
  <c r="AA277" i="7"/>
  <c r="AC277" i="7" s="1"/>
  <c r="I7" i="32"/>
  <c r="I7" i="43"/>
  <c r="P16" i="39"/>
  <c r="R16" i="39" s="1"/>
  <c r="L7" i="43"/>
  <c r="AM277" i="7"/>
  <c r="AO277" i="7" s="1"/>
  <c r="L7" i="32"/>
  <c r="P18" i="10"/>
  <c r="R18" i="10" s="1"/>
  <c r="N9" i="1"/>
  <c r="N12" i="1" s="1"/>
  <c r="AT277" i="7"/>
  <c r="AV277" i="7" s="1"/>
  <c r="P17" i="10"/>
  <c r="R17" i="10" s="1"/>
  <c r="M9" i="1"/>
  <c r="AP277" i="7"/>
  <c r="AR277" i="7" s="1"/>
  <c r="P12" i="39"/>
  <c r="R12" i="39" s="1"/>
  <c r="H7" i="43"/>
  <c r="H9" i="43" s="1"/>
  <c r="W277" i="7"/>
  <c r="Y277" i="7" s="1"/>
  <c r="H7" i="32"/>
  <c r="H9" i="32" s="1"/>
  <c r="P12" i="10"/>
  <c r="R12" i="10" s="1"/>
  <c r="H9" i="1"/>
  <c r="V277" i="7"/>
  <c r="X277" i="7" s="1"/>
  <c r="P11" i="10"/>
  <c r="R11" i="10" s="1"/>
  <c r="G9" i="1"/>
  <c r="R277" i="7"/>
  <c r="T277" i="7" s="1"/>
  <c r="AC5" i="7" l="1"/>
  <c r="G13" i="14"/>
  <c r="G10" i="14"/>
  <c r="H9" i="14"/>
  <c r="K10" i="1"/>
  <c r="K12" i="1" s="1"/>
  <c r="E10" i="43"/>
  <c r="E12" i="43" s="1"/>
  <c r="C9" i="43"/>
  <c r="AY277" i="7"/>
  <c r="E277" i="7"/>
  <c r="F9" i="1"/>
  <c r="H10" i="1"/>
  <c r="N10" i="32"/>
  <c r="L9" i="32"/>
  <c r="I9" i="43"/>
  <c r="K10" i="43"/>
  <c r="K12" i="43" s="1"/>
  <c r="N10" i="1"/>
  <c r="E10" i="32"/>
  <c r="E12" i="32" s="1"/>
  <c r="C9" i="32"/>
  <c r="AX277" i="7"/>
  <c r="P21" i="10"/>
  <c r="R21" i="10" s="1"/>
  <c r="G9" i="43"/>
  <c r="H10" i="43"/>
  <c r="H12" i="43" s="1"/>
  <c r="I9" i="32"/>
  <c r="K10" i="32"/>
  <c r="K12" i="32" s="1"/>
  <c r="G9" i="32"/>
  <c r="H10" i="32"/>
  <c r="H12" i="32" s="1"/>
  <c r="P21" i="39"/>
  <c r="R21" i="39" s="1"/>
  <c r="R7" i="39"/>
  <c r="L9" i="43"/>
  <c r="N10" i="43"/>
  <c r="H13" i="14" l="1"/>
  <c r="H10" i="14"/>
  <c r="I9" i="14"/>
  <c r="P7" i="3"/>
  <c r="P7" i="36"/>
  <c r="S7" i="3"/>
  <c r="S7" i="36"/>
  <c r="J7" i="3"/>
  <c r="J7" i="36"/>
  <c r="E12" i="1"/>
  <c r="M7" i="36"/>
  <c r="M7" i="3"/>
  <c r="H12" i="1"/>
  <c r="I10" i="14" l="1"/>
  <c r="J9" i="14"/>
  <c r="I13" i="14"/>
  <c r="J13" i="14" l="1"/>
  <c r="J10" i="14"/>
  <c r="K9" i="14"/>
  <c r="K10" i="14" l="1"/>
  <c r="L9" i="14"/>
  <c r="K13" i="14"/>
  <c r="L13" i="14" l="1"/>
  <c r="L10" i="14"/>
  <c r="M9" i="14"/>
  <c r="M13" i="14" l="1"/>
  <c r="M10" i="14"/>
  <c r="N9" i="14"/>
  <c r="N13" i="14" l="1"/>
  <c r="N10" i="14"/>
</calcChain>
</file>

<file path=xl/comments1.xml><?xml version="1.0" encoding="utf-8"?>
<comments xmlns="http://schemas.openxmlformats.org/spreadsheetml/2006/main">
  <authors>
    <author>ESYMOMETAL</author>
    <author>Juan Antonio</author>
    <author>javier</author>
    <author>Juan Antonio Anguita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 me voy a Facturación, Facturación, listado abc venta clientes.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Gesin, voy a contabilidad, balances, modelos oficiales programables de explotacion y situación, cuenta de resultados: 1 es plan 1990, 10 es plan 2008. pico en el menú de arriba en "B"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el mismo balance abierto anteriormente, tenemos que sumar los gastos de personal y los de trabajos realizados por otras empresas, (son los de adeco) también sirve para obtener los datos de suministros, materias primas y amortización.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Vamos a considerar: otros tributos, otros servicios, serv. Banc. Y simil. Primas de seguros, serv. Prof indptes, y arrendamientos.</t>
        </r>
      </text>
    </comment>
    <comment ref="A26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ACTUALIZAR PROMEDIO MES A MES
</t>
        </r>
      </text>
    </comment>
    <comment ref="A53" authorId="2" shapeId="0">
      <text>
        <r>
          <rPr>
            <b/>
            <sz val="8"/>
            <color indexed="81"/>
            <rFont val="Tahoma"/>
            <family val="2"/>
          </rPr>
          <t>Total de intervenciones técnicas con parada productiva del puesto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1" authorId="3" shapeId="0">
      <text>
        <r>
          <rPr>
            <b/>
            <sz val="9"/>
            <color indexed="81"/>
            <rFont val="Tahoma"/>
            <family val="2"/>
          </rPr>
          <t>CASTULO TECHNOLOGY, S.L. 168,85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1" authorId="3" shapeId="0">
      <text>
        <r>
          <rPr>
            <b/>
            <sz val="9"/>
            <color indexed="81"/>
            <rFont val="Tahoma"/>
            <family val="2"/>
          </rPr>
          <t>CASTULO TECHNOLOGY, S.L 134,07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1" authorId="3" shapeId="0">
      <text>
        <r>
          <rPr>
            <b/>
            <sz val="9"/>
            <color indexed="81"/>
            <rFont val="Tahoma"/>
            <family val="2"/>
          </rPr>
          <t>CASTULO TECHNOLOGY, S.L 154,20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HERFLUID ANDALUCIA S.L. 35,00</t>
        </r>
      </text>
    </comment>
    <comment ref="I151" authorId="3" shapeId="0">
      <text>
        <r>
          <rPr>
            <b/>
            <sz val="9"/>
            <color indexed="81"/>
            <rFont val="Tahoma"/>
            <family val="2"/>
          </rPr>
          <t>CASTULO TECHNOLOGY S.L. 510,43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1" authorId="3" shapeId="0">
      <text>
        <r>
          <rPr>
            <b/>
            <sz val="9"/>
            <color indexed="81"/>
            <rFont val="Tahoma"/>
            <family val="2"/>
          </rPr>
          <t>SCA TECNICOS DE METODOS Y TIEMPOS  878,55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CASTULO TECHNOLOGY S.L. 50,00</t>
        </r>
      </text>
    </comment>
    <comment ref="M151" authorId="3" shapeId="0">
      <text>
        <r>
          <rPr>
            <b/>
            <sz val="9"/>
            <color indexed="81"/>
            <rFont val="Tahoma"/>
            <family val="2"/>
          </rPr>
          <t xml:space="preserve">50,31 CASTULO TECNOLOGY S.L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2" authorId="3" shapeId="0">
      <text>
        <r>
          <rPr>
            <b/>
            <sz val="9"/>
            <color indexed="81"/>
            <rFont val="Tahoma"/>
            <family val="2"/>
          </rPr>
          <t xml:space="preserve">CONIFICADOS JAEN  83,60
PELLENC IBERICA 262,80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2" authorId="3" shapeId="0">
      <text>
        <r>
          <rPr>
            <b/>
            <sz val="9"/>
            <color indexed="81"/>
            <rFont val="Tahoma"/>
            <family val="2"/>
          </rPr>
          <t>PELLENC IBERICA, S.L. 445,40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2" authorId="3" shapeId="0">
      <text>
        <r>
          <rPr>
            <b/>
            <sz val="9"/>
            <color indexed="81"/>
            <rFont val="Tahoma"/>
            <family val="2"/>
          </rPr>
          <t>CONIFICADOS JAEN 352,00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PELLENC IBERICA S.L 10,24</t>
        </r>
      </text>
    </comment>
    <comment ref="K152" authorId="3" shapeId="0">
      <text>
        <r>
          <rPr>
            <b/>
            <sz val="9"/>
            <color indexed="81"/>
            <rFont val="Tahoma"/>
            <family val="2"/>
          </rPr>
          <t>PELLENC IBERICA S.L 209,58
RIVIMETAL REMOLQUES S.L. 34,70</t>
        </r>
      </text>
    </comment>
    <comment ref="M152" authorId="3" shapeId="0">
      <text>
        <r>
          <rPr>
            <b/>
            <sz val="9"/>
            <color indexed="81"/>
            <rFont val="Tahoma"/>
            <family val="2"/>
          </rPr>
          <t>66,00 PELLENC IBERICA S.L.
42,80 RIVIMETAL REMOLQUES S.L.</t>
        </r>
      </text>
    </comment>
    <comment ref="K153" authorId="3" shapeId="0">
      <text>
        <r>
          <rPr>
            <b/>
            <sz val="9"/>
            <color indexed="81"/>
            <rFont val="Tahoma"/>
            <family val="2"/>
          </rPr>
          <t>ITURRI SA 337,88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53" authorId="3" shapeId="0">
      <text>
        <r>
          <rPr>
            <b/>
            <sz val="9"/>
            <color indexed="81"/>
            <rFont val="Tahoma"/>
            <family val="2"/>
          </rPr>
          <t>336,34 ITURRI S.A.</t>
        </r>
      </text>
    </comment>
    <comment ref="C154" authorId="3" shapeId="0">
      <text>
        <r>
          <rPr>
            <b/>
            <sz val="9"/>
            <color indexed="81"/>
            <rFont val="Tahoma"/>
            <family val="2"/>
          </rPr>
          <t>TALLERES LARREA S.L 173,60
FAVRAM, S.L 352,80
ENGINEERED LAND SYSTEMS, S.L 56,00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4" authorId="3" shapeId="0">
      <text>
        <r>
          <rPr>
            <b/>
            <sz val="9"/>
            <color indexed="81"/>
            <rFont val="Tahoma"/>
            <family val="2"/>
          </rPr>
          <t>FAVRAM S.L 453,60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ENGINEERED LAND SYSTEMS, S.L 112,80</t>
        </r>
      </text>
    </comment>
    <comment ref="I154" authorId="3" shapeId="0">
      <text>
        <r>
          <rPr>
            <b/>
            <sz val="9"/>
            <color indexed="81"/>
            <rFont val="Tahoma"/>
            <family val="2"/>
          </rPr>
          <t>FAVRAM S.L. 275,80
COMPOSITES ARAGON 450,00</t>
        </r>
      </text>
    </comment>
    <comment ref="K154" authorId="3" shapeId="0">
      <text>
        <r>
          <rPr>
            <b/>
            <sz val="9"/>
            <color indexed="81"/>
            <rFont val="Tahoma"/>
            <family val="2"/>
          </rPr>
          <t>FAVRAM S.L. 1156,40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ENGINEERED LAND SYSTEMS, S.L 82,53</t>
        </r>
      </text>
    </comment>
    <comment ref="M154" authorId="3" shapeId="0">
      <text>
        <r>
          <rPr>
            <b/>
            <sz val="9"/>
            <color indexed="81"/>
            <rFont val="Tahoma"/>
            <family val="2"/>
          </rPr>
          <t>320,00 ROSENBAUER ESPAÑOLA, S.A.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214,97 JUAN FCO ZAPATA AYLLON</t>
        </r>
      </text>
    </comment>
    <comment ref="A243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  <comment ref="A262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</commentList>
</comments>
</file>

<file path=xl/comments10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3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</commentList>
</comments>
</file>

<file path=xl/comments11.xml><?xml version="1.0" encoding="utf-8"?>
<comments xmlns="http://schemas.openxmlformats.org/spreadsheetml/2006/main">
  <authors>
    <author>RAFAEL SORIANO</author>
    <author>Javier Navarro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3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46" authorId="1" shapeId="0">
      <text>
        <r>
          <rPr>
            <b/>
            <sz val="9"/>
            <color indexed="81"/>
            <rFont val="Tahoma"/>
            <family val="2"/>
          </rPr>
          <t xml:space="preserve">Máquina con un valor superior a 10 órdenes 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comments12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 INTERVENCIONES CORRECTIVAS/NUMERO DE MAQUINAS
(TRIMESTRAL MAXIMO 0'75)
</t>
        </r>
      </text>
    </comment>
    <comment ref="E4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comments13.xml><?xml version="1.0" encoding="utf-8"?>
<comments xmlns="http://schemas.openxmlformats.org/spreadsheetml/2006/main">
  <authors>
    <author>Juan Antonio</author>
    <author>Juan Antonio Anguita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" authorId="1" shapeId="0">
      <text>
        <r>
          <rPr>
            <b/>
            <sz val="11"/>
            <color indexed="81"/>
            <rFont val="Tahoma"/>
            <family val="2"/>
          </rPr>
          <t>Puntuación obtenida en la encuesta de satisfacción de personal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47" authorId="1" shapeId="0">
      <text>
        <r>
          <rPr>
            <b/>
            <sz val="11"/>
            <color indexed="81"/>
            <rFont val="Tahoma"/>
            <family val="2"/>
          </rPr>
          <t>Incremento/disminución de la satisfacción del personal con respecto al año N-1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Juan Antonio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8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9.xml><?xml version="1.0" encoding="utf-8"?>
<comments xmlns="http://schemas.openxmlformats.org/spreadsheetml/2006/main">
  <authors>
    <author>GESTAMP TOLEDO</author>
  </authors>
  <commentList>
    <comment ref="N7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2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>Porcentaje de los gastos de personal sobre el total de ventas del periodo</t>
        </r>
      </text>
    </comment>
    <comment ref="E3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7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84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2" authorId="1" shapeId="0">
      <text>
        <r>
          <rPr>
            <sz val="11"/>
            <color indexed="81"/>
            <rFont val="Tahoma"/>
            <family val="2"/>
          </rPr>
          <t>Porcentaje de reducción de costes como consecuencia de la implantación eficaz de mejoras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GESTAMP TOLEDO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Al real de cada mes se resta el mes del perupuesto para 2002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JUAN CARLOS GARCIA MORILLAS</author>
  </authors>
  <commentList>
    <comment ref="B9" authorId="0" shapeId="0">
      <text>
        <r>
          <rPr>
            <sz val="8"/>
            <color indexed="81"/>
            <rFont val="Tahoma"/>
            <family val="2"/>
          </rPr>
          <t xml:space="preserve">modificar cada mes suma real + presupuesto meses pendientes
</t>
        </r>
      </text>
    </comment>
  </commentList>
</comments>
</file>

<file path=xl/comments3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>Porcentaje de los gastos de personal sobre el total de ventas del periodo</t>
        </r>
      </text>
    </comment>
    <comment ref="E3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7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84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9" authorId="1" shapeId="0">
      <text>
        <r>
          <rPr>
            <sz val="11"/>
            <color indexed="81"/>
            <rFont val="Tahoma"/>
            <family val="2"/>
          </rPr>
          <t>Mejoras implantadas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1" shapeId="0">
      <text>
        <r>
          <rPr>
            <sz val="11"/>
            <color indexed="81"/>
            <rFont val="Tahoma"/>
            <family val="2"/>
          </rPr>
          <t>Porcentaje de reducción de costes como consecuencia de la implantación eficaz de mejoras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4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5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69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  <comment ref="D106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1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</commentList>
</comments>
</file>

<file path=xl/comments7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  <comment ref="D106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1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9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de ventas dias productivos/operarios)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sharedStrings.xml><?xml version="1.0" encoding="utf-8"?>
<sst xmlns="http://schemas.openxmlformats.org/spreadsheetml/2006/main" count="5518" uniqueCount="1181">
  <si>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</si>
  <si>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</si>
  <si>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</si>
  <si>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</si>
  <si>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</si>
  <si>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</si>
  <si>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</si>
  <si>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</si>
  <si>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</si>
  <si>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</si>
  <si>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</si>
  <si>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</si>
  <si>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ESYMO</t>
  </si>
  <si>
    <t>ADECCO</t>
  </si>
  <si>
    <t>COOP.MUJERES</t>
  </si>
  <si>
    <t>SERINTCAST</t>
  </si>
  <si>
    <t>INTEGRASUR</t>
  </si>
  <si>
    <t>DIFERENCIA</t>
  </si>
  <si>
    <t>NIVEL DE ABSENTISMO</t>
  </si>
  <si>
    <t>PERSONAL DE ESTRUCTURA</t>
  </si>
  <si>
    <t>NIVEL REF.INDICADOR</t>
  </si>
  <si>
    <t>TOTAL PERSONAL</t>
  </si>
  <si>
    <t>TOTAL ESTRUCTURA</t>
  </si>
  <si>
    <t>PERSONAL INDEFINIDO</t>
  </si>
  <si>
    <t>TOTAL INDEFINIDO</t>
  </si>
  <si>
    <t>ACCIDENTES LEVES CON BAJA MEDICA</t>
  </si>
  <si>
    <t>TOTAL ACCIDENTES LEVES</t>
  </si>
  <si>
    <t>TOTAL INDICADOR</t>
  </si>
  <si>
    <t>ACCIDENTES GRAVES</t>
  </si>
  <si>
    <t>ESTRUCTURA</t>
  </si>
  <si>
    <t>INDEFINIDOS</t>
  </si>
  <si>
    <t>EVALUACION DE PROVEEDORES (CALIDAD)</t>
  </si>
  <si>
    <t>EVALUACION PERIODICA DE PROVEEDORES APROBADOS (ENTREGAS)</t>
  </si>
  <si>
    <t>EVALUACION PERIODICA DCE PROVEEDORES APROBADOS (CALIDAD)</t>
  </si>
  <si>
    <t>EVALUACION DE PROVEEDORES (ENTREGAS)</t>
  </si>
  <si>
    <t>EFICACIA DE COMPRAS</t>
  </si>
  <si>
    <t>TOTAL SUMINISTROS</t>
  </si>
  <si>
    <t>TOTAL MATERIA PRIMA</t>
  </si>
  <si>
    <t>TOTAL FACTURACION</t>
  </si>
  <si>
    <t>RENTABILIDAD DE NEGOCIO</t>
  </si>
  <si>
    <t>BENEFICIO A. IMPUESTOS</t>
  </si>
  <si>
    <t>FACTURACION MES</t>
  </si>
  <si>
    <t>TENDENCIA DE FUTURO EN LA EVOLUCION DEL RESULTADO ECONOMICO</t>
  </si>
  <si>
    <t>AMORTIZACIONES</t>
  </si>
  <si>
    <t>CRECIMIENTO DE VENTAS</t>
  </si>
  <si>
    <t>TOTAL VENTAS MES</t>
  </si>
  <si>
    <t>TOTAL VENTAS MES N-1</t>
  </si>
  <si>
    <t>DIVERSIFICACION DE CARTERA</t>
  </si>
  <si>
    <t>SATISFACCION GLOBAL DEL CLIENTE</t>
  </si>
  <si>
    <t>TOTAL</t>
  </si>
  <si>
    <t>RENTABILIDAD</t>
  </si>
  <si>
    <t>Nº SUGERENCIAS PRESENTADAS</t>
  </si>
  <si>
    <t>CRECIMIENTO  VENTAS</t>
  </si>
  <si>
    <t>SATISFACCION GLOBAL DE CLIENTE</t>
  </si>
  <si>
    <t>NUMERO DE SUGERENCIAS PRESENTADAS</t>
  </si>
  <si>
    <t>FACTURACION MEDIA OPERARIO</t>
  </si>
  <si>
    <t>DIAS LABORABLES MES</t>
  </si>
  <si>
    <t>MANO OBRA DIRECTA</t>
  </si>
  <si>
    <t>MEJORA DEL PRESUPUESTO DE LA PRODUCCION</t>
  </si>
  <si>
    <t>FACTURACION MEDIA OPERARIO (MOD)</t>
  </si>
  <si>
    <t>SUMINISTROS</t>
  </si>
  <si>
    <t>MATERIA PRIMA</t>
  </si>
  <si>
    <t>COSTE MANO OBRA</t>
  </si>
  <si>
    <t>TOTAL VENTAS</t>
  </si>
  <si>
    <t>RECHAZOS INTERNOS (PPM'S)</t>
  </si>
  <si>
    <t>RECHAZOS EXTERNOS (PPM'S)</t>
  </si>
  <si>
    <t>COSTE DE NO CALIDAD</t>
  </si>
  <si>
    <t>COSTE NO CALIDAD</t>
  </si>
  <si>
    <t>INCIDENTES CON CONSECUENCIA DE DESPLAZAMIENTO A INSTALACIONES DE CLIENTES</t>
  </si>
  <si>
    <t>INCIDENTES EN EL MES</t>
  </si>
  <si>
    <t>MEDIA DE INTERVENCIONES CORRECTIVAS POR MAQUINA</t>
  </si>
  <si>
    <t>INTERVENCIONES CON PARADA</t>
  </si>
  <si>
    <t>RESULTADO MENSUAL</t>
  </si>
  <si>
    <t>RESULTADO MES</t>
  </si>
  <si>
    <t>NIVEL REFERENCIA MES</t>
  </si>
  <si>
    <t xml:space="preserve">TOTAL ABSENTISMO </t>
  </si>
  <si>
    <t xml:space="preserve">ABSENTISMO PERSONAL  ESYMO </t>
  </si>
  <si>
    <t>ABSENTISMO PERSONAL ADECCO</t>
  </si>
  <si>
    <t xml:space="preserve"> ABSENTISMO PERSONAL CCOP.MUJERES-SERINTCAST-INTEGRASUR</t>
  </si>
  <si>
    <t>INTERVENCIONES MES</t>
  </si>
  <si>
    <t>NUMERO DE MAQUINAS</t>
  </si>
  <si>
    <t>DOCUMENTO</t>
  </si>
  <si>
    <t>PE1R1</t>
  </si>
  <si>
    <t>PROPIETARIO</t>
  </si>
  <si>
    <t>Miguel A. de la Torre</t>
  </si>
  <si>
    <t>FECHA</t>
  </si>
  <si>
    <t>REV.</t>
  </si>
  <si>
    <t>INDICADOR</t>
  </si>
  <si>
    <t>PROCESO</t>
  </si>
  <si>
    <t>NIVEL REF.</t>
  </si>
  <si>
    <t>EVALUACION</t>
  </si>
  <si>
    <t>PE1</t>
  </si>
  <si>
    <t>MATG</t>
  </si>
  <si>
    <t>Trimestral</t>
  </si>
  <si>
    <t>Tendencia en la evolucion del Rtdo. Econ</t>
  </si>
  <si>
    <t>PE2</t>
  </si>
  <si>
    <t>Crecimiento de ventas</t>
  </si>
  <si>
    <t>PC1</t>
  </si>
  <si>
    <t>Mensual</t>
  </si>
  <si>
    <t>Personal de Estructura</t>
  </si>
  <si>
    <t>PA3</t>
  </si>
  <si>
    <t>RSB</t>
  </si>
  <si>
    <t>Personal indefinido</t>
  </si>
  <si>
    <t>Accidentes leves con baja medica</t>
  </si>
  <si>
    <t>Accidentes graves</t>
  </si>
  <si>
    <t>Nivel de absentismo</t>
  </si>
  <si>
    <t>Evaluacion de proveedores (Calidad)</t>
  </si>
  <si>
    <t>PA2</t>
  </si>
  <si>
    <t>Evaluacion de proveedores (Suministros)</t>
  </si>
  <si>
    <t>Facturación media operario (MOD)</t>
  </si>
  <si>
    <t>JCC</t>
  </si>
  <si>
    <t>Mejora del presupuesto para la produccion</t>
  </si>
  <si>
    <t>PC3</t>
  </si>
  <si>
    <t>Rechazos internos (PPM´S)</t>
  </si>
  <si>
    <t>PA5</t>
  </si>
  <si>
    <t>JNL</t>
  </si>
  <si>
    <t>Rechazos externos (PPM¨S)</t>
  </si>
  <si>
    <t>Costes de no calidad</t>
  </si>
  <si>
    <t>1/Trim</t>
  </si>
  <si>
    <t>Semestral</t>
  </si>
  <si>
    <t>PA4</t>
  </si>
  <si>
    <t>Intervenciones con parada</t>
  </si>
  <si>
    <t>Satisfacción global del cliente</t>
  </si>
  <si>
    <t>PC6</t>
  </si>
  <si>
    <t>Anual</t>
  </si>
  <si>
    <t xml:space="preserve">Rentabilidad de negocio </t>
  </si>
  <si>
    <t>UNIVERSIDAD BECAS</t>
  </si>
  <si>
    <t>Datos Económicos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</si>
  <si>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</si>
  <si>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</si>
  <si>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</si>
  <si>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</si>
  <si>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</si>
  <si>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</si>
  <si>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</si>
  <si>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</si>
  <si>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</si>
  <si>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</si>
  <si>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</si>
  <si>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</si>
  <si>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</si>
  <si>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Datos RR.HH.</t>
  </si>
  <si>
    <t>Fijos</t>
  </si>
  <si>
    <t>Eventuales</t>
  </si>
  <si>
    <t>E.T.T.</t>
  </si>
  <si>
    <t>Leves</t>
  </si>
  <si>
    <t>Graves</t>
  </si>
  <si>
    <t>Desglose Facturación</t>
  </si>
  <si>
    <t>DATOS DE PERSONAL</t>
  </si>
  <si>
    <t>DATOS DE PRODUCTIVIDAD</t>
  </si>
  <si>
    <t>M.O.D.</t>
  </si>
  <si>
    <t>M.O.I.</t>
  </si>
  <si>
    <t>M.O.E.</t>
  </si>
  <si>
    <t>GASTOS DE PERSONAL</t>
  </si>
  <si>
    <t>PRODUCTIVIDAD X M.O.D.</t>
  </si>
  <si>
    <t>PROD. X M.O.D + I.</t>
  </si>
  <si>
    <t>PROD. X TRABAJADOR</t>
  </si>
  <si>
    <t>MEDIA ANUAL</t>
  </si>
  <si>
    <t>TOTAL AÑO</t>
  </si>
  <si>
    <t>IMPORTE EN EUROS POR OPERARIO Y DIA LABORABLE DEL MES</t>
  </si>
  <si>
    <t>DIAS</t>
  </si>
  <si>
    <t>FACTURACION X DIA LABORABLE</t>
  </si>
  <si>
    <t>TOTAL FACTURADO</t>
  </si>
  <si>
    <t>% RESULTADO S/FACTURACION</t>
  </si>
  <si>
    <t>PROMEDIO AÑO</t>
  </si>
  <si>
    <t xml:space="preserve"> </t>
  </si>
  <si>
    <t>TALL.CORRAL MECANIZADOS, S.L.</t>
  </si>
  <si>
    <t>SOLARCAR, S.A.L.</t>
  </si>
  <si>
    <t>PROTOTIPOS Y UT. MARTEÑOS, S.L.</t>
  </si>
  <si>
    <t>PERFILES Y DERIVASDOS ANDALUCES, S.L.</t>
  </si>
  <si>
    <t>FAESA</t>
  </si>
  <si>
    <t>URANO INDUSTRIAL ELECTR.</t>
  </si>
  <si>
    <t>FORJAS Y ESTAMP. JIENNENSES</t>
  </si>
  <si>
    <t>EXPORT AGRICOLA, S.L.</t>
  </si>
  <si>
    <t>GES ANDALUCIA, S.L.</t>
  </si>
  <si>
    <t>EXNI</t>
  </si>
  <si>
    <t>DOYMA, S.L.</t>
  </si>
  <si>
    <t>FON-MAR, S.A.</t>
  </si>
  <si>
    <t>GOMOLAN, S.A.L.</t>
  </si>
  <si>
    <t>FUMAPA, S.L.</t>
  </si>
  <si>
    <t>MECANIZADOS MECASANZ</t>
  </si>
  <si>
    <t>RUEDAGUA, S.L.</t>
  </si>
  <si>
    <t>D.C.C., S.L.</t>
  </si>
  <si>
    <t>ARTE Y FORJA, S.L.</t>
  </si>
  <si>
    <t>TOTAL ANUAL</t>
  </si>
  <si>
    <t>DATOS  DE VENTAS SEGÚN FACTURACION</t>
  </si>
  <si>
    <t>% S/FACTURACION POR CLIENTES</t>
  </si>
  <si>
    <t>PROMEDIO</t>
  </si>
  <si>
    <t>TOTALES</t>
  </si>
  <si>
    <t>Moneda en Euros</t>
  </si>
  <si>
    <t>MESES</t>
  </si>
  <si>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</si>
  <si>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</si>
  <si>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</si>
  <si>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</si>
  <si>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</si>
  <si>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</si>
  <si>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</si>
  <si>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</si>
  <si>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</si>
  <si>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</si>
  <si>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PRESU REVISADO 05</t>
  </si>
  <si>
    <t>%INCREM REAL/PRESUP.</t>
  </si>
  <si>
    <t>JUL</t>
  </si>
  <si>
    <t>AGO</t>
  </si>
  <si>
    <t>PRESU REVISADO 06</t>
  </si>
  <si>
    <t>%INCREM REAL/PRES.</t>
  </si>
  <si>
    <t>COMENTARIOS</t>
  </si>
  <si>
    <t>HOJA: COMPARACION ACUMULADA DEVENTAS</t>
  </si>
  <si>
    <t>Cambiar cada mes el acumulado real, para que sea el real hasta ese mes más el presupuesto del resto de meses</t>
  </si>
  <si>
    <t>y también el proyectado</t>
  </si>
  <si>
    <t>HOJA: VENTA POR GRUPO DE CLIENTES</t>
  </si>
  <si>
    <t>Corregir si es necesario días de cada mes y suma final para hacer la media acumulada según días trabajados en el año.</t>
  </si>
  <si>
    <t>Corregir gráficos</t>
  </si>
  <si>
    <t>CLIENTES</t>
  </si>
  <si>
    <t>%</t>
  </si>
  <si>
    <t>GESTAMP LINARES S.A.</t>
  </si>
  <si>
    <t>CLIENTES LINARES</t>
  </si>
  <si>
    <t>CLIENTES PROVINCIA</t>
  </si>
  <si>
    <t>CLIENTES ANDALUCIA</t>
  </si>
  <si>
    <t>CLIENTES NACIONAL</t>
  </si>
  <si>
    <t xml:space="preserve">TOTAL </t>
  </si>
  <si>
    <t>Descripción</t>
  </si>
  <si>
    <t>PROMEDIO DE FACTURACIÓN POR DÍA DE TRABAJO</t>
  </si>
  <si>
    <t>Real 2008 facturación / día</t>
  </si>
  <si>
    <t>Euros/día</t>
  </si>
  <si>
    <t xml:space="preserve">ESYMO METAL, S.L. </t>
  </si>
  <si>
    <t>PRES.</t>
  </si>
  <si>
    <t>REAL</t>
  </si>
  <si>
    <t>Mano de obra directa. MOD</t>
  </si>
  <si>
    <t>Mano de obra indirecta. MOI</t>
  </si>
  <si>
    <t>Mano de obra estructura. MOE</t>
  </si>
  <si>
    <t>Total</t>
  </si>
  <si>
    <t>ETT's</t>
  </si>
  <si>
    <t>MIGUEL A. DE LA TORRE</t>
  </si>
  <si>
    <t>JESUS TOMAS COLMENERO CASTILLO</t>
  </si>
  <si>
    <t>PRODUCCION</t>
  </si>
  <si>
    <t>RAFAEL SORIANO BOLIVAR</t>
  </si>
  <si>
    <t>JOSE LARA ESPEJO</t>
  </si>
  <si>
    <t>LOGISTICA</t>
  </si>
  <si>
    <t>INMACULADA MARTIN RODRIGUEZ</t>
  </si>
  <si>
    <t>JAVIER NAVARRO LOPEZ</t>
  </si>
  <si>
    <t>CALIDAD</t>
  </si>
  <si>
    <t>MONTSERRAT DE LA TORRE GARCIA</t>
  </si>
  <si>
    <t>EDINSON VILLA TELLO</t>
  </si>
  <si>
    <t>MANTENIMIENTO</t>
  </si>
  <si>
    <t>ANTONIO JESUS MOLINA MURO</t>
  </si>
  <si>
    <t>CARRETILLERO/CAMION.</t>
  </si>
  <si>
    <t>PROVEEDORES APROBADOS</t>
  </si>
  <si>
    <t>ANUAL</t>
  </si>
  <si>
    <t>ENTREGAS</t>
  </si>
  <si>
    <t>PPG IBÉRICA SALES &amp; SERVICE, S.L.</t>
  </si>
  <si>
    <t>A</t>
  </si>
  <si>
    <t>AKZO NOBEL INDUSTRIAL PAINTS, S.L.</t>
  </si>
  <si>
    <t>NABER RECUBRIMIENTOS EN POLVO, S.L.</t>
  </si>
  <si>
    <t>HENKEL IBÉRICA, S.A.</t>
  </si>
  <si>
    <t>SIKA, S.A.</t>
  </si>
  <si>
    <t>KOCH CHENICAL THECHNOLOGY GROUP LTD.</t>
  </si>
  <si>
    <t>CONIEX, S.A.</t>
  </si>
  <si>
    <t>PLÁSTICOS INDUSTRIALES DEL SUR, S.L.</t>
  </si>
  <si>
    <t>ICT FILTRACIÓN, S.L.</t>
  </si>
  <si>
    <t>FILTRONA PLÁSTICOS, S.A.U.</t>
  </si>
  <si>
    <t>HERMANOS BLANCO BARRENA, S.A.</t>
  </si>
  <si>
    <t>RIVIMETAL REMOLQUES, S.L.</t>
  </si>
  <si>
    <t>FERRETERÍA UNCETA, S.A.</t>
  </si>
  <si>
    <t>KLUBER LUBRICACIÓN GMBH IBÉRICA, S. EN C.</t>
  </si>
  <si>
    <t>LUMAQUIN, S.A.</t>
  </si>
  <si>
    <t>SISTEMAS DE APLICACIÓN Y RECUBRIMIENTOS TÉCNICOS, S.A.</t>
  </si>
  <si>
    <t>SGS BOMBAS, S.L.</t>
  </si>
  <si>
    <t>NABER PINTURAS Y BARNICES, S.L.</t>
  </si>
  <si>
    <t>MASCARAS Y SISTEMAS DE PROTECCIÓN, S.L.</t>
  </si>
  <si>
    <t>TIPO A</t>
  </si>
  <si>
    <t>≥ 75</t>
  </si>
  <si>
    <t xml:space="preserve">TOTAL PROVEEDORES APROBADOS </t>
  </si>
  <si>
    <t>INDICADORES</t>
  </si>
  <si>
    <t>ACUMULAD AÑO</t>
  </si>
  <si>
    <t>Nº SUGERENCIAS MES</t>
  </si>
  <si>
    <t>TCM NATURALIA S.L.</t>
  </si>
  <si>
    <t>TOTAL MESES</t>
  </si>
  <si>
    <t>FABRICADOS DE BLODER S.L.</t>
  </si>
  <si>
    <t>COMP. Y ESTAMP. DEL SUR</t>
  </si>
  <si>
    <t>Esymo</t>
  </si>
  <si>
    <t>Integrasur</t>
  </si>
  <si>
    <t>BENEFICIO ANTES DE IMPUESTOS</t>
  </si>
  <si>
    <t>IMPORTE TOTAL GTOS PERSONAL</t>
  </si>
  <si>
    <t>EVOLUCIÓN PERIOD. DE PROVEED.</t>
  </si>
  <si>
    <t>TOTAL MATERIAS PRIMAS</t>
  </si>
  <si>
    <t>TOTAL AMORTIZACIÓN</t>
  </si>
  <si>
    <t>TOTAL GTOS REPAR. Y CONSERV.</t>
  </si>
  <si>
    <t>TOTAL GTOS OTROS APROVISION.</t>
  </si>
  <si>
    <t>DIAS TRABAJADOS EN EL MES</t>
  </si>
  <si>
    <t>TOTAL MANO DE OBRA DIRECTA</t>
  </si>
  <si>
    <t>TOTAL MANO DE OBRA</t>
  </si>
  <si>
    <t>EVOLUCION DEL PERSONAL</t>
  </si>
  <si>
    <t>LISTADO DE ABSENTISMO</t>
  </si>
  <si>
    <t>Nº ACCIDENTES DE TRABAJO</t>
  </si>
  <si>
    <r>
      <t xml:space="preserve">144 FAESA. </t>
    </r>
    <r>
      <rPr>
        <b/>
        <sz val="14"/>
        <color rgb="FF00FF00"/>
        <rFont val="Calibri"/>
        <family val="2"/>
        <scheme val="minor"/>
      </rPr>
      <t>(A)</t>
    </r>
  </si>
  <si>
    <t>Calidad</t>
  </si>
  <si>
    <t>Entregas</t>
  </si>
  <si>
    <t>COSTE DE PRODUCCION POR DIA LABORABLE</t>
  </si>
  <si>
    <t xml:space="preserve">TIPO A </t>
  </si>
  <si>
    <t>≥ 75%</t>
  </si>
  <si>
    <t>MARGEN BRUTO</t>
  </si>
  <si>
    <t>Porcentaje</t>
  </si>
  <si>
    <t>TALLERES FABIO MURGA, S.A.</t>
  </si>
  <si>
    <t>Total mes</t>
  </si>
  <si>
    <t>Total trimestre</t>
  </si>
  <si>
    <t>TOTAL FACTURACIÓN REAL MES</t>
  </si>
  <si>
    <t>OTROS DATOS DE DESGLOSE FACTURACIÓN</t>
  </si>
  <si>
    <t>DEVOLUCIONES DE VENTAS</t>
  </si>
  <si>
    <t>OTROS INGRESOS</t>
  </si>
  <si>
    <t>TOTAL INGRESOS</t>
  </si>
  <si>
    <t>CONSUMOS PRODUCCION</t>
  </si>
  <si>
    <t>PERSONAL</t>
  </si>
  <si>
    <t>AMORTIZACION NETA</t>
  </si>
  <si>
    <t>REPARACIONES</t>
  </si>
  <si>
    <t>GASTOS DE ESTRUCTURA</t>
  </si>
  <si>
    <t>GASTOS DE VIAJE</t>
  </si>
  <si>
    <t>INEFICACIAS</t>
  </si>
  <si>
    <t>EBIT DE PRODUCCION</t>
  </si>
  <si>
    <t>CONSUMOS PRODUCCIÓN</t>
  </si>
  <si>
    <t>Materias primas</t>
  </si>
  <si>
    <t>Otros Aprovisionamientos</t>
  </si>
  <si>
    <t>Transportes</t>
  </si>
  <si>
    <t xml:space="preserve">TOTAL CONSUMOS PRODUCCIÓN </t>
  </si>
  <si>
    <t>DATOS EXPLOTACIÓN</t>
  </si>
  <si>
    <t>AMORTIZACIÓN NETA</t>
  </si>
  <si>
    <t>REPARACIÓN Y CONSERVACIÓN</t>
  </si>
  <si>
    <t>EBIT DE PRODUCCIÓN</t>
  </si>
  <si>
    <t>TOTAL SUBVENCIÓN TRASPASADA</t>
  </si>
  <si>
    <t>TOTAL PUBLICIDAD PROPAGANDA Y RR.PP</t>
  </si>
  <si>
    <t>TOTAL GASTOS ESTRUCTURA</t>
  </si>
  <si>
    <t>TOTAL TRANSPORTES</t>
  </si>
  <si>
    <t>GASTOS FINANACIEROS</t>
  </si>
  <si>
    <t>INGRESOS FINANCIEROS</t>
  </si>
  <si>
    <t>GASTOS EXTRAORDINARIOS</t>
  </si>
  <si>
    <t>RESULTADO FINANCIERO</t>
  </si>
  <si>
    <t>TIPO</t>
  </si>
  <si>
    <t>Eficacia</t>
  </si>
  <si>
    <t>Eficiencia</t>
  </si>
  <si>
    <t>Personal sobre ventas</t>
  </si>
  <si>
    <t>Nº de sugerencias mejoradas/presentadas</t>
  </si>
  <si>
    <t>Nº de sugerencias/mejoradas implantadas</t>
  </si>
  <si>
    <t>Diversificación de la cartera de clientes</t>
  </si>
  <si>
    <t>Pérdida de horas por O. Recuperacion</t>
  </si>
  <si>
    <t>PC2</t>
  </si>
  <si>
    <t>Comparación planificado/fabricado</t>
  </si>
  <si>
    <t>Rendimiento por sección</t>
  </si>
  <si>
    <t>Rendimiento por operario</t>
  </si>
  <si>
    <t>Horas improductivas</t>
  </si>
  <si>
    <t>PC4</t>
  </si>
  <si>
    <t>Transportes urgentes</t>
  </si>
  <si>
    <t>Cumplimiento plazos facturación clientes</t>
  </si>
  <si>
    <t>PC5</t>
  </si>
  <si>
    <t>mas 2 días laborables 15/30</t>
  </si>
  <si>
    <t>Numero de atributos insatisfactorios</t>
  </si>
  <si>
    <t>Control de entregas urgentes</t>
  </si>
  <si>
    <t>Mantenimiento de costes de las compras</t>
  </si>
  <si>
    <t>Cumplimiento del plan anual de audiorias</t>
  </si>
  <si>
    <t>PA1</t>
  </si>
  <si>
    <t>Porcentaje de acciones fuera de plazo</t>
  </si>
  <si>
    <t>Nº de intervenciones de manten. Correctivo por máq.</t>
  </si>
  <si>
    <t>Número de calibraciones fuera de fecha</t>
  </si>
  <si>
    <t>PA6</t>
  </si>
  <si>
    <t>Incidentes con cons. Desplazamiento a instalac. Cliente</t>
  </si>
  <si>
    <t>Nº horas de parada product. Por manten correctivos y máq.</t>
  </si>
  <si>
    <t>CUMPLIMIENTO DEL PLAN ANUAL DE AUDITORIAS</t>
  </si>
  <si>
    <t>PORCENTAJE DE ACCIONES FUERA DE PLAZO</t>
  </si>
  <si>
    <t>NUMERO DE CALIBRACIONES FUERA DE FECHA</t>
  </si>
  <si>
    <t>Nº HORAS DE PARADA PRODUCT. POR MANTENIMIENTO CORRECTIVOS Y MÁQUINAS.</t>
  </si>
  <si>
    <t>DATOS PRODUCCIÓN</t>
  </si>
  <si>
    <t>RENDIMIENTO POR SECCIÓN</t>
  </si>
  <si>
    <t>HORAS IMPRODUCTIVAS</t>
  </si>
  <si>
    <t>CONTROL ENTREGAS URGENTES</t>
  </si>
  <si>
    <t>TRANSPORTES URGENTES</t>
  </si>
  <si>
    <t>FACTURACIÓN  MES</t>
  </si>
  <si>
    <t>FACTURACIÓN GESTAMP</t>
  </si>
  <si>
    <t xml:space="preserve">RESULTADO MES </t>
  </si>
  <si>
    <t>EXPRESO LINARES S.L.U.</t>
  </si>
  <si>
    <t>DATOS CALIDAD/MANTENIMIENTO.</t>
  </si>
  <si>
    <t>PERDIDA DE HORAS POR ORDENES DE RECUPERACIÓN</t>
  </si>
  <si>
    <t>TOTAL MANO DE OBRA INDIRECTA</t>
  </si>
  <si>
    <t>PORCENTAJE HORAS IMPRODUCTIVAS</t>
  </si>
  <si>
    <t>PORCENTAJE CONTROL ENTREGAS</t>
  </si>
  <si>
    <t>NIVEL REFERENCIA INDICADOR</t>
  </si>
  <si>
    <t>CUMPLIMIENTO PLAN ANUAL DE AUDITORIAS</t>
  </si>
  <si>
    <t>PORCENTAJE ACCIONES FUERA DE PLAZO</t>
  </si>
  <si>
    <t>Nº CALIBRACIONES FUERA DE FECHA</t>
  </si>
  <si>
    <t>% ACCIONES FUERA DE PLAZO</t>
  </si>
  <si>
    <t>Nº DE HORAS DE PARADA PRODUCTIVA POR MANTENMTOS CORRECTIVOS Y MAQUINA</t>
  </si>
  <si>
    <t>NºHORAS PARADA PRDTVA. POR MANTENMTOS CORRECTIVOS Y MAQ.</t>
  </si>
  <si>
    <t>Nº HORAS DE PARADA PRODUCTIVA POR MANTENIMIENTOS CORRECTIVOS Y MAQUINA</t>
  </si>
  <si>
    <t>NUMERO DE SUGERENCIAS IMPLANTADAS</t>
  </si>
  <si>
    <t>Nº SUGERENCIAS IMPLANTADAS</t>
  </si>
  <si>
    <t>DATOS MATG</t>
  </si>
  <si>
    <t>Nº ATRIBUTOS INSATISFACTORIOS</t>
  </si>
  <si>
    <t>Nº DE HORAS CON PARADA</t>
  </si>
  <si>
    <t>CUMPLIMIENTO PLAZOS FACTURACIÓN CLIENTES</t>
  </si>
  <si>
    <t>1ª QUINCENA</t>
  </si>
  <si>
    <t>2ª QUINCENA</t>
  </si>
  <si>
    <t>NIVEL REF.INDICADOR (DIAS)</t>
  </si>
  <si>
    <t>DIFERENCIA 1ª QUINCENA</t>
  </si>
  <si>
    <t>DIFERENCIA 2ª QUINCENA</t>
  </si>
  <si>
    <t>NUMERO DE TRANSPORTES URGENTES</t>
  </si>
  <si>
    <t>CONTROL DE ENTREGAS URGENTES</t>
  </si>
  <si>
    <t>INTERVENCIONES CORRECTIVAS POR MÁQUINA</t>
  </si>
  <si>
    <t>Nº DE MÁQUINAS</t>
  </si>
  <si>
    <t>Efiacacia</t>
  </si>
  <si>
    <r>
      <t xml:space="preserve">OTROS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</si>
  <si>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</si>
  <si>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OTROS </t>
    </r>
    <r>
      <rPr>
        <b/>
        <sz val="14"/>
        <color rgb="FF66FF33"/>
        <rFont val="Calibri"/>
        <family val="2"/>
        <scheme val="minor"/>
      </rPr>
      <t>(A)</t>
    </r>
  </si>
  <si>
    <t>OTROS (LOCALES)</t>
  </si>
  <si>
    <t>OTROS (PROVINCIALES)</t>
  </si>
  <si>
    <t>OTROS (AUTONOMICOS)</t>
  </si>
  <si>
    <t xml:space="preserve">JUNIO </t>
  </si>
  <si>
    <t xml:space="preserve"> DICIEMBRE</t>
  </si>
  <si>
    <t>JUAN ANTONIO ANGUITA RUANO</t>
  </si>
  <si>
    <t xml:space="preserve">GASTOS E INGRESOS FINANCIEROS </t>
  </si>
  <si>
    <t>TOTAL MANO OBRA ESTRUCTURA</t>
  </si>
  <si>
    <t>PINTURAS GARLEY</t>
  </si>
  <si>
    <t>BEHUUEMAR TUCCITANA</t>
  </si>
  <si>
    <t>CLARTON HORN</t>
  </si>
  <si>
    <t>Cuenta</t>
  </si>
  <si>
    <t>Debe ejerc. actual</t>
  </si>
  <si>
    <t>Haber ejerc. actual</t>
  </si>
  <si>
    <t>Debe Enero</t>
  </si>
  <si>
    <t>Haber Enero</t>
  </si>
  <si>
    <t>Debe Febrero</t>
  </si>
  <si>
    <t>Haber Febrero</t>
  </si>
  <si>
    <t>Debe Marzo</t>
  </si>
  <si>
    <t>Haber Marzo</t>
  </si>
  <si>
    <t>Debe Abril</t>
  </si>
  <si>
    <t>Haber Abril</t>
  </si>
  <si>
    <t>Debe Mayo</t>
  </si>
  <si>
    <t>Haber Mayo</t>
  </si>
  <si>
    <t>Debe Junio</t>
  </si>
  <si>
    <t>Haber Junio</t>
  </si>
  <si>
    <t>Debe Julio</t>
  </si>
  <si>
    <t>Haber Julio</t>
  </si>
  <si>
    <t>Debe Agosto</t>
  </si>
  <si>
    <t>Haber Agosto</t>
  </si>
  <si>
    <t>Debe Septiembre</t>
  </si>
  <si>
    <t>Haber Septiembre</t>
  </si>
  <si>
    <t>Debe Octubre</t>
  </si>
  <si>
    <t>Haber Octubre</t>
  </si>
  <si>
    <t>Debe Noviembre</t>
  </si>
  <si>
    <t>Haber Noviembre</t>
  </si>
  <si>
    <t>Debe Diciembre</t>
  </si>
  <si>
    <t>Haber Diciembre</t>
  </si>
  <si>
    <t>6010000</t>
  </si>
  <si>
    <t>COMPRA DE MATERIAS PRIMAS</t>
  </si>
  <si>
    <t>6020000</t>
  </si>
  <si>
    <t>COMPRA DE OTROS APROVISONAMIEN</t>
  </si>
  <si>
    <t>6210001</t>
  </si>
  <si>
    <t>ARRENDAMIENTO NAVE INDUSTRIAL</t>
  </si>
  <si>
    <t>6210004</t>
  </si>
  <si>
    <t>6220001</t>
  </si>
  <si>
    <t>REPARACION DE NAVE</t>
  </si>
  <si>
    <t>6220002</t>
  </si>
  <si>
    <t>REPARACION DE VEHICULOS</t>
  </si>
  <si>
    <t>6220003</t>
  </si>
  <si>
    <t>REPARACION MAQUINAS</t>
  </si>
  <si>
    <t>6220004</t>
  </si>
  <si>
    <t>REPARACION INFORMATICA</t>
  </si>
  <si>
    <t>6220005</t>
  </si>
  <si>
    <t>LIMPIEZA OFICINAS</t>
  </si>
  <si>
    <t>6222000</t>
  </si>
  <si>
    <t>REPARAC. Y CONSERV. INST. TECN</t>
  </si>
  <si>
    <t>6230000</t>
  </si>
  <si>
    <t>SERV. DE PROF. INDEP</t>
  </si>
  <si>
    <t>6231000</t>
  </si>
  <si>
    <t>SER.DE PROF. IND.SUJETOS A RET</t>
  </si>
  <si>
    <t>6240000</t>
  </si>
  <si>
    <t>TRANSPORTES</t>
  </si>
  <si>
    <t>6250006</t>
  </si>
  <si>
    <t>POLIZA Nº 23055594</t>
  </si>
  <si>
    <t>6250010</t>
  </si>
  <si>
    <t>6250012</t>
  </si>
  <si>
    <t>POLIZA Nº 15848624 (PEUGEOT)</t>
  </si>
  <si>
    <t>6250013</t>
  </si>
  <si>
    <t>6250014</t>
  </si>
  <si>
    <t>POLIZA 16160 CO-5303-AG MERCAN</t>
  </si>
  <si>
    <t>6250015</t>
  </si>
  <si>
    <t>POLIZA BGAE022540    CO-5303-A</t>
  </si>
  <si>
    <t>6250017</t>
  </si>
  <si>
    <t>6261939</t>
  </si>
  <si>
    <t>SERV. BANC. LA GENERAL</t>
  </si>
  <si>
    <t>6267241</t>
  </si>
  <si>
    <t>SERV. BANC. CAJA MADRID C.M.</t>
  </si>
  <si>
    <t>6270000</t>
  </si>
  <si>
    <t>PUBLICIDAD PROPAGANDA Y  RRPP</t>
  </si>
  <si>
    <t>6280004</t>
  </si>
  <si>
    <t>6281000</t>
  </si>
  <si>
    <t>SUMINISTROS CARBURANTE COCHES</t>
  </si>
  <si>
    <t>6283000</t>
  </si>
  <si>
    <t>6284000</t>
  </si>
  <si>
    <t>OTROS SERVICIOS</t>
  </si>
  <si>
    <t>6290002</t>
  </si>
  <si>
    <t>GESTION DE RESIDUOS</t>
  </si>
  <si>
    <t>6290003</t>
  </si>
  <si>
    <t>GASTO TELEFONO MOVIL</t>
  </si>
  <si>
    <t>6290004</t>
  </si>
  <si>
    <t>GASTO TELEFONO FIJO</t>
  </si>
  <si>
    <t>6296000</t>
  </si>
  <si>
    <t>MATERIAL DE OFICINA</t>
  </si>
  <si>
    <t>6310000</t>
  </si>
  <si>
    <t>OTROS TRIBUTOS</t>
  </si>
  <si>
    <t>6400000</t>
  </si>
  <si>
    <t>SUELDOS Y SALARIOS</t>
  </si>
  <si>
    <t>6410000</t>
  </si>
  <si>
    <t>INDEMNIZACIONES</t>
  </si>
  <si>
    <t>6420000</t>
  </si>
  <si>
    <t>SEG. SOC. A CARGO DE LA EMPRSA</t>
  </si>
  <si>
    <t>6490001</t>
  </si>
  <si>
    <t>FORMACION</t>
  </si>
  <si>
    <t>6490006</t>
  </si>
  <si>
    <t>6491000</t>
  </si>
  <si>
    <t>PREVENCION</t>
  </si>
  <si>
    <t>6491001</t>
  </si>
  <si>
    <t>E.P.I.S</t>
  </si>
  <si>
    <t>6691001</t>
  </si>
  <si>
    <t>OTROS GASTOS FINANCIEROS</t>
  </si>
  <si>
    <t>6691195</t>
  </si>
  <si>
    <t>GASTOS FINANCIEROS CAJA MADRID</t>
  </si>
  <si>
    <t>6691241</t>
  </si>
  <si>
    <t>GASTOS FINANCIEROS CM</t>
  </si>
  <si>
    <t>6691939</t>
  </si>
  <si>
    <t>GASTOS FINANCIEROS LA GENERAL</t>
  </si>
  <si>
    <t>6800001</t>
  </si>
  <si>
    <t>AMORTIZACION SOFTWARE</t>
  </si>
  <si>
    <t>6810001</t>
  </si>
  <si>
    <t>AMORTIZACION MAQUINARIA</t>
  </si>
  <si>
    <t>6810002</t>
  </si>
  <si>
    <t>AMORTIZACION EQUIP. INFORMATIC</t>
  </si>
  <si>
    <t>6810005</t>
  </si>
  <si>
    <t>AMORT. OTRAS INSTALACIONES</t>
  </si>
  <si>
    <t>6810007</t>
  </si>
  <si>
    <t>AMORTIZ. OTRO INMOV. MATERIAL</t>
  </si>
  <si>
    <t>6810008</t>
  </si>
  <si>
    <t>AMORT. ELEM. DE TRANSPORTE</t>
  </si>
  <si>
    <t>6810010</t>
  </si>
  <si>
    <t>6810011</t>
  </si>
  <si>
    <t>AMORTIZACION DE CONSTRUCCIONES</t>
  </si>
  <si>
    <t>7010000</t>
  </si>
  <si>
    <t>7010003</t>
  </si>
  <si>
    <t>TRATAMIENTOS DE PINTURA</t>
  </si>
  <si>
    <t>7010004</t>
  </si>
  <si>
    <t>7010005</t>
  </si>
  <si>
    <t>7040000</t>
  </si>
  <si>
    <t>7080000</t>
  </si>
  <si>
    <t>DEVOLUCIONES Y ABONOS DE FAC.</t>
  </si>
  <si>
    <t>7080003</t>
  </si>
  <si>
    <t>DEVOLUC. TRATAMIENTOS PINTURA</t>
  </si>
  <si>
    <t>7460000</t>
  </si>
  <si>
    <t>7590000</t>
  </si>
  <si>
    <t>INGRESOS POR SERVICIOS DIVERSO</t>
  </si>
  <si>
    <t>7690000</t>
  </si>
  <si>
    <t>OTROS INGRESOS FINANCIEROS</t>
  </si>
  <si>
    <t>7691185</t>
  </si>
  <si>
    <t>INGRESOS FINACIEROS CAJA MADRI</t>
  </si>
  <si>
    <t>7691241</t>
  </si>
  <si>
    <t>INGRESOS FINANCIEROS CAJA MADR</t>
  </si>
  <si>
    <t>7691939</t>
  </si>
  <si>
    <t>INGRESOS FINANCIEROS LA GENERA</t>
  </si>
  <si>
    <t>GASTOS PERSONAL</t>
  </si>
  <si>
    <t>REPARACION Y CONSERVACIÓN</t>
  </si>
  <si>
    <t xml:space="preserve">               VENTAS DE PRODUCTOS TERMINADOS</t>
  </si>
  <si>
    <t xml:space="preserve">               VENTAS DE ENVASES Y EMBALAJES</t>
  </si>
  <si>
    <t xml:space="preserve">               DEVOLUCIONES DE VENTAS</t>
  </si>
  <si>
    <t>PRESUPUESTO</t>
  </si>
  <si>
    <t>APROVISIONAMIENTOS</t>
  </si>
  <si>
    <t xml:space="preserve">               COMPRA DE MATERIAS PRIMAS</t>
  </si>
  <si>
    <t xml:space="preserve">               COMPRAS DE OTROS APROVISIONAMIENTOS</t>
  </si>
  <si>
    <t xml:space="preserve">               TRABAJOS REALIZADOS POR O. EMPRESAS</t>
  </si>
  <si>
    <t>OTROS INGRESOS DE EXPLOTACIÓN</t>
  </si>
  <si>
    <t>IMPORTE NETO DE LA CIFRA DE NEGOCIOS</t>
  </si>
  <si>
    <t xml:space="preserve">               INGRESOS POR SERVICIOS DIVERSOS</t>
  </si>
  <si>
    <t xml:space="preserve">               INGRESOS EXTRAORDINARIOS</t>
  </si>
  <si>
    <t xml:space="preserve">               SUELDOS Y SALARIOS</t>
  </si>
  <si>
    <t xml:space="preserve">               INDEMNIZACIONES</t>
  </si>
  <si>
    <t xml:space="preserve">               SEGURIDAD SOCIAL A CARGO DE LA EMPRESA</t>
  </si>
  <si>
    <t xml:space="preserve">               OTROS GASTOS SOCIALES</t>
  </si>
  <si>
    <t>OTROS GASTOS DE EXPLOTACIÓN</t>
  </si>
  <si>
    <t xml:space="preserve">               ARRENDAMIENTOS Y CANONES</t>
  </si>
  <si>
    <t xml:space="preserve">               REPARACIÓN Y CONSERVACIÓN</t>
  </si>
  <si>
    <t xml:space="preserve">               SERV. PROFESIONALES INDEPENDIENTES</t>
  </si>
  <si>
    <t xml:space="preserve">               TRANSPORTES</t>
  </si>
  <si>
    <t xml:space="preserve">               PRIMAS DE SEGUROS</t>
  </si>
  <si>
    <t xml:space="preserve">               SERVICIOS BANCARIOS Y SIMILARES</t>
  </si>
  <si>
    <t xml:space="preserve">               PUBLICIDAD PROPAGANDA Y RR.PP</t>
  </si>
  <si>
    <t xml:space="preserve">               SUMINISTROS</t>
  </si>
  <si>
    <t xml:space="preserve">               OTROS SERVICIOS</t>
  </si>
  <si>
    <t xml:space="preserve">               OTROS TRIBUTOS</t>
  </si>
  <si>
    <t xml:space="preserve">               TOTAL GASTOS ESTRUCTURA</t>
  </si>
  <si>
    <t xml:space="preserve">               A. INMOVILIZADO INTANGIBLE</t>
  </si>
  <si>
    <t xml:space="preserve">               A. INMOVILIZADO MATERIAL</t>
  </si>
  <si>
    <t>SUBVENCIONES</t>
  </si>
  <si>
    <t>SUBVENCIONES RESULT. EJERCICIO</t>
  </si>
  <si>
    <t>RESULTADO DE EXPLOTACIÓN</t>
  </si>
  <si>
    <t xml:space="preserve">               OTROS INGRESOS FINANCIEROS</t>
  </si>
  <si>
    <t>GASTOS FINANCIEROS</t>
  </si>
  <si>
    <t xml:space="preserve">               INTERESES DE DEUDAS</t>
  </si>
  <si>
    <t xml:space="preserve">               OTROS GASTOS FINANCIEROS</t>
  </si>
  <si>
    <t>GSTOS EXTRAORDINARIOS</t>
  </si>
  <si>
    <t xml:space="preserve">               GASTOS EXTRAORDINARIOS</t>
  </si>
  <si>
    <t>RESULTADOS FINANCIERO</t>
  </si>
  <si>
    <t xml:space="preserve">               INGRESOS POR SERVICIOS AL PERSONAL</t>
  </si>
  <si>
    <t>% VARIACION</t>
  </si>
  <si>
    <t>Real 2009 facturación / día</t>
  </si>
  <si>
    <t xml:space="preserve">REAL AÑO 2008                = </t>
  </si>
  <si>
    <r>
      <t xml:space="preserve">147 CASARRUBIO ELEVADORES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</si>
  <si>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FFFF00"/>
        <rFont val="Calibri"/>
        <family val="2"/>
        <scheme val="minor"/>
      </rPr>
      <t>(N)</t>
    </r>
  </si>
  <si>
    <t>OTROS (NACIONALES)</t>
  </si>
  <si>
    <t>TWO-TO-TEST</t>
  </si>
  <si>
    <t>ESTRUCTURAS DE DISEÑO DISSER</t>
  </si>
  <si>
    <t>GRUPO ANTOLIN INTERIORES</t>
  </si>
  <si>
    <t>VEHICULOS MOVILES VERSATILES</t>
  </si>
  <si>
    <t>BONITRANS</t>
  </si>
  <si>
    <t>INTEGRAL CALDE PYR</t>
  </si>
  <si>
    <t>LINALLAC FOAMS</t>
  </si>
  <si>
    <t>ACABADOS Y PINTURAS CAROLINA</t>
  </si>
  <si>
    <t>TECNOEXPRESS</t>
  </si>
  <si>
    <t>CASARRUBIO ELEVADORES</t>
  </si>
  <si>
    <t>SUGREMIN S.A.</t>
  </si>
  <si>
    <t>FABRICACION Y PROCESOS METALICOS</t>
  </si>
  <si>
    <t>COPEMA INGENIEROS S.A.</t>
  </si>
  <si>
    <t>FUNDICIONES MECACONTROL S.A.</t>
  </si>
  <si>
    <t>ELDON ESPAÑA S.A.U.</t>
  </si>
  <si>
    <t>FADESA</t>
  </si>
  <si>
    <t>FABRICADOS PARA LA AUTOMOCION DEL SUR</t>
  </si>
  <si>
    <t>FCO. CUADRADO E HIJOS</t>
  </si>
  <si>
    <t>MARTIN TECHNICAL</t>
  </si>
  <si>
    <t>HIDRAL</t>
  </si>
  <si>
    <t>DISMAN LINARES, S.A.</t>
  </si>
  <si>
    <t>DISMAN LINARES</t>
  </si>
  <si>
    <t>TRIMESTRAL</t>
  </si>
  <si>
    <t>SIGNO</t>
  </si>
  <si>
    <t>≥</t>
  </si>
  <si>
    <t>&lt;</t>
  </si>
  <si>
    <t xml:space="preserve">≤ </t>
  </si>
  <si>
    <t>&gt;</t>
  </si>
  <si>
    <t>≤</t>
  </si>
  <si>
    <t>=</t>
  </si>
  <si>
    <t>NATANAEL LOPEZ MARTINEZ</t>
  </si>
  <si>
    <t>PRODUCCIÓN / LOGISTICA</t>
  </si>
  <si>
    <t>TALLERES COLODRO S.L.</t>
  </si>
  <si>
    <t>FRAGOMOR S.L.</t>
  </si>
  <si>
    <t>Real 2010 facturación / día</t>
  </si>
  <si>
    <t>REAL AÑO 2009                =</t>
  </si>
  <si>
    <t>ACUMULADO 2011</t>
  </si>
  <si>
    <t>PRESUPUESTO 2011</t>
  </si>
  <si>
    <t xml:space="preserve">PREVISTO 2011 </t>
  </si>
  <si>
    <t>PREVISTO 2011</t>
  </si>
  <si>
    <t>REAL AÑO 2010                =</t>
  </si>
  <si>
    <t>LINARES</t>
  </si>
  <si>
    <t>SESEÑA</t>
  </si>
  <si>
    <t xml:space="preserve">LINARES </t>
  </si>
  <si>
    <t xml:space="preserve">Junio </t>
  </si>
  <si>
    <t>TOTAL CONJUNTO</t>
  </si>
  <si>
    <r>
      <t xml:space="preserve">152  PROTEC FIRE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</si>
  <si>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196 EUROPEA DE TRANSPORTES Y SISTEMAS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</si>
  <si>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207 ACCESORIOS TECNICOS DEL ALUMINIO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</si>
  <si>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188 TECNOSEFI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</si>
  <si>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209 MAYCAMETAL S.L. </t>
    </r>
    <r>
      <rPr>
        <b/>
        <sz val="14"/>
        <color rgb="FFFF0000"/>
        <rFont val="Calibri"/>
        <family val="2"/>
        <scheme val="minor"/>
      </rPr>
      <t>(L)</t>
    </r>
  </si>
  <si>
    <t>PERSONAL INDIRECTO (SESEÑA)</t>
  </si>
  <si>
    <t>ESTRUCTURA (SESEÑA)</t>
  </si>
  <si>
    <t>ESTRUCTURA (LINARES)</t>
  </si>
  <si>
    <t>PERSONAL INDIRECTO (LINARES)</t>
  </si>
  <si>
    <t>FRANCISCO ENRIQUE RAYA ARAUZ</t>
  </si>
  <si>
    <t>AGUSTIN RODRIGUEZ MOLINA</t>
  </si>
  <si>
    <t>JOAQUIN CORTES MURILLO</t>
  </si>
  <si>
    <t>JUAN CARLOS DEL CASTILLO ROZAS</t>
  </si>
  <si>
    <t>BERNARDINO RUEDA SANTAMARIA</t>
  </si>
  <si>
    <t>FRANCISCO JOSE SANTIAGO CAÑETE</t>
  </si>
  <si>
    <t>ENRIQUETA DE AMO GARCIA</t>
  </si>
  <si>
    <t>ALTA</t>
  </si>
  <si>
    <t>BAJA</t>
  </si>
  <si>
    <t xml:space="preserve">ALTA </t>
  </si>
  <si>
    <t>OPERARIOS (LINARES) E.T.T.</t>
  </si>
  <si>
    <t>EVA MARIA DE LA TORRE GARCIA</t>
  </si>
  <si>
    <t>MANO DE OBRA LINARES</t>
  </si>
  <si>
    <t>PERSONAL INDIRECTO</t>
  </si>
  <si>
    <t>PERSONAL DIRECTO</t>
  </si>
  <si>
    <t>TOTAL MANO OBRA</t>
  </si>
  <si>
    <t>MANO DE OBRA SESEÑA</t>
  </si>
  <si>
    <t>FIJOS</t>
  </si>
  <si>
    <t>EVENTUALES</t>
  </si>
  <si>
    <t>ETT</t>
  </si>
  <si>
    <t>Dias trabajados</t>
  </si>
  <si>
    <t>EFECTO AGOSTO Y DICIEMBRE</t>
  </si>
  <si>
    <t xml:space="preserve">BECA  FORM. </t>
  </si>
  <si>
    <t>VENTA PRODUCTOS TERMINADOS</t>
  </si>
  <si>
    <t xml:space="preserve">AMORTIZACIÓN </t>
  </si>
  <si>
    <t>PRIMAS DE SEGUROS</t>
  </si>
  <si>
    <t>ARRENDAMIENTOS Y CANONES</t>
  </si>
  <si>
    <t>VARIACIÓN DE EX. MAT. PRIMAS</t>
  </si>
  <si>
    <t>ALQUILER CARRETILLA</t>
  </si>
  <si>
    <t>SUMINISTROS GAS BUTANO LINARES</t>
  </si>
  <si>
    <t>MULTAS Y SANCIONES</t>
  </si>
  <si>
    <t>IMPUESTO SOBRE BENEFICIOS</t>
  </si>
  <si>
    <t>PERD. CRTOS. CMLES INCOBRABLES</t>
  </si>
  <si>
    <t>INT. DEUD. OTRAS PARTES VINCUL.</t>
  </si>
  <si>
    <t>INT. DEUD. P.VINC. PRESTAM. 3,2</t>
  </si>
  <si>
    <t>computo como trabajador</t>
  </si>
  <si>
    <t xml:space="preserve">SEPTIEMBRE </t>
  </si>
  <si>
    <t xml:space="preserve">% DE G. DE PERSONAL S/VENTAS. </t>
  </si>
  <si>
    <t>SESÑA</t>
  </si>
  <si>
    <t>GESTAMP TOLEDO S.L.</t>
  </si>
  <si>
    <t>PROTEC FIRE S.A.</t>
  </si>
  <si>
    <t xml:space="preserve">SANTANA MOTOR </t>
  </si>
  <si>
    <t>DAPLAST S.A.</t>
  </si>
  <si>
    <t>TECNOSEFI S.L.</t>
  </si>
  <si>
    <t>EUROPEA DE TRANSPORTES Y SISTEMAS S.L.</t>
  </si>
  <si>
    <t>HIPERSTOCK DE BISUTERIA Y COMPONENETES S.L.</t>
  </si>
  <si>
    <t>HIERRO ESTILO TALLER S.L.</t>
  </si>
  <si>
    <t>ACCESORIOS TECNICOS DEL ALUMINIO S.L.</t>
  </si>
  <si>
    <t>MAYCAMETAL S.L.</t>
  </si>
  <si>
    <t>CAENAS S.L.</t>
  </si>
  <si>
    <t>MERAK SISTEMAS INTEGRADOS DE CLIMATIZACION S.A.</t>
  </si>
  <si>
    <t>CODIMAR S.L.</t>
  </si>
  <si>
    <r>
      <t xml:space="preserve">200 HIPERSTOCK DE BISUTERIA Y COMPONENTES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</si>
  <si>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211 CAENAS S.L. </t>
    </r>
    <r>
      <rPr>
        <b/>
        <sz val="14"/>
        <color rgb="FF990099"/>
        <rFont val="Calibri"/>
        <family val="2"/>
        <scheme val="minor"/>
      </rPr>
      <t>(P)</t>
    </r>
  </si>
  <si>
    <r>
      <t xml:space="preserve">213 CODIMAR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</si>
  <si>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133 GESTAMP TOLEDO S.L. </t>
    </r>
    <r>
      <rPr>
        <b/>
        <sz val="14"/>
        <color rgb="FF1E28FA"/>
        <rFont val="Calibri"/>
        <family val="2"/>
        <scheme val="minor"/>
      </rPr>
      <t>(GT)</t>
    </r>
  </si>
  <si>
    <t>Dias laborables Seseña</t>
  </si>
  <si>
    <t>Días laborables Linares</t>
  </si>
  <si>
    <t>Facturación / día Seseña</t>
  </si>
  <si>
    <t>Facturación / día Linares</t>
  </si>
  <si>
    <t>Facturación / día total</t>
  </si>
  <si>
    <t>AGUSTIN BATRES RODRIGUEZ</t>
  </si>
  <si>
    <t>VARIACION EXISTENCIA MATERIAS PRIMAS</t>
  </si>
  <si>
    <t>VARIACION EXISTENCIAS MATERIAS PRIMAS</t>
  </si>
  <si>
    <t>DOTACION PROVISION OPERACIONES COMERCIALES</t>
  </si>
  <si>
    <r>
      <t xml:space="preserve">219 GRUPO JPG,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</si>
  <si>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215 INDUSTRIAS ALGAMA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</si>
  <si>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223 COMARTH ENGINEERING S.L. </t>
    </r>
    <r>
      <rPr>
        <b/>
        <sz val="14"/>
        <color rgb="FFFFFF00"/>
        <rFont val="Calibri"/>
        <family val="2"/>
        <scheme val="minor"/>
      </rPr>
      <t>(N)</t>
    </r>
  </si>
  <si>
    <t xml:space="preserve">Nº DE MEJORAS IMPLANTADAS </t>
  </si>
  <si>
    <t>CUATRIMESTRAL</t>
  </si>
  <si>
    <t>SATISFACCION LABORAL</t>
  </si>
  <si>
    <t>AUMENTO/DISMINUCION SATISFACCION LABORAL</t>
  </si>
  <si>
    <t>SATISFACCION DEL PERSONAL</t>
  </si>
  <si>
    <t>MOTIV.Y SATISF.</t>
  </si>
  <si>
    <t>RELACIONES CON AUTORIDAD</t>
  </si>
  <si>
    <t>RELACIONES CON COMPAÑEROS</t>
  </si>
  <si>
    <t>CONDICIONES DE TRABAJO</t>
  </si>
  <si>
    <t>SATISFACCION GENERAL</t>
  </si>
  <si>
    <t>SATISFACION AÑO N-1</t>
  </si>
  <si>
    <t>N</t>
  </si>
  <si>
    <t>N-1</t>
  </si>
  <si>
    <t>A/D</t>
  </si>
  <si>
    <t>NUMERO DE MEJORAS IMPLANTADAS</t>
  </si>
  <si>
    <t>Nº MEJORAS  MES</t>
  </si>
  <si>
    <t>Numero de mejoras implantadas</t>
  </si>
  <si>
    <t>Satisfaccion laboral</t>
  </si>
  <si>
    <t>Aumento/disminucion satisfacción personal</t>
  </si>
  <si>
    <t>Cuatrimestral</t>
  </si>
  <si>
    <t>MANUEL MARTINEZ NAVAS</t>
  </si>
  <si>
    <t>MARG</t>
  </si>
  <si>
    <t>NLM</t>
  </si>
  <si>
    <t>JAR</t>
  </si>
  <si>
    <t>TOTAL AÑO 2012</t>
  </si>
  <si>
    <t>INDUSTRIAS ALGAMA</t>
  </si>
  <si>
    <t>GRUPO JPG S.A.</t>
  </si>
  <si>
    <t>ADRES JESUS RUBIA MAZA</t>
  </si>
  <si>
    <t>COMARTH ENGINEERING S.L.</t>
  </si>
  <si>
    <t>ANDRES JESUS RUBIA MAZA</t>
  </si>
  <si>
    <r>
      <t>222 ANDRES JESUS RUBIA MAZA</t>
    </r>
    <r>
      <rPr>
        <b/>
        <sz val="14"/>
        <color rgb="FF990099"/>
        <rFont val="Calibri"/>
        <family val="2"/>
        <scheme val="minor"/>
      </rPr>
      <t xml:space="preserve"> (P)</t>
    </r>
  </si>
  <si>
    <t>Real 2012 facturación / día</t>
  </si>
  <si>
    <t>Real 2011 facturación / día</t>
  </si>
  <si>
    <t>CONTRATO TEMPORAL</t>
  </si>
  <si>
    <t>CAUSA BAJA EN LA EMPRESA</t>
  </si>
  <si>
    <t>TRABAJADORES ETT</t>
  </si>
  <si>
    <t>OPERARIOS DIRECTOS (LINARES)</t>
  </si>
  <si>
    <t xml:space="preserve">OPERARIOS DIRECTOS (SESEÑA) </t>
  </si>
  <si>
    <t>DATOS 2005 - 2013</t>
  </si>
  <si>
    <t>CONSUMOS PRODUCCIÓN 2013</t>
  </si>
  <si>
    <t>EVOLUCION DE INDICADORES 2013</t>
  </si>
  <si>
    <t>PRESUPUESTO 2013</t>
  </si>
  <si>
    <t>ACUMULADO ENERO 2013</t>
  </si>
  <si>
    <t>PREVISTO DICIEMBRE 2013</t>
  </si>
  <si>
    <t>AÑO 2013</t>
  </si>
  <si>
    <t>Real 2013 facturación / día</t>
  </si>
  <si>
    <t>EVALUACIÓN CONTINUA DE PROVEEDORES APROBADOS AÑO 2.013</t>
  </si>
  <si>
    <r>
      <t xml:space="preserve">41 ARTE Y FORJA JAÉN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</si>
  <si>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72 DOYMA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</si>
  <si>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92 FABRICADOS DE BLODER S.L.U.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</si>
  <si>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103 DECORACIONES CABINAS Y COMPONENTES.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</si>
  <si>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104 RUEDAGUA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</si>
  <si>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108 EXPORT AGRICOLA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</si>
  <si>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114 SUGREMIN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</si>
  <si>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115 GOMOLAN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</si>
  <si>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116 FON - MAR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</si>
  <si>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117 PERFILES Y DERIVADOS ANDALUCES S.L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</si>
  <si>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119 FUMAPA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</si>
  <si>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127 FABRICACION Y PROCESOS METALICOS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</si>
  <si>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129 COPEMA INGENIEROS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</si>
  <si>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131 COMP. Y ESTAMP. DEL SUR </t>
    </r>
    <r>
      <rPr>
        <b/>
        <sz val="14"/>
        <color rgb="FFFF0000"/>
        <rFont val="Calibri"/>
        <family val="2"/>
        <scheme val="minor"/>
      </rPr>
      <t>(L)</t>
    </r>
  </si>
  <si>
    <r>
      <t>132 FUNDICIONES MECANCONTROL S.A.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</si>
  <si>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136 EXP. NOVED. INDUSTRIALES (EXNI)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</si>
  <si>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137 GES ANDALUCIA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</si>
  <si>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140 FORJAS Y ESTAMPACIONES JIENNENSES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</si>
  <si>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142 URANO INDUSTRIAL ELECTROM.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</si>
  <si>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150 TALL. CORRAL MECANIZADOS S.L.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</si>
  <si>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151 PROTOTIPOS Y UTILIDADES MARTEÑOS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</si>
  <si>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153 SOLACAR S.A.L.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</si>
  <si>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155 SANTANA MOTOR </t>
    </r>
    <r>
      <rPr>
        <b/>
        <sz val="14"/>
        <color rgb="FFFF0000"/>
        <rFont val="Calibri"/>
        <family val="2"/>
        <scheme val="minor"/>
      </rPr>
      <t>(L)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</si>
  <si>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159 TCM NATURALIA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</si>
  <si>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160 EXPRESSO LINARES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</si>
  <si>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163 PINTURAS GARLEY S.L. </t>
    </r>
    <r>
      <rPr>
        <b/>
        <sz val="14"/>
        <color rgb="FFFF0000"/>
        <rFont val="Calibri"/>
        <family val="2"/>
        <scheme val="minor"/>
      </rPr>
      <t>(L)</t>
    </r>
  </si>
  <si>
    <r>
      <t>164 BEHUUEMAR TUCCITANA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</si>
  <si>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 xml:space="preserve">169 VEHICULOS MOVILES VESATILES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</si>
  <si>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172 LINALLAC FOAMS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</si>
  <si>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173 ACABADOS Y PINTURAS CAROLINA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</si>
  <si>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174 TECNOEXPRESS,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</si>
  <si>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187 TALLERES COLODRO, S.L. </t>
    </r>
    <r>
      <rPr>
        <b/>
        <sz val="14"/>
        <color theme="7" tint="-0.249977111117893"/>
        <rFont val="Calibri"/>
        <family val="2"/>
        <scheme val="minor"/>
      </rPr>
      <t>(P)</t>
    </r>
  </si>
  <si>
    <r>
      <t xml:space="preserve">170 BONITRANS,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</si>
  <si>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171 INTEGRAL CALDE  PYR, S.L. </t>
    </r>
    <r>
      <rPr>
        <b/>
        <sz val="14"/>
        <color rgb="FFFFFF00"/>
        <rFont val="Calibri"/>
        <family val="2"/>
        <scheme val="minor"/>
      </rPr>
      <t>(N)</t>
    </r>
  </si>
  <si>
    <r>
      <t>189 FRAGOMOR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</si>
  <si>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667 FABRICADOS PARA LA AUTOMOCION DEL SUR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</si>
  <si>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671 MARTIN TECHNICAL.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</si>
  <si>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672 HIDRAL, S.A.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</si>
  <si>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722 MECANIZADOS MECASANZ </t>
    </r>
    <r>
      <rPr>
        <b/>
        <sz val="14"/>
        <color rgb="FFFF0000"/>
        <rFont val="Calibri"/>
        <family val="2"/>
        <scheme val="minor"/>
      </rPr>
      <t>(L)</t>
    </r>
  </si>
  <si>
    <t>TOTAL MES</t>
  </si>
  <si>
    <t>OPERARIOS SESEÑA E.T.T.</t>
  </si>
  <si>
    <t>ACT</t>
  </si>
  <si>
    <t>EXCESO DE PROVISIONES</t>
  </si>
  <si>
    <r>
      <t xml:space="preserve">83 GESTAMP LINARES S.A. </t>
    </r>
    <r>
      <rPr>
        <b/>
        <sz val="14"/>
        <color rgb="FF00B0F0"/>
        <rFont val="Calibri"/>
        <family val="2"/>
        <scheme val="minor"/>
      </rPr>
      <t>(GL)</t>
    </r>
  </si>
  <si>
    <t>FRANCISCO JAVIER GONZALEZ</t>
  </si>
  <si>
    <t>JOSE ANTONIO CASITLLO GARCIA</t>
  </si>
  <si>
    <t>MANUEL BARRAGAN PEREZ</t>
  </si>
  <si>
    <t>JUAN A. SUAREZ BALLESTEROSS</t>
  </si>
  <si>
    <r>
      <t xml:space="preserve">212 KNORR-BREMSE ESPAÑA,  S.A.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</si>
  <si>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228 DAPLAST, S.L. </t>
    </r>
    <r>
      <rPr>
        <b/>
        <sz val="14"/>
        <color rgb="FF66FF33"/>
        <rFont val="Calibri"/>
        <family val="2"/>
        <scheme val="minor"/>
      </rPr>
      <t>(A)</t>
    </r>
  </si>
  <si>
    <r>
      <t>157 LIDERKIT S.L.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</si>
  <si>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>191 MECANIZADOS DE PRECISION LINARES S.A.L.</t>
    </r>
    <r>
      <rPr>
        <b/>
        <sz val="14"/>
        <color rgb="FFFF0000"/>
        <rFont val="Calibri"/>
        <family val="2"/>
        <scheme val="minor"/>
      </rPr>
      <t xml:space="preserve"> (L)</t>
    </r>
  </si>
  <si>
    <r>
      <t xml:space="preserve">239 MECANIZADOS Y MATRICERIA MATRISUR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</si>
  <si>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227 INDUSTRIA METALICA CAROLINA, S.L.L. </t>
    </r>
    <r>
      <rPr>
        <b/>
        <sz val="14"/>
        <color rgb="FF7030A0"/>
        <rFont val="Calibri"/>
        <family val="2"/>
        <scheme val="minor"/>
      </rPr>
      <t>(P)</t>
    </r>
  </si>
  <si>
    <t>DATOS EXPLOTACIÓN 2013</t>
  </si>
  <si>
    <t>PERDIDAS DE CREDITOS COMERIALES INCOBRABLES.</t>
  </si>
  <si>
    <t>DOTACION PROVISION POR INSOLVENCIAS DE TRAFICO</t>
  </si>
  <si>
    <t xml:space="preserve">              IMPUESTO SOBRE BENEFICIOS</t>
  </si>
  <si>
    <t>RESULTADO DEL EJERCICIO</t>
  </si>
  <si>
    <t xml:space="preserve">               IMPUESTO SOBRE BENEFICIOS</t>
  </si>
  <si>
    <t>REAL AÑO 2011                =</t>
  </si>
  <si>
    <t>REAL AÑO 2012                =</t>
  </si>
  <si>
    <t>REAL AÑO 2013                =</t>
  </si>
  <si>
    <t>EVOLUCIÓN DE INDICADORES 2014</t>
  </si>
  <si>
    <t>MÉTODO DE CÁLCULO</t>
  </si>
  <si>
    <t>FRECUENCIA REVISIÓN</t>
  </si>
  <si>
    <t>RESPONSABLE PRESENTACIÓN</t>
  </si>
  <si>
    <t>OBJETIVO AÑO ANTERIOR</t>
  </si>
  <si>
    <t>RESULTADO AÑO ANTERIOR</t>
  </si>
  <si>
    <t>COMENTARIOS EVOLUCIÓN OBJETIVO</t>
  </si>
  <si>
    <t>OBJETIVO 2014</t>
  </si>
  <si>
    <t>MÁX/MÍN</t>
  </si>
  <si>
    <t>RESULTADO 2014</t>
  </si>
  <si>
    <t>GRÁFICO (RUTA)</t>
  </si>
  <si>
    <t>COMENTARIO/CAUSAS</t>
  </si>
  <si>
    <t>ACCIONES DERIVADAS</t>
  </si>
  <si>
    <t>RESPONS.</t>
  </si>
  <si>
    <t>PLAZO</t>
  </si>
  <si>
    <t>CIERRE</t>
  </si>
  <si>
    <t>EFICACIA</t>
  </si>
  <si>
    <t>Nº de sugerencia presentadas</t>
  </si>
  <si>
    <t>EFICIENCIA</t>
  </si>
  <si>
    <t>Javier Gonzalez</t>
  </si>
  <si>
    <t>Nº de sugerencias/mejoras presentadas frente a  implantadas</t>
  </si>
  <si>
    <t>% Reducción costes</t>
  </si>
  <si>
    <t>Planificado frente a implantado</t>
  </si>
  <si>
    <t>Natanael López</t>
  </si>
  <si>
    <t>Planificado frente a entregado</t>
  </si>
  <si>
    <t>Horas perdidas en la planificación por recuperaciones</t>
  </si>
  <si>
    <t>Facturación media por operario</t>
  </si>
  <si>
    <t>Jesús Colmenero</t>
  </si>
  <si>
    <t>Mejora del presupuesto para la producción</t>
  </si>
  <si>
    <t>Rendimiento por sección (linea pintura)</t>
  </si>
  <si>
    <t>Rendimiento por operario (O.C.)</t>
  </si>
  <si>
    <t>Suplementos de flete</t>
  </si>
  <si>
    <t>Nivel de entrega o tasa de servicio GESSTAMP</t>
  </si>
  <si>
    <t>Nivel de entrega o tasa de servicio , resto de clientes</t>
  </si>
  <si>
    <t>Nº de facturas no aceptadas por clientes</t>
  </si>
  <si>
    <t>Rafael Soriano</t>
  </si>
  <si>
    <t>Cumplimiento plazos de facturación</t>
  </si>
  <si>
    <t>Juan A. Anguita</t>
  </si>
  <si>
    <t>Cumplimiento plan de auditorías</t>
  </si>
  <si>
    <t>Auditorias planificadas frente a auditorias realizadas en fecha</t>
  </si>
  <si>
    <t>J. Navarro</t>
  </si>
  <si>
    <t>Se mantiene obj, a tenor a resultado del año anterior</t>
  </si>
  <si>
    <t>MIN</t>
  </si>
  <si>
    <t>% acciones fuera de plazo</t>
  </si>
  <si>
    <t xml:space="preserve">Acciones correctivas fuera de plazo </t>
  </si>
  <si>
    <t>MAX</t>
  </si>
  <si>
    <t>Evaluación periódica proveedores (calidad)</t>
  </si>
  <si>
    <t>Evaluación periódica proveedores (entregas)</t>
  </si>
  <si>
    <t>Mantenimiento costes de las compras</t>
  </si>
  <si>
    <t>Máquinas con mayor nº de correctivas</t>
  </si>
  <si>
    <t>Alain Cañellas</t>
  </si>
  <si>
    <t>Nº de máquinas con paradas productivas</t>
  </si>
  <si>
    <t>Nº de horas por parada productiva de máquinas</t>
  </si>
  <si>
    <t>Nº de O.M. planificadas frente a ejecutadas en plazo</t>
  </si>
  <si>
    <t>Buscar uno de preventivas/predictivas</t>
  </si>
  <si>
    <t>Nº de incidentes internos</t>
  </si>
  <si>
    <t xml:space="preserve">Nº de incidentes internos declarados </t>
  </si>
  <si>
    <t>MENSUAL</t>
  </si>
  <si>
    <t>PPM´s internas</t>
  </si>
  <si>
    <t>Piezas rechazadas por millon de piezas fabricadas.</t>
  </si>
  <si>
    <t>Nº de incidentes clientes GESTAMP</t>
  </si>
  <si>
    <t>Nº de incidentes recibidos - Acumulado anual</t>
  </si>
  <si>
    <t>Indicador nuevo</t>
  </si>
  <si>
    <t>Objetivo impuesto por el cliente</t>
  </si>
  <si>
    <t>PPM´s cliente GESTAMP</t>
  </si>
  <si>
    <t>Piezas rechazadas técnicas por millon de piezas entregadas</t>
  </si>
  <si>
    <t>Nº de incidentes cliente T. Corral</t>
  </si>
  <si>
    <t>PPM´s cliente T. Corral</t>
  </si>
  <si>
    <t>Nº de incidentes cliente KNORR-BREMSE</t>
  </si>
  <si>
    <t>PPM´s cliente KNORR-BREMSE</t>
  </si>
  <si>
    <t>Nº de incidentes cliente GAIT</t>
  </si>
  <si>
    <t>PPM´s cliente GAIT</t>
  </si>
  <si>
    <t>Costes de no calidad internos</t>
  </si>
  <si>
    <t>% costes de fallos internos  / facturación</t>
  </si>
  <si>
    <t>Costes de no calidad externos</t>
  </si>
  <si>
    <t>% costes de fallos externos/ facturacion</t>
  </si>
  <si>
    <t>Contestación incidentes en fecha</t>
  </si>
  <si>
    <t xml:space="preserve">PA5 </t>
  </si>
  <si>
    <t>%  de contestaciones en fecha</t>
  </si>
  <si>
    <t>Tasa de cumplimiento de calibraciones</t>
  </si>
  <si>
    <t>% equipos dentro del plazo de calibración</t>
  </si>
  <si>
    <t>OK</t>
  </si>
  <si>
    <t>% de realización de verificaciones internas</t>
  </si>
  <si>
    <t>% verificaciones realizadas/planificadas</t>
  </si>
  <si>
    <t>Copias de seguridad realizadas en fecha</t>
  </si>
  <si>
    <t>PA7</t>
  </si>
  <si>
    <t>Nº de copias de seguridad planificadas  en fecha planificadas</t>
  </si>
  <si>
    <t>Nº de documentos no controlados</t>
  </si>
  <si>
    <t>Nº de documentos encontrados  que no estén reflejados en el sistema de gestión de calidad</t>
  </si>
  <si>
    <t>Puntuación obtenida en la encuesta de satisfacción</t>
  </si>
  <si>
    <t>Juan. A. Anguita</t>
  </si>
  <si>
    <t>JOSE MIGUEL SAMPEDRO PEREZ</t>
  </si>
  <si>
    <t>JOSE MARTINEZ COBLER</t>
  </si>
  <si>
    <t>COSTES DE NO CALIDAD EXTERNOS</t>
  </si>
  <si>
    <t>COSTES NO CALIDAD INTERNOS</t>
  </si>
  <si>
    <t>COSTE DE NO CALIDAD INTERNOS</t>
  </si>
  <si>
    <t>COSTE DE NO CALIDAD EXTERNOS</t>
  </si>
  <si>
    <r>
      <t xml:space="preserve">249 JONATHAN LOZANO GARRIDO </t>
    </r>
    <r>
      <rPr>
        <b/>
        <sz val="14"/>
        <color rgb="FF7030A0"/>
        <rFont val="Calibri"/>
        <family val="2"/>
        <scheme val="minor"/>
      </rPr>
      <t>(P)</t>
    </r>
  </si>
  <si>
    <r>
      <t>240 TIPSA CONTRA INCENDIOS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</si>
  <si>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234 ELECTROMOTOR EYPROM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</si>
  <si>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255 HERMANOS BARBARAN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</si>
  <si>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256 EFFICOLD,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</si>
  <si>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264 ATON WORLD ENGINEERING, S.L. </t>
    </r>
    <r>
      <rPr>
        <b/>
        <sz val="14"/>
        <color rgb="FFFFFF00"/>
        <rFont val="Calibri"/>
        <family val="2"/>
        <scheme val="minor"/>
      </rPr>
      <t>(N)</t>
    </r>
  </si>
  <si>
    <t>Manpower</t>
  </si>
  <si>
    <t>Becarios</t>
  </si>
  <si>
    <t>MANUEL CARAVANTES GARCIA</t>
  </si>
  <si>
    <t>ROSA SANCHEZ RUIZ</t>
  </si>
  <si>
    <t>ALEJANDRO ALVAREZ MESA</t>
  </si>
  <si>
    <t>ANDRES ZAMBRANA MARTINEZ</t>
  </si>
  <si>
    <t>TRBJOS R.P.O.E.MANPOWER</t>
  </si>
  <si>
    <t>CONTESTACIÓN DE INCIDENTES EN FECHA</t>
  </si>
  <si>
    <t>COPIAS DE SEGURIDAD EN FECHA</t>
  </si>
  <si>
    <t>TASA CUMPLIMIENTO CALIBRACIONES</t>
  </si>
  <si>
    <t>Nº DE DOCUMENTOS NO CONTROLADOS</t>
  </si>
  <si>
    <t>% VERIFICACIONES INTERNAS</t>
  </si>
  <si>
    <t>Nº DE MÁQUINAS CON PARADA PRODUCTIVA</t>
  </si>
  <si>
    <t>MÁQUINAS CON O. CORRECTIVAS</t>
  </si>
  <si>
    <t xml:space="preserve">Nº DE HORAS DE PARADA PRODUCTIVA POR MANTENMTOS CORRECTIVOS </t>
  </si>
  <si>
    <t>Nº ORDENES PLANIFICADAS Vs EJECUTADAS</t>
  </si>
  <si>
    <t>Nº ORDENES PLANIFICADAS</t>
  </si>
  <si>
    <t>Nº DE O. EJECUTADAS EN PLAZO</t>
  </si>
  <si>
    <t>Nº CORRECTIVOS DERIVADOS DE PREDICTIVOS</t>
  </si>
  <si>
    <r>
      <t xml:space="preserve">261 ROSENBAUER CIANSA S.L. </t>
    </r>
    <r>
      <rPr>
        <b/>
        <sz val="14"/>
        <color rgb="FFFF0000"/>
        <rFont val="Calibri"/>
        <family val="2"/>
        <scheme val="minor"/>
      </rPr>
      <t>(L)</t>
    </r>
  </si>
  <si>
    <t>RECHAZOS INTERNOS 2016</t>
  </si>
  <si>
    <t>RECHAZOS EXTERNOS 2016</t>
  </si>
  <si>
    <t>INCIDNTES. CON DESPLAZAMTO A INSTALACIONES DE CLIENTES 2016</t>
  </si>
  <si>
    <t>MEDIA INTERVENCIONES CORRECTIVAS POR MAQUINA 2016</t>
  </si>
  <si>
    <t>INTERVIENCIONES CON PARADA 2016</t>
  </si>
  <si>
    <t>CUMPLIMIENTO ANUAL AUDITORIAS 2016</t>
  </si>
  <si>
    <t>% ACCIONES FUERA PLAZO 2016</t>
  </si>
  <si>
    <r>
      <t>162 AGROMETAL ANDALUCES, S.L.</t>
    </r>
    <r>
      <rPr>
        <b/>
        <sz val="14"/>
        <color rgb="FF7030A0"/>
        <rFont val="Calibri"/>
        <family val="2"/>
        <scheme val="minor"/>
      </rPr>
      <t>(P)</t>
    </r>
  </si>
  <si>
    <r>
      <t>259 LA FONTE ARDENNAISE ESPAÑA S.L.</t>
    </r>
    <r>
      <rPr>
        <b/>
        <sz val="14"/>
        <color rgb="FF66FF33"/>
        <rFont val="Calibri"/>
        <family val="2"/>
        <scheme val="minor"/>
      </rPr>
      <t xml:space="preserve"> (A)</t>
    </r>
  </si>
  <si>
    <t>AGROMETAL ANDALUCES S.L.</t>
  </si>
  <si>
    <t>TOTAL 2016 real</t>
  </si>
  <si>
    <t>ACUM.2016</t>
  </si>
  <si>
    <t>2016</t>
  </si>
  <si>
    <t>COSTE NO CALIDAD 2016</t>
  </si>
  <si>
    <t>Nº CALIBRACIONES FUERA FECHA 2016</t>
  </si>
  <si>
    <t>EVOLUCION DE INDICADORES 2016</t>
  </si>
  <si>
    <t>EVOLUCION RATIOS MESES 2016</t>
  </si>
  <si>
    <t>DESGLOSE FACTURACION 2016</t>
  </si>
  <si>
    <t>DESGLOSE FACTURACION PORCENTAJES 2016</t>
  </si>
  <si>
    <r>
      <t>258 COMPIN FERROVIARIA, S.L.</t>
    </r>
    <r>
      <rPr>
        <b/>
        <sz val="14"/>
        <color rgb="FFFF0000"/>
        <rFont val="Calibri"/>
        <family val="2"/>
        <scheme val="minor"/>
      </rPr>
      <t xml:space="preserve"> (L)</t>
    </r>
  </si>
  <si>
    <t>Real 2014 facturación / día</t>
  </si>
  <si>
    <t>Real 2015 facturación / día</t>
  </si>
  <si>
    <t>Real 2016 facturación / día</t>
  </si>
  <si>
    <t>Objetivo 2016 facturación / día</t>
  </si>
  <si>
    <t>REAL AÑO 2014                =</t>
  </si>
  <si>
    <t>REAL AÑO 2015                =</t>
  </si>
  <si>
    <t>REAL AÑO 2016                =</t>
  </si>
  <si>
    <t>ALQ. EQU. CHORREADO HIELO SECO</t>
  </si>
  <si>
    <t xml:space="preserve">POLIZA Nº92/01008219 </t>
  </si>
  <si>
    <t>POLIZA Nº 18242288</t>
  </si>
  <si>
    <t>COMISIONES IBERCAJA</t>
  </si>
  <si>
    <t>CONSUMO ELECTRICO LINARES</t>
  </si>
  <si>
    <t>CONSUMO ELECTRICO JAEN</t>
  </si>
  <si>
    <t>SUMINISTRO AGUA LINARES</t>
  </si>
  <si>
    <t>CONSUMO DE GAS LINEA LINARES</t>
  </si>
  <si>
    <t>SUMINISTRO BASURA LINARES</t>
  </si>
  <si>
    <t>CUOTA AGRP EMP. INNOV. AUT.</t>
  </si>
  <si>
    <t>GASTOS MEDIO - AMBIENTALES</t>
  </si>
  <si>
    <t>INT. LEASING FOTOC. KONICA</t>
  </si>
  <si>
    <t>GASTOS FINANCIEROS LEASING C5</t>
  </si>
  <si>
    <t>AMORT. UTILLAJE</t>
  </si>
  <si>
    <t xml:space="preserve">AMORTIZACION DE MOBILIARIO </t>
  </si>
  <si>
    <t>1% PROVISION INSOLVENCIAS TRAF.</t>
  </si>
  <si>
    <t>VTA P. TERMINADOS P. LINARES</t>
  </si>
  <si>
    <t>VTA PT CAPIN METAL P. LINARES</t>
  </si>
  <si>
    <t>TRATAMIENT. ABRASIV. P. LINARES</t>
  </si>
  <si>
    <t>O. COMPLEMENTARIAS P. LINARES</t>
  </si>
  <si>
    <t>VTA. ENV Y EMB. P. LINARES</t>
  </si>
  <si>
    <t>SUBV. TRASP. RDOS EJER. LINARES</t>
  </si>
  <si>
    <t>INTERESES BANCARIOS IBER</t>
  </si>
  <si>
    <t>INGRESOS FINAN. MARENOS 7527</t>
  </si>
  <si>
    <t>ING. INTERESES BMN 8012</t>
  </si>
  <si>
    <t>INGRESOS EXTRAORDINARIOS</t>
  </si>
  <si>
    <t>PROV. INSOLVENCIAS TRAF. GLOBAL</t>
  </si>
  <si>
    <t>ALBERTO RAMON DE TORO REDONDO</t>
  </si>
  <si>
    <t>OSCAR MARQUEZ BARRIOS</t>
  </si>
  <si>
    <t>GERSON LOPEZ MARTINEZ</t>
  </si>
  <si>
    <t>ROCIO RUSTARAZO MINGUEZ</t>
  </si>
  <si>
    <t>COSTE DE NO CALIDAD INT</t>
  </si>
  <si>
    <t>PERSONAL SOBRE LAS VENTAS</t>
  </si>
  <si>
    <t>GASTOS DE PRESONAL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</si>
  <si>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</si>
  <si>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</si>
  <si>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</si>
  <si>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</si>
  <si>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</si>
  <si>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</si>
  <si>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</si>
  <si>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</si>
  <si>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</si>
  <si>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</si>
  <si>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</si>
  <si>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TOTAL VENTAS AÑO N-1</t>
  </si>
  <si>
    <t>MANPOWER</t>
  </si>
  <si>
    <t>BECARIOS</t>
  </si>
  <si>
    <t>REDUCCIÓN COSTES EN MEJORAS</t>
  </si>
  <si>
    <t>% REDUCCIÓN DE COSTES</t>
  </si>
  <si>
    <t>PLANIFICADO FRENTE A PRODUCIDO</t>
  </si>
  <si>
    <t>PLANIFICADO FRENTA A PRODUCIDO</t>
  </si>
  <si>
    <t>HORAS PERDIDAS EN PLANIFICACIÓN POR RECUPERACIONES</t>
  </si>
  <si>
    <t>HORAS PERDIDAS EN PLANIFICACION POR R.</t>
  </si>
  <si>
    <t>HORAS PERDIDAS EN PLANIFICACION POR RECUPERACIONES</t>
  </si>
  <si>
    <t>RENDIMIENTO POR OPERARIO (O.C)</t>
  </si>
  <si>
    <t>RENDIMIENTO POR SECCIÓN (LINEA PINTURA)</t>
  </si>
  <si>
    <t>RENDIMIENTO POR SECCIÓN ( LINEA PINTURA)</t>
  </si>
  <si>
    <t>RENDIMINETO POR SECCIÓN (LINEA PINTURA)</t>
  </si>
  <si>
    <t>RENDIMIENTO  SECCIÓN (LINEA PINTURA)</t>
  </si>
  <si>
    <t>NIVEL DE ENTREGA O TASA DE SERVICIO GESTAMP</t>
  </si>
  <si>
    <t>NIVEL DE ENTREGA O TASA SERVICIO GESTAMP</t>
  </si>
  <si>
    <t>NIVEL DE ENTREGA O TAS SERVICIO GESTAMP</t>
  </si>
  <si>
    <t>NIVEL DE ENTREGA O TASA DE SERVICIO RESTO CLIENTES</t>
  </si>
  <si>
    <t>NIVEL DE ENTREGA O TASA SERVICIO OTROS CLIENTES</t>
  </si>
  <si>
    <t>NIVEL DE ENTREGA O TAS SERVICIO OTROS CLIENTES</t>
  </si>
  <si>
    <t>Nº DE FACTURAS NO ACEPTADAS POR CLIENTES</t>
  </si>
  <si>
    <t xml:space="preserve">SATISFACCIÓN LABORAL </t>
  </si>
  <si>
    <t>AUMENTO/DISMINUCIÓN SATISFACCIÓN LABORAL</t>
  </si>
  <si>
    <t>NUMERO DE FACTURAS NO ACEPTADAS POR CLIENTES</t>
  </si>
  <si>
    <t>2017</t>
  </si>
  <si>
    <t>INTERVIENCIONES CON PARADA 2017</t>
  </si>
  <si>
    <t>COMPARACIÓN REAL/PRESUPUESTO 2017</t>
  </si>
  <si>
    <t>VENTAS POR GRUPOS DE CLIENTES AÑO 2017</t>
  </si>
  <si>
    <t>AÑO 2017</t>
  </si>
  <si>
    <t>Real 2017 facturación / día</t>
  </si>
  <si>
    <t>REAL AÑO 2017                =</t>
  </si>
  <si>
    <t xml:space="preserve">OBJETIVO AÑO 2017       = </t>
  </si>
  <si>
    <t xml:space="preserve">ACUMULADO AÑO 2017 = </t>
  </si>
  <si>
    <t>COMPARACIÓN MENSUAL VENTAS 2016/2017</t>
  </si>
  <si>
    <t>TOTAL 2017 real</t>
  </si>
  <si>
    <t>%Variación 17/16</t>
  </si>
  <si>
    <t>PRESUPUESTO 2017</t>
  </si>
  <si>
    <t>COMPARACIÓN ACUMULADA VENTAS 2016/2017</t>
  </si>
  <si>
    <t>ACUM.2017</t>
  </si>
  <si>
    <t>% INCREMENTO 16/17</t>
  </si>
  <si>
    <t>PREUPUESTO 17</t>
  </si>
  <si>
    <r>
      <t xml:space="preserve">278 CREALIA DISEÑO, S.L.U. </t>
    </r>
    <r>
      <rPr>
        <b/>
        <sz val="14"/>
        <color rgb="FFFF0000"/>
        <rFont val="Calibri"/>
        <family val="2"/>
        <scheme val="minor"/>
      </rPr>
      <t>(L)</t>
    </r>
  </si>
  <si>
    <t>MANUEL AGUILAR COLMENERO</t>
  </si>
  <si>
    <t>MIGUEL ANGEL WALTER DE AMO</t>
  </si>
  <si>
    <t>Mª ANGELES ROMERO GARCIA</t>
  </si>
  <si>
    <t>ISABEL NAVARRO POLO</t>
  </si>
  <si>
    <t>CENTRO MECANIZADO</t>
  </si>
  <si>
    <t>VICTOR MANUEL MOLINA MURO</t>
  </si>
  <si>
    <t>Nº ORDENES PREVENTIVOS</t>
  </si>
  <si>
    <t>% MÁQUINAS CON MAYOR Nº DE O. CORRECTIVAS</t>
  </si>
  <si>
    <t>Nº CORRECTIVOS DERIVADOS DE PREVENTIVOS</t>
  </si>
  <si>
    <t>Nº CORRECTIVOS DERIVADOS DE PREVEN</t>
  </si>
  <si>
    <t>SALVADOR EXPÓSITO HIDALGO</t>
  </si>
  <si>
    <t>JUAN ANTONIO MUÑOZ RODRIGUEZ</t>
  </si>
  <si>
    <t>ADRIAN MIÑARRO LOPEZ</t>
  </si>
  <si>
    <t>MIGUEL JIMENEZ CLEDERA</t>
  </si>
  <si>
    <t>Mujeres</t>
  </si>
  <si>
    <t>Hombres</t>
  </si>
  <si>
    <t>MARIO JESUS GARCIA SORIANO</t>
  </si>
  <si>
    <t>ANTONIO GARCIA GARATE</t>
  </si>
  <si>
    <t>HOMBRES</t>
  </si>
  <si>
    <t>MUJERES</t>
  </si>
  <si>
    <t xml:space="preserve">               PERDIDAS VALORAC. INST. FINAN.</t>
  </si>
  <si>
    <t xml:space="preserve">              BENEF. VALORAC. INST. FINANC. </t>
  </si>
  <si>
    <t>TOTAL AÑO 2018</t>
  </si>
  <si>
    <t>PROVEEDORES APROBADOS AÑOS 2018</t>
  </si>
  <si>
    <r>
      <t xml:space="preserve">OTROS </t>
    </r>
    <r>
      <rPr>
        <b/>
        <sz val="14"/>
        <color rgb="FFFFFFCC"/>
        <rFont val="Calibri"/>
        <family val="2"/>
        <scheme val="minor"/>
      </rPr>
      <t>(I)</t>
    </r>
  </si>
  <si>
    <t>TOTAL PROVEEDORES APROBADOS EN 2018</t>
  </si>
  <si>
    <t>MANUEL MOLINA CANO</t>
  </si>
  <si>
    <t>FRANCISCO JOSE GARCIA DE LA CASA</t>
  </si>
  <si>
    <t>LINO MIGUEL LARA ALARCON</t>
  </si>
  <si>
    <t>JUAN CARLOS DE TORO MALO</t>
  </si>
  <si>
    <t>JESUS VICENTE ORTIZ MALDONADO</t>
  </si>
  <si>
    <t>ANTONIO BARRANCO GARRIDO</t>
  </si>
  <si>
    <t>VICTOR PEREZ GARCIA</t>
  </si>
  <si>
    <t>DAVID BARTOLOME CASADO ORTEGA</t>
  </si>
  <si>
    <t>LUIS MORA MORA</t>
  </si>
  <si>
    <t>MARIE HERNANDEZ SANCHEZ</t>
  </si>
  <si>
    <t>RAFAEL MUÑOZ GARRIDO</t>
  </si>
  <si>
    <t>POLIZA Nº 6353249</t>
  </si>
  <si>
    <t>POLIZA Nº41603544-CITROEN C5</t>
  </si>
  <si>
    <t>POLIZA Nº 30884819 (CAMION MAN)</t>
  </si>
  <si>
    <t>POLIZA Nº 360335552 (NISSAN L)</t>
  </si>
  <si>
    <t>POLIZA Nº  41603649 5263 HYG</t>
  </si>
  <si>
    <t>POLIZA Nº 1177823 RC</t>
  </si>
  <si>
    <t>POLIZA Nº 95742578</t>
  </si>
  <si>
    <t>BENEFICIO FONDO INVERSION IBERCAJA</t>
  </si>
  <si>
    <t>INGRESOS FINANCIEROS FONDO INVERSION</t>
  </si>
  <si>
    <t>POLIZA Nº 027153078 FURG. NISSAN</t>
  </si>
  <si>
    <t>SERV. BANC. FONDO IBERCAJA</t>
  </si>
  <si>
    <t>CONSUMO ELECTRICO SESEÑA</t>
  </si>
  <si>
    <t>SUMINISTRO AGUA SESEÑA</t>
  </si>
  <si>
    <t>CONSUMO DE GAS LINEA SESEÑA</t>
  </si>
  <si>
    <t>VTA PT CAPIN METAL P. SESEÑA</t>
  </si>
  <si>
    <t>VTA P. TERMINADOS P. SESEÑA</t>
  </si>
  <si>
    <t>TRATAMIENT. ABRASIV. P. SESEÑA</t>
  </si>
  <si>
    <t>O. COMPLEMENTARIAS P. SESEÑA</t>
  </si>
  <si>
    <t>VTA. ENV Y EMB. P. SESEÑA</t>
  </si>
  <si>
    <t>SUBV. TRASP. RDOS EJER. SESEÑA</t>
  </si>
  <si>
    <t>EXCESO PROV. DEMANDAS JUDICIALES</t>
  </si>
  <si>
    <t>PRESUPUESTO 2018 SESEÑA</t>
  </si>
  <si>
    <t>PRESUPUESTO 2018 LINARES</t>
  </si>
  <si>
    <t>2018</t>
  </si>
  <si>
    <t>PRESUPUESTO 2018 FACTURACIÓN MES</t>
  </si>
  <si>
    <t>TOTAL VENTAS 2018</t>
  </si>
  <si>
    <t>FACTURACIÓN MEDIA POR OPERARIO 2018</t>
  </si>
  <si>
    <t>MEJORA PRESPTO PRODUCCIÓN 2018</t>
  </si>
  <si>
    <t>RECHAZOS INTERNOS 2018</t>
  </si>
  <si>
    <t>RECHAZOS EXTERNOS 2018</t>
  </si>
  <si>
    <t>COSTE NO CALIDAD INTERNOS 2018</t>
  </si>
  <si>
    <t>COSTE NO CALIDAD EXTERNOS 2018</t>
  </si>
  <si>
    <t>INCIDNTES. CON DESPLAZAMTO A INSTALACIONES DE CLIENTES 2018</t>
  </si>
  <si>
    <t>MEDIA INTERVENCIONES CORRECTIVAS POR MAQUINA 2018</t>
  </si>
  <si>
    <t>INTERVIENCIONES CON PARADA 2018</t>
  </si>
  <si>
    <t>CUMPLIMIENTO ANUAL AUDITORIAS 2018</t>
  </si>
  <si>
    <t>% ACCIONES FUERA PLAZO 2018</t>
  </si>
  <si>
    <t>TASA CUMPLIMIENTO CALIBRACIONES 2018</t>
  </si>
  <si>
    <t>CONTESTACIÓN INC EN FECHA 2018</t>
  </si>
  <si>
    <t>COPIAS DE SEGURIDAD EN FECHA 2018</t>
  </si>
  <si>
    <t>PPG IBÉRICA SALES &amp; SERVICE, S.L. (L,S)</t>
  </si>
  <si>
    <t>MIVA ADHESIVOS Y PINTURAS S.L.U.(L)</t>
  </si>
  <si>
    <t>HENKEL IBÉRICA, S.A. (L)</t>
  </si>
  <si>
    <t>SIKA, S.A. (L)</t>
  </si>
  <si>
    <t>PLÁSTICOS INDUSTRIALES DEL SUR, S.L. (L)</t>
  </si>
  <si>
    <t>WINOA IBERICA S.A. (L,S)</t>
  </si>
  <si>
    <t>OSCACER-CESAR ROLA, LDA (L)</t>
  </si>
  <si>
    <t>INDUSTRIAS TITAN S.A. (L)</t>
  </si>
  <si>
    <t>Nº MÁQUINAS CON PARADAS &gt;5 AL MES</t>
  </si>
  <si>
    <t>Nº DE MÁQUINAS CON PARADA PRODUCTIVA (Tiempo reparación)</t>
  </si>
  <si>
    <t>Nº DE MÁQUINAS CON PARADA PRODUCTIVA (Tiempo reacción)</t>
  </si>
  <si>
    <t xml:space="preserve">FACTURACION MEDIA OPERARIO </t>
  </si>
  <si>
    <t>CHEMETAL S.A. (L,S)</t>
  </si>
  <si>
    <t>NEW QUIMICA S.L. (S)</t>
  </si>
  <si>
    <t>COMERCIAL DE LAMINADOS S.A. (L)</t>
  </si>
  <si>
    <t>EUROACERO MEDITERRANEO S.L. (L)</t>
  </si>
  <si>
    <t>ACEROS IMS INT. S.A. (L)</t>
  </si>
  <si>
    <t xml:space="preserve">GONVARRI VALENCIA, S.A. (L) </t>
  </si>
  <si>
    <t>ERVIN GERMANY GMBH (L, S)</t>
  </si>
  <si>
    <t>Nº H DE MÁQUINAS CON PARADA PRODUCTIVA/MES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</si>
</sst>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0;[Red]0"/>
    <numFmt numFmtId="166" formatCode="#,##0;[Red]#,##0"/>
    <numFmt numFmtId="167" formatCode="#,##0.00\ &quot;€&quot;;[Red]#,##0.00\ &quot;€&quot;"/>
    <numFmt numFmtId="168" formatCode="#,##0.0"/>
    <numFmt numFmtId="169" formatCode="#,##0.00\ &quot;€&quot;"/>
    <numFmt numFmtId="170" formatCode="0.00000"/>
    <numFmt numFmtId="171" formatCode="_-* #,##0.00\ [$€]_-;\-* #,##0.00\ [$€]_-;_-* &quot;-&quot;??\ [$€]_-;_-@_-"/>
    <numFmt numFmtId="172" formatCode="#,##0.00\ [$€-1]"/>
    <numFmt numFmtId="173" formatCode="#,##0_ ;\-#,##0\ "/>
    <numFmt numFmtId="174" formatCode="_-* #,##0.00\ [$€-40A]_-;\-* #,##0.00\ [$€-40A]_-;_-* &quot;-&quot;??\ [$€-40A]_-;_-@_-"/>
    <numFmt numFmtId="175" formatCode="0.000%"/>
    <numFmt numFmtId="176" formatCode="0.0"/>
    <numFmt numFmtId="177" formatCode="#,##0.00;[Red]#,##0.00"/>
    <numFmt numFmtId="178" formatCode="#,##0.00_ ;[Red]\-#,##0.00\ "/>
  </numFmts>
  <fonts count="9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Britannic Bold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u/>
      <sz val="12"/>
      <color indexed="62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color indexed="12"/>
      <name val="Arial Narrow"/>
      <family val="2"/>
    </font>
    <font>
      <b/>
      <sz val="3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FF0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4"/>
      <color rgb="FFFF0000"/>
      <name val="Calibri"/>
      <family val="2"/>
      <scheme val="minor"/>
    </font>
    <font>
      <b/>
      <sz val="2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8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66FF33"/>
      <name val="Calibri"/>
      <family val="2"/>
      <scheme val="minor"/>
    </font>
    <font>
      <b/>
      <sz val="12"/>
      <color rgb="FFFF0000"/>
      <name val="Times New Roman"/>
      <family val="1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FFFF0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name val="Times New Roman"/>
      <family val="1"/>
    </font>
    <font>
      <b/>
      <sz val="14"/>
      <color rgb="FF990099"/>
      <name val="Calibri"/>
      <family val="2"/>
      <scheme val="minor"/>
    </font>
    <font>
      <b/>
      <sz val="14"/>
      <color rgb="FF1E28FA"/>
      <name val="Calibri"/>
      <family val="2"/>
      <scheme val="minor"/>
    </font>
    <font>
      <sz val="12"/>
      <name val="Calibri"/>
      <family val="2"/>
      <scheme val="minor"/>
    </font>
    <font>
      <sz val="11"/>
      <color indexed="81"/>
      <name val="Tahoma"/>
      <family val="2"/>
    </font>
    <font>
      <sz val="14"/>
      <color theme="1"/>
      <name val="Calibri"/>
      <family val="2"/>
    </font>
    <font>
      <b/>
      <sz val="11"/>
      <color indexed="81"/>
      <name val="Tahoma"/>
      <family val="2"/>
    </font>
    <font>
      <b/>
      <sz val="18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name val="Wingdings"/>
      <charset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b/>
      <sz val="14"/>
      <color rgb="FFFFFFCC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8A8E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F1A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rgb="FF1E28FA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double">
        <color rgb="FFFF0000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/>
      <bottom/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medium">
        <color indexed="64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thick">
        <color auto="1"/>
      </left>
      <right style="double">
        <color rgb="FFFF0000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rgb="FF1E28FA"/>
      </bottom>
      <diagonal/>
    </border>
    <border>
      <left style="double">
        <color rgb="FFFF0000"/>
      </left>
      <right style="thick">
        <color theme="1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medium">
        <color auto="1"/>
      </top>
      <bottom style="thick">
        <color rgb="FF1E28FA"/>
      </bottom>
      <diagonal/>
    </border>
    <border>
      <left style="thick">
        <color indexed="64"/>
      </left>
      <right style="double">
        <color rgb="FFFF0000"/>
      </right>
      <top style="thick">
        <color rgb="FF1E28FA"/>
      </top>
      <bottom style="medium">
        <color indexed="64"/>
      </bottom>
      <diagonal/>
    </border>
    <border>
      <left/>
      <right/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/>
      <right style="double">
        <color rgb="FFFF0000"/>
      </right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double">
        <color rgb="FFFF0000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double">
        <color rgb="FFFF0000"/>
      </left>
      <right/>
      <top style="medium">
        <color indexed="64"/>
      </top>
      <bottom/>
      <diagonal/>
    </border>
    <border>
      <left style="thick">
        <color auto="1"/>
      </left>
      <right style="double">
        <color rgb="FFFF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 style="thick">
        <color auto="1"/>
      </right>
      <top/>
      <bottom/>
      <diagonal/>
    </border>
    <border>
      <left style="double">
        <color rgb="FFFF0000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9" tint="0.39994506668294322"/>
      </left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 style="thick">
        <color theme="9" tint="0.39994506668294322"/>
      </left>
      <right/>
      <top/>
      <bottom/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9" tint="0.39994506668294322"/>
      </left>
      <right/>
      <top style="thick">
        <color theme="9" tint="0.39994506668294322"/>
      </top>
      <bottom/>
      <diagonal/>
    </border>
    <border>
      <left/>
      <right style="thick">
        <color theme="9" tint="0.39994506668294322"/>
      </right>
      <top style="thick">
        <color theme="9" tint="0.39994506668294322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14548173467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1454817346722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theme="9" tint="0.39994506668294322"/>
      </left>
      <right/>
      <top style="thick">
        <color rgb="FF00B050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rgb="FF00B050"/>
      </top>
      <bottom style="thick">
        <color theme="9" tint="0.39994506668294322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ck">
        <color auto="1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theme="9" tint="0.39994506668294322"/>
      </left>
      <right/>
      <top/>
      <bottom style="thick">
        <color theme="9" tint="0.39991454817346722"/>
      </bottom>
      <diagonal/>
    </border>
    <border>
      <left/>
      <right style="thick">
        <color theme="9" tint="0.39994506668294322"/>
      </right>
      <top/>
      <bottom style="thick">
        <color theme="9" tint="0.39991454817346722"/>
      </bottom>
      <diagonal/>
    </border>
    <border>
      <left style="thick">
        <color rgb="FF00B050"/>
      </left>
      <right/>
      <top style="thick">
        <color rgb="FF00B050"/>
      </top>
      <bottom style="thick">
        <color theme="9" tint="0.39991454817346722"/>
      </bottom>
      <diagonal/>
    </border>
    <border>
      <left/>
      <right style="thick">
        <color rgb="FF00B050"/>
      </right>
      <top style="thick">
        <color rgb="FF00B050"/>
      </top>
      <bottom style="thick">
        <color theme="9" tint="0.399914548173467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9" tint="0.39994506668294322"/>
      </left>
      <right/>
      <top style="thick">
        <color theme="9" tint="0.39991454817346722"/>
      </top>
      <bottom style="thick">
        <color theme="9" tint="0.39991454817346722"/>
      </bottom>
      <diagonal/>
    </border>
    <border>
      <left/>
      <right style="thick">
        <color theme="9" tint="0.39994506668294322"/>
      </right>
      <top style="thick">
        <color theme="9" tint="0.39991454817346722"/>
      </top>
      <bottom style="thick">
        <color theme="9" tint="0.399914548173467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50"/>
      </left>
      <right/>
      <top style="thick">
        <color rgb="FF00B050"/>
      </top>
      <bottom style="thick">
        <color theme="9" tint="0.39994506668294322"/>
      </bottom>
      <diagonal/>
    </border>
    <border>
      <left/>
      <right style="thick">
        <color rgb="FF00B050"/>
      </right>
      <top style="thick">
        <color rgb="FF00B050"/>
      </top>
      <bottom style="thick">
        <color theme="9" tint="0.3999450666829432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double">
        <color rgb="FFFF0000"/>
      </right>
      <top style="medium">
        <color indexed="64"/>
      </top>
      <bottom/>
      <diagonal/>
    </border>
    <border>
      <left style="double">
        <color rgb="FFFF0000"/>
      </left>
      <right style="thick">
        <color theme="1"/>
      </right>
      <top style="medium">
        <color indexed="64"/>
      </top>
      <bottom/>
      <diagonal/>
    </border>
    <border>
      <left/>
      <right style="double">
        <color rgb="FFFF0000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50" fillId="0" borderId="0"/>
  </cellStyleXfs>
  <cellXfs count="2022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10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0" fontId="0" fillId="0" borderId="6" xfId="1" applyNumberFormat="1" applyFont="1" applyBorder="1"/>
    <xf numFmtId="10" fontId="2" fillId="0" borderId="6" xfId="1" applyNumberFormat="1" applyFont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" fontId="0" fillId="0" borderId="1" xfId="1" applyNumberFormat="1" applyFont="1" applyBorder="1"/>
    <xf numFmtId="0" fontId="5" fillId="0" borderId="1" xfId="0" applyFont="1" applyFill="1" applyBorder="1"/>
    <xf numFmtId="2" fontId="5" fillId="0" borderId="2" xfId="0" applyNumberFormat="1" applyFont="1" applyFill="1" applyBorder="1"/>
    <xf numFmtId="2" fontId="5" fillId="0" borderId="1" xfId="0" applyNumberFormat="1" applyFont="1" applyFill="1" applyBorder="1"/>
    <xf numFmtId="2" fontId="0" fillId="0" borderId="1" xfId="1" applyNumberFormat="1" applyFont="1" applyBorder="1"/>
    <xf numFmtId="164" fontId="0" fillId="0" borderId="1" xfId="1" applyNumberFormat="1" applyFont="1" applyBorder="1"/>
    <xf numFmtId="164" fontId="0" fillId="0" borderId="6" xfId="0" applyNumberFormat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164" fontId="2" fillId="0" borderId="6" xfId="0" applyNumberFormat="1" applyFont="1" applyBorder="1"/>
    <xf numFmtId="1" fontId="0" fillId="0" borderId="6" xfId="0" applyNumberFormat="1" applyBorder="1"/>
    <xf numFmtId="0" fontId="8" fillId="0" borderId="0" xfId="0" applyFont="1" applyAlignment="1">
      <alignment horizontal="center"/>
    </xf>
    <xf numFmtId="165" fontId="0" fillId="0" borderId="6" xfId="0" applyNumberFormat="1" applyBorder="1"/>
    <xf numFmtId="0" fontId="0" fillId="0" borderId="11" xfId="0" applyBorder="1"/>
    <xf numFmtId="0" fontId="0" fillId="0" borderId="13" xfId="0" applyBorder="1"/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12" xfId="0" applyNumberFormat="1" applyFont="1" applyFill="1" applyBorder="1"/>
    <xf numFmtId="164" fontId="0" fillId="0" borderId="2" xfId="0" applyNumberFormat="1" applyBorder="1"/>
    <xf numFmtId="164" fontId="0" fillId="0" borderId="1" xfId="0" applyNumberFormat="1" applyBorder="1"/>
    <xf numFmtId="164" fontId="0" fillId="0" borderId="6" xfId="1" applyNumberFormat="1" applyFont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/>
    <xf numFmtId="0" fontId="0" fillId="0" borderId="0" xfId="0" applyBorder="1"/>
    <xf numFmtId="1" fontId="0" fillId="0" borderId="0" xfId="1" applyNumberFormat="1" applyFont="1" applyBorder="1"/>
    <xf numFmtId="165" fontId="0" fillId="0" borderId="0" xfId="0" applyNumberFormat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/>
    <xf numFmtId="164" fontId="0" fillId="0" borderId="0" xfId="1" applyNumberFormat="1" applyFont="1" applyBorder="1"/>
    <xf numFmtId="164" fontId="8" fillId="0" borderId="0" xfId="0" applyNumberFormat="1" applyFont="1" applyBorder="1"/>
    <xf numFmtId="166" fontId="0" fillId="0" borderId="1" xfId="0" applyNumberFormat="1" applyBorder="1"/>
    <xf numFmtId="166" fontId="0" fillId="0" borderId="6" xfId="1" applyNumberFormat="1" applyFont="1" applyBorder="1"/>
    <xf numFmtId="164" fontId="5" fillId="0" borderId="6" xfId="0" applyNumberFormat="1" applyFont="1" applyBorder="1"/>
    <xf numFmtId="0" fontId="8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1" xfId="0" applyNumberFormat="1" applyBorder="1"/>
    <xf numFmtId="0" fontId="8" fillId="0" borderId="0" xfId="0" applyFont="1" applyAlignment="1">
      <alignment horizontal="center" wrapText="1"/>
    </xf>
    <xf numFmtId="10" fontId="0" fillId="0" borderId="1" xfId="0" applyNumberFormat="1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/>
    <xf numFmtId="165" fontId="5" fillId="0" borderId="1" xfId="0" applyNumberFormat="1" applyFont="1" applyFill="1" applyBorder="1"/>
    <xf numFmtId="0" fontId="9" fillId="0" borderId="1" xfId="0" applyFont="1" applyBorder="1"/>
    <xf numFmtId="164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/>
    <xf numFmtId="0" fontId="9" fillId="0" borderId="2" xfId="0" applyFont="1" applyFill="1" applyBorder="1" applyAlignment="1">
      <alignment horizontal="left"/>
    </xf>
    <xf numFmtId="2" fontId="9" fillId="0" borderId="2" xfId="0" applyNumberFormat="1" applyFont="1" applyFill="1" applyBorder="1"/>
    <xf numFmtId="0" fontId="9" fillId="0" borderId="2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10" fontId="11" fillId="0" borderId="1" xfId="0" applyNumberFormat="1" applyFont="1" applyBorder="1"/>
    <xf numFmtId="10" fontId="10" fillId="0" borderId="1" xfId="0" applyNumberFormat="1" applyFont="1" applyBorder="1"/>
    <xf numFmtId="0" fontId="11" fillId="0" borderId="1" xfId="0" applyFont="1" applyBorder="1"/>
    <xf numFmtId="2" fontId="10" fillId="0" borderId="1" xfId="0" applyNumberFormat="1" applyFont="1" applyBorder="1"/>
    <xf numFmtId="164" fontId="10" fillId="0" borderId="1" xfId="1" applyNumberFormat="1" applyFont="1" applyBorder="1"/>
    <xf numFmtId="1" fontId="10" fillId="0" borderId="1" xfId="0" applyNumberFormat="1" applyFont="1" applyBorder="1"/>
    <xf numFmtId="0" fontId="10" fillId="0" borderId="11" xfId="0" applyFont="1" applyBorder="1" applyAlignment="1">
      <alignment horizontal="center"/>
    </xf>
    <xf numFmtId="1" fontId="11" fillId="0" borderId="1" xfId="0" applyNumberFormat="1" applyFont="1" applyBorder="1"/>
    <xf numFmtId="164" fontId="11" fillId="0" borderId="1" xfId="0" applyNumberFormat="1" applyFont="1" applyBorder="1"/>
    <xf numFmtId="164" fontId="10" fillId="0" borderId="1" xfId="0" applyNumberFormat="1" applyFont="1" applyBorder="1"/>
    <xf numFmtId="166" fontId="10" fillId="0" borderId="1" xfId="0" applyNumberFormat="1" applyFont="1" applyBorder="1"/>
    <xf numFmtId="14" fontId="0" fillId="0" borderId="0" xfId="0" applyNumberFormat="1"/>
    <xf numFmtId="0" fontId="12" fillId="0" borderId="0" xfId="2"/>
    <xf numFmtId="0" fontId="13" fillId="8" borderId="0" xfId="2" applyFont="1" applyFill="1"/>
    <xf numFmtId="0" fontId="12" fillId="8" borderId="0" xfId="2" applyFill="1"/>
    <xf numFmtId="0" fontId="12" fillId="8" borderId="0" xfId="2" applyFill="1" applyAlignment="1">
      <alignment horizontal="center"/>
    </xf>
    <xf numFmtId="0" fontId="13" fillId="8" borderId="0" xfId="2" applyFont="1" applyFill="1" applyAlignment="1">
      <alignment horizontal="center"/>
    </xf>
    <xf numFmtId="0" fontId="12" fillId="0" borderId="44" xfId="2" applyBorder="1"/>
    <xf numFmtId="0" fontId="14" fillId="9" borderId="45" xfId="2" applyFont="1" applyFill="1" applyBorder="1" applyAlignment="1">
      <alignment horizontal="center"/>
    </xf>
    <xf numFmtId="0" fontId="14" fillId="9" borderId="46" xfId="2" applyFont="1" applyFill="1" applyBorder="1" applyAlignment="1">
      <alignment horizontal="center"/>
    </xf>
    <xf numFmtId="0" fontId="15" fillId="9" borderId="47" xfId="2" applyFont="1" applyFill="1" applyBorder="1" applyAlignment="1">
      <alignment horizontal="center"/>
    </xf>
    <xf numFmtId="0" fontId="15" fillId="9" borderId="47" xfId="2" applyFont="1" applyFill="1" applyBorder="1"/>
    <xf numFmtId="0" fontId="16" fillId="10" borderId="48" xfId="2" applyFont="1" applyFill="1" applyBorder="1"/>
    <xf numFmtId="2" fontId="17" fillId="0" borderId="1" xfId="2" applyNumberFormat="1" applyFont="1" applyBorder="1" applyAlignment="1">
      <alignment horizontal="center"/>
    </xf>
    <xf numFmtId="44" fontId="17" fillId="0" borderId="49" xfId="3" applyFont="1" applyBorder="1" applyAlignment="1">
      <alignment horizontal="center"/>
    </xf>
    <xf numFmtId="169" fontId="14" fillId="0" borderId="50" xfId="2" applyNumberFormat="1" applyFont="1" applyBorder="1"/>
    <xf numFmtId="44" fontId="14" fillId="0" borderId="50" xfId="3" applyFont="1" applyBorder="1"/>
    <xf numFmtId="0" fontId="16" fillId="10" borderId="51" xfId="2" applyFont="1" applyFill="1" applyBorder="1"/>
    <xf numFmtId="2" fontId="17" fillId="0" borderId="52" xfId="2" applyNumberFormat="1" applyFont="1" applyBorder="1" applyAlignment="1">
      <alignment horizontal="center"/>
    </xf>
    <xf numFmtId="0" fontId="18" fillId="11" borderId="14" xfId="2" applyFont="1" applyFill="1" applyBorder="1"/>
    <xf numFmtId="2" fontId="18" fillId="11" borderId="15" xfId="2" applyNumberFormat="1" applyFont="1" applyFill="1" applyBorder="1" applyAlignment="1">
      <alignment horizontal="center"/>
    </xf>
    <xf numFmtId="44" fontId="18" fillId="11" borderId="16" xfId="3" applyFont="1" applyFill="1" applyBorder="1" applyAlignment="1">
      <alignment horizontal="center"/>
    </xf>
    <xf numFmtId="2" fontId="18" fillId="0" borderId="0" xfId="2" applyNumberFormat="1" applyFont="1"/>
    <xf numFmtId="169" fontId="18" fillId="11" borderId="31" xfId="3" applyNumberFormat="1" applyFont="1" applyFill="1" applyBorder="1"/>
    <xf numFmtId="0" fontId="16" fillId="10" borderId="1" xfId="2" applyFont="1" applyFill="1" applyBorder="1"/>
    <xf numFmtId="10" fontId="12" fillId="0" borderId="1" xfId="2" applyNumberFormat="1" applyBorder="1"/>
    <xf numFmtId="0" fontId="16" fillId="10" borderId="6" xfId="2" applyFont="1" applyFill="1" applyBorder="1"/>
    <xf numFmtId="0" fontId="15" fillId="11" borderId="14" xfId="2" applyFont="1" applyFill="1" applyBorder="1"/>
    <xf numFmtId="10" fontId="12" fillId="0" borderId="16" xfId="2" applyNumberFormat="1" applyBorder="1"/>
    <xf numFmtId="10" fontId="12" fillId="0" borderId="0" xfId="2" applyNumberFormat="1"/>
    <xf numFmtId="49" fontId="22" fillId="0" borderId="0" xfId="2" applyNumberFormat="1" applyFont="1" applyFill="1" applyBorder="1" applyAlignment="1"/>
    <xf numFmtId="0" fontId="12" fillId="0" borderId="0" xfId="2" applyFill="1" applyBorder="1" applyAlignment="1"/>
    <xf numFmtId="0" fontId="12" fillId="12" borderId="31" xfId="2" applyNumberFormat="1" applyFill="1" applyBorder="1" applyAlignment="1">
      <alignment horizontal="center" vertical="center" wrapText="1"/>
    </xf>
    <xf numFmtId="0" fontId="20" fillId="10" borderId="11" xfId="2" applyFont="1" applyFill="1" applyBorder="1" applyAlignment="1">
      <alignment wrapText="1"/>
    </xf>
    <xf numFmtId="0" fontId="22" fillId="13" borderId="1" xfId="2" applyFont="1" applyFill="1" applyBorder="1" applyAlignment="1">
      <alignment horizontal="center" vertical="center" wrapText="1"/>
    </xf>
    <xf numFmtId="0" fontId="22" fillId="14" borderId="1" xfId="2" applyFont="1" applyFill="1" applyBorder="1" applyAlignment="1">
      <alignment horizontal="center" vertical="center" wrapText="1"/>
    </xf>
    <xf numFmtId="0" fontId="22" fillId="15" borderId="0" xfId="2" applyFont="1" applyFill="1" applyAlignment="1">
      <alignment horizontal="center" vertical="center"/>
    </xf>
    <xf numFmtId="0" fontId="22" fillId="9" borderId="0" xfId="2" applyFont="1" applyFill="1" applyAlignment="1">
      <alignment horizontal="center" vertical="center" wrapText="1" shrinkToFit="1"/>
    </xf>
    <xf numFmtId="0" fontId="22" fillId="0" borderId="0" xfId="2" applyFont="1"/>
    <xf numFmtId="170" fontId="24" fillId="0" borderId="0" xfId="2" applyNumberFormat="1" applyFont="1" applyFill="1" applyBorder="1" applyAlignment="1">
      <alignment horizontal="center"/>
    </xf>
    <xf numFmtId="170" fontId="25" fillId="0" borderId="0" xfId="2" applyNumberFormat="1" applyFont="1" applyFill="1" applyBorder="1" applyAlignment="1">
      <alignment horizontal="center"/>
    </xf>
    <xf numFmtId="0" fontId="19" fillId="0" borderId="59" xfId="2" applyNumberFormat="1" applyFont="1" applyBorder="1" applyAlignment="1">
      <alignment horizontal="center"/>
    </xf>
    <xf numFmtId="8" fontId="24" fillId="16" borderId="11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/>
    </xf>
    <xf numFmtId="10" fontId="18" fillId="0" borderId="1" xfId="2" applyNumberFormat="1" applyFont="1" applyBorder="1" applyAlignment="1">
      <alignment horizontal="center"/>
    </xf>
    <xf numFmtId="44" fontId="26" fillId="0" borderId="0" xfId="3" applyFont="1"/>
    <xf numFmtId="8" fontId="24" fillId="17" borderId="11" xfId="3" applyNumberFormat="1" applyFont="1" applyFill="1" applyBorder="1" applyAlignment="1">
      <alignment horizontal="center" vertical="center"/>
    </xf>
    <xf numFmtId="44" fontId="22" fillId="0" borderId="1" xfId="3" applyFont="1" applyBorder="1"/>
    <xf numFmtId="44" fontId="18" fillId="0" borderId="0" xfId="3" applyFont="1"/>
    <xf numFmtId="8" fontId="24" fillId="9" borderId="11" xfId="3" applyNumberFormat="1" applyFont="1" applyFill="1" applyBorder="1" applyAlignment="1">
      <alignment horizontal="center" vertical="center"/>
    </xf>
    <xf numFmtId="8" fontId="24" fillId="14" borderId="11" xfId="3" applyNumberFormat="1" applyFont="1" applyFill="1" applyBorder="1" applyAlignment="1">
      <alignment horizontal="center" vertical="center"/>
    </xf>
    <xf numFmtId="8" fontId="24" fillId="11" borderId="11" xfId="3" applyNumberFormat="1" applyFont="1" applyFill="1" applyBorder="1" applyAlignment="1">
      <alignment horizontal="center" vertical="center"/>
    </xf>
    <xf numFmtId="8" fontId="24" fillId="10" borderId="11" xfId="3" applyNumberFormat="1" applyFont="1" applyFill="1" applyBorder="1" applyAlignment="1">
      <alignment horizontal="center" vertical="center"/>
    </xf>
    <xf numFmtId="8" fontId="24" fillId="18" borderId="11" xfId="3" applyNumberFormat="1" applyFont="1" applyFill="1" applyBorder="1" applyAlignment="1">
      <alignment horizontal="center" vertical="center"/>
    </xf>
    <xf numFmtId="8" fontId="24" fillId="19" borderId="11" xfId="3" applyNumberFormat="1" applyFont="1" applyFill="1" applyBorder="1" applyAlignment="1">
      <alignment horizontal="center" vertical="center"/>
    </xf>
    <xf numFmtId="0" fontId="12" fillId="0" borderId="0" xfId="2" applyFill="1"/>
    <xf numFmtId="8" fontId="24" fillId="20" borderId="11" xfId="3" applyNumberFormat="1" applyFont="1" applyFill="1" applyBorder="1" applyAlignment="1">
      <alignment horizontal="center" vertical="center"/>
    </xf>
    <xf numFmtId="44" fontId="26" fillId="0" borderId="0" xfId="3" applyFont="1" applyFill="1"/>
    <xf numFmtId="8" fontId="24" fillId="21" borderId="11" xfId="3" applyNumberFormat="1" applyFont="1" applyFill="1" applyBorder="1" applyAlignment="1">
      <alignment horizontal="center" vertical="center"/>
    </xf>
    <xf numFmtId="8" fontId="24" fillId="12" borderId="1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/>
    <xf numFmtId="0" fontId="12" fillId="0" borderId="0" xfId="2" applyBorder="1"/>
    <xf numFmtId="0" fontId="12" fillId="0" borderId="0" xfId="2" applyBorder="1" applyAlignment="1">
      <alignment horizontal="center" vertical="center"/>
    </xf>
    <xf numFmtId="0" fontId="25" fillId="0" borderId="0" xfId="2" applyFont="1" applyFill="1" applyBorder="1"/>
    <xf numFmtId="1" fontId="19" fillId="12" borderId="31" xfId="2" applyNumberFormat="1" applyFont="1" applyFill="1" applyBorder="1" applyAlignment="1">
      <alignment horizontal="center"/>
    </xf>
    <xf numFmtId="0" fontId="28" fillId="0" borderId="0" xfId="2" applyFont="1"/>
    <xf numFmtId="167" fontId="18" fillId="0" borderId="0" xfId="3" applyNumberFormat="1" applyFont="1"/>
    <xf numFmtId="0" fontId="18" fillId="0" borderId="0" xfId="2" applyFont="1"/>
    <xf numFmtId="0" fontId="25" fillId="0" borderId="0" xfId="2" applyFont="1"/>
    <xf numFmtId="170" fontId="24" fillId="0" borderId="0" xfId="2" applyNumberFormat="1" applyFont="1" applyFill="1" applyBorder="1" applyAlignment="1"/>
    <xf numFmtId="0" fontId="24" fillId="0" borderId="0" xfId="2" applyFont="1" applyFill="1" applyBorder="1" applyAlignment="1"/>
    <xf numFmtId="169" fontId="24" fillId="10" borderId="1" xfId="2" applyNumberFormat="1" applyFont="1" applyFill="1" applyBorder="1" applyAlignment="1">
      <alignment horizontal="center" vertical="center"/>
    </xf>
    <xf numFmtId="44" fontId="26" fillId="13" borderId="1" xfId="3" applyFont="1" applyFill="1" applyBorder="1"/>
    <xf numFmtId="0" fontId="22" fillId="15" borderId="0" xfId="2" applyFont="1" applyFill="1" applyAlignment="1">
      <alignment horizontal="center"/>
    </xf>
    <xf numFmtId="10" fontId="20" fillId="9" borderId="1" xfId="2" applyNumberFormat="1" applyFont="1" applyFill="1" applyBorder="1" applyAlignment="1">
      <alignment horizontal="center"/>
    </xf>
    <xf numFmtId="0" fontId="22" fillId="0" borderId="0" xfId="2" applyFont="1" applyFill="1"/>
    <xf numFmtId="8" fontId="26" fillId="0" borderId="0" xfId="3" applyNumberFormat="1" applyFont="1" applyFill="1"/>
    <xf numFmtId="8" fontId="18" fillId="0" borderId="0" xfId="3" applyNumberFormat="1" applyFont="1"/>
    <xf numFmtId="0" fontId="15" fillId="0" borderId="0" xfId="2" applyFont="1"/>
    <xf numFmtId="0" fontId="26" fillId="0" borderId="54" xfId="2" applyFont="1" applyBorder="1"/>
    <xf numFmtId="0" fontId="15" fillId="9" borderId="51" xfId="2" applyFont="1" applyFill="1" applyBorder="1"/>
    <xf numFmtId="0" fontId="15" fillId="9" borderId="62" xfId="2" applyFont="1" applyFill="1" applyBorder="1"/>
    <xf numFmtId="0" fontId="15" fillId="9" borderId="48" xfId="2" applyFont="1" applyFill="1" applyBorder="1"/>
    <xf numFmtId="0" fontId="26" fillId="0" borderId="0" xfId="2" applyFont="1"/>
    <xf numFmtId="10" fontId="29" fillId="16" borderId="14" xfId="2" applyNumberFormat="1" applyFont="1" applyFill="1" applyBorder="1"/>
    <xf numFmtId="0" fontId="30" fillId="0" borderId="0" xfId="2" applyFont="1"/>
    <xf numFmtId="3" fontId="30" fillId="0" borderId="0" xfId="2" applyNumberFormat="1" applyFont="1"/>
    <xf numFmtId="3" fontId="31" fillId="0" borderId="0" xfId="2" applyNumberFormat="1" applyFont="1"/>
    <xf numFmtId="3" fontId="32" fillId="0" borderId="0" xfId="2" applyNumberFormat="1" applyFont="1"/>
    <xf numFmtId="0" fontId="22" fillId="19" borderId="64" xfId="2" applyFont="1" applyFill="1" applyBorder="1" applyAlignment="1">
      <alignment horizontal="centerContinuous"/>
    </xf>
    <xf numFmtId="3" fontId="30" fillId="19" borderId="65" xfId="2" applyNumberFormat="1" applyFont="1" applyFill="1" applyBorder="1" applyAlignment="1">
      <alignment horizontal="center"/>
    </xf>
    <xf numFmtId="3" fontId="22" fillId="19" borderId="67" xfId="2" applyNumberFormat="1" applyFont="1" applyFill="1" applyBorder="1" applyAlignment="1">
      <alignment horizontal="center"/>
    </xf>
    <xf numFmtId="0" fontId="22" fillId="0" borderId="57" xfId="2" applyFont="1" applyBorder="1"/>
    <xf numFmtId="171" fontId="22" fillId="0" borderId="31" xfId="5" applyNumberFormat="1" applyFont="1" applyBorder="1"/>
    <xf numFmtId="0" fontId="22" fillId="0" borderId="60" xfId="2" applyFont="1" applyBorder="1"/>
    <xf numFmtId="171" fontId="22" fillId="0" borderId="1" xfId="5" applyNumberFormat="1" applyFont="1" applyFill="1" applyBorder="1"/>
    <xf numFmtId="2" fontId="22" fillId="0" borderId="51" xfId="2" applyNumberFormat="1" applyFont="1" applyBorder="1"/>
    <xf numFmtId="10" fontId="30" fillId="0" borderId="52" xfId="4" applyNumberFormat="1" applyFont="1" applyFill="1" applyBorder="1"/>
    <xf numFmtId="10" fontId="30" fillId="0" borderId="53" xfId="4" applyNumberFormat="1" applyFont="1" applyBorder="1"/>
    <xf numFmtId="10" fontId="22" fillId="0" borderId="31" xfId="4" applyNumberFormat="1" applyFont="1" applyBorder="1"/>
    <xf numFmtId="2" fontId="22" fillId="0" borderId="68" xfId="2" applyNumberFormat="1" applyFont="1" applyBorder="1"/>
    <xf numFmtId="44" fontId="33" fillId="0" borderId="69" xfId="6" applyFont="1" applyFill="1" applyBorder="1" applyAlignment="1">
      <alignment horizontal="right" wrapText="1"/>
    </xf>
    <xf numFmtId="44" fontId="33" fillId="0" borderId="70" xfId="6" applyFont="1" applyFill="1" applyBorder="1" applyAlignment="1">
      <alignment horizontal="right" wrapText="1"/>
    </xf>
    <xf numFmtId="3" fontId="30" fillId="0" borderId="48" xfId="2" applyNumberFormat="1" applyFont="1" applyBorder="1"/>
    <xf numFmtId="3" fontId="30" fillId="0" borderId="1" xfId="2" applyNumberFormat="1" applyFont="1" applyFill="1" applyBorder="1"/>
    <xf numFmtId="172" fontId="30" fillId="0" borderId="1" xfId="2" applyNumberFormat="1" applyFont="1" applyFill="1" applyBorder="1"/>
    <xf numFmtId="172" fontId="30" fillId="0" borderId="49" xfId="2" applyNumberFormat="1" applyFont="1" applyBorder="1"/>
    <xf numFmtId="3" fontId="22" fillId="0" borderId="31" xfId="2" applyNumberFormat="1" applyFont="1" applyBorder="1"/>
    <xf numFmtId="10" fontId="30" fillId="0" borderId="51" xfId="4" applyNumberFormat="1" applyFont="1" applyBorder="1"/>
    <xf numFmtId="10" fontId="30" fillId="0" borderId="4" xfId="4" applyNumberFormat="1" applyFont="1" applyFill="1" applyBorder="1"/>
    <xf numFmtId="10" fontId="30" fillId="0" borderId="5" xfId="4" applyNumberFormat="1" applyFont="1" applyBorder="1"/>
    <xf numFmtId="10" fontId="30" fillId="0" borderId="31" xfId="4" applyNumberFormat="1" applyFont="1" applyBorder="1"/>
    <xf numFmtId="3" fontId="30" fillId="0" borderId="0" xfId="4" applyNumberFormat="1" applyFont="1"/>
    <xf numFmtId="10" fontId="30" fillId="0" borderId="0" xfId="2" applyNumberFormat="1" applyFont="1"/>
    <xf numFmtId="168" fontId="30" fillId="0" borderId="0" xfId="2" applyNumberFormat="1" applyFont="1"/>
    <xf numFmtId="4" fontId="30" fillId="0" borderId="0" xfId="2" applyNumberFormat="1" applyFont="1"/>
    <xf numFmtId="0" fontId="30" fillId="0" borderId="0" xfId="2" applyFont="1" applyBorder="1"/>
    <xf numFmtId="3" fontId="30" fillId="0" borderId="0" xfId="2" applyNumberFormat="1" applyFont="1" applyBorder="1"/>
    <xf numFmtId="0" fontId="22" fillId="19" borderId="57" xfId="2" applyFont="1" applyFill="1" applyBorder="1" applyAlignment="1">
      <alignment horizontal="centerContinuous"/>
    </xf>
    <xf numFmtId="3" fontId="30" fillId="19" borderId="45" xfId="2" applyNumberFormat="1" applyFont="1" applyFill="1" applyBorder="1" applyAlignment="1">
      <alignment horizontal="center"/>
    </xf>
    <xf numFmtId="3" fontId="30" fillId="19" borderId="63" xfId="2" applyNumberFormat="1" applyFont="1" applyFill="1" applyBorder="1" applyAlignment="1">
      <alignment horizontal="center"/>
    </xf>
    <xf numFmtId="3" fontId="30" fillId="19" borderId="71" xfId="2" applyNumberFormat="1" applyFont="1" applyFill="1" applyBorder="1" applyAlignment="1">
      <alignment horizontal="center"/>
    </xf>
    <xf numFmtId="3" fontId="30" fillId="19" borderId="46" xfId="2" applyNumberFormat="1" applyFont="1" applyFill="1" applyBorder="1" applyAlignment="1">
      <alignment horizontal="center"/>
    </xf>
    <xf numFmtId="0" fontId="22" fillId="0" borderId="48" xfId="2" applyFont="1" applyBorder="1"/>
    <xf numFmtId="171" fontId="30" fillId="0" borderId="1" xfId="7" applyNumberFormat="1" applyFont="1" applyFill="1" applyBorder="1"/>
    <xf numFmtId="171" fontId="30" fillId="0" borderId="11" xfId="7" applyNumberFormat="1" applyFont="1" applyFill="1" applyBorder="1"/>
    <xf numFmtId="171" fontId="22" fillId="0" borderId="11" xfId="7" applyNumberFormat="1" applyFont="1" applyFill="1" applyBorder="1"/>
    <xf numFmtId="10" fontId="22" fillId="0" borderId="53" xfId="4" applyNumberFormat="1" applyFont="1" applyBorder="1"/>
    <xf numFmtId="3" fontId="22" fillId="0" borderId="48" xfId="2" applyNumberFormat="1" applyFont="1" applyBorder="1"/>
    <xf numFmtId="172" fontId="30" fillId="0" borderId="11" xfId="2" applyNumberFormat="1" applyFont="1" applyFill="1" applyBorder="1"/>
    <xf numFmtId="172" fontId="30" fillId="0" borderId="12" xfId="2" applyNumberFormat="1" applyFont="1" applyFill="1" applyBorder="1"/>
    <xf numFmtId="172" fontId="22" fillId="0" borderId="19" xfId="2" applyNumberFormat="1" applyFont="1" applyFill="1" applyBorder="1"/>
    <xf numFmtId="10" fontId="22" fillId="0" borderId="51" xfId="4" applyNumberFormat="1" applyFont="1" applyBorder="1"/>
    <xf numFmtId="10" fontId="30" fillId="0" borderId="73" xfId="4" applyNumberFormat="1" applyFont="1" applyFill="1" applyBorder="1"/>
    <xf numFmtId="2" fontId="30" fillId="0" borderId="0" xfId="2" applyNumberFormat="1" applyFont="1"/>
    <xf numFmtId="2" fontId="30" fillId="0" borderId="0" xfId="2" applyNumberFormat="1" applyFont="1" applyBorder="1"/>
    <xf numFmtId="0" fontId="31" fillId="0" borderId="0" xfId="2" applyFont="1"/>
    <xf numFmtId="3" fontId="34" fillId="0" borderId="0" xfId="2" applyNumberFormat="1" applyFont="1" applyBorder="1" applyAlignment="1">
      <alignment horizontal="centerContinuous"/>
    </xf>
    <xf numFmtId="0" fontId="31" fillId="0" borderId="0" xfId="2" applyFont="1" applyBorder="1" applyAlignment="1">
      <alignment horizontal="centerContinuous"/>
    </xf>
    <xf numFmtId="3" fontId="31" fillId="0" borderId="0" xfId="2" applyNumberFormat="1" applyFont="1" applyBorder="1" applyAlignment="1">
      <alignment horizontal="centerContinuous"/>
    </xf>
    <xf numFmtId="3" fontId="35" fillId="0" borderId="0" xfId="2" applyNumberFormat="1" applyFont="1" applyBorder="1" applyAlignment="1">
      <alignment horizontal="centerContinuous"/>
    </xf>
    <xf numFmtId="3" fontId="31" fillId="0" borderId="0" xfId="2" applyNumberFormat="1" applyFont="1" applyBorder="1"/>
    <xf numFmtId="3" fontId="36" fillId="0" borderId="0" xfId="2" applyNumberFormat="1" applyFont="1" applyBorder="1" applyAlignment="1">
      <alignment horizontal="centerContinuous"/>
    </xf>
    <xf numFmtId="2" fontId="37" fillId="0" borderId="0" xfId="2" applyNumberFormat="1" applyFont="1"/>
    <xf numFmtId="0" fontId="37" fillId="0" borderId="0" xfId="2" applyFont="1"/>
    <xf numFmtId="2" fontId="22" fillId="0" borderId="0" xfId="2" applyNumberFormat="1" applyFont="1"/>
    <xf numFmtId="3" fontId="22" fillId="0" borderId="0" xfId="2" applyNumberFormat="1" applyFont="1" applyAlignment="1">
      <alignment horizontal="center"/>
    </xf>
    <xf numFmtId="4" fontId="12" fillId="0" borderId="0" xfId="2" applyNumberFormat="1"/>
    <xf numFmtId="0" fontId="20" fillId="0" borderId="0" xfId="2" applyFont="1"/>
    <xf numFmtId="0" fontId="22" fillId="0" borderId="0" xfId="2" applyFont="1" applyBorder="1"/>
    <xf numFmtId="3" fontId="22" fillId="0" borderId="0" xfId="2" applyNumberFormat="1" applyFont="1" applyBorder="1"/>
    <xf numFmtId="0" fontId="22" fillId="0" borderId="77" xfId="2" applyFont="1" applyBorder="1"/>
    <xf numFmtId="3" fontId="22" fillId="0" borderId="77" xfId="2" applyNumberFormat="1" applyFont="1" applyBorder="1" applyAlignment="1">
      <alignment horizontal="center"/>
    </xf>
    <xf numFmtId="0" fontId="22" fillId="0" borderId="54" xfId="2" applyFont="1" applyBorder="1"/>
    <xf numFmtId="171" fontId="22" fillId="0" borderId="15" xfId="10" applyNumberFormat="1" applyFont="1" applyFill="1" applyBorder="1"/>
    <xf numFmtId="171" fontId="22" fillId="0" borderId="31" xfId="10" applyNumberFormat="1" applyFont="1" applyBorder="1"/>
    <xf numFmtId="3" fontId="22" fillId="0" borderId="78" xfId="2" applyNumberFormat="1" applyFont="1" applyBorder="1"/>
    <xf numFmtId="174" fontId="30" fillId="0" borderId="6" xfId="10" applyNumberFormat="1" applyFont="1" applyFill="1" applyBorder="1"/>
    <xf numFmtId="171" fontId="30" fillId="0" borderId="6" xfId="10" applyNumberFormat="1" applyFont="1" applyFill="1" applyBorder="1"/>
    <xf numFmtId="171" fontId="30" fillId="0" borderId="6" xfId="10" applyNumberFormat="1" applyFont="1" applyBorder="1"/>
    <xf numFmtId="171" fontId="22" fillId="0" borderId="52" xfId="10" applyNumberFormat="1" applyFont="1" applyFill="1" applyBorder="1"/>
    <xf numFmtId="3" fontId="22" fillId="0" borderId="51" xfId="2" applyNumberFormat="1" applyFont="1" applyBorder="1"/>
    <xf numFmtId="171" fontId="30" fillId="0" borderId="52" xfId="10" applyNumberFormat="1" applyFont="1" applyFill="1" applyBorder="1"/>
    <xf numFmtId="173" fontId="30" fillId="0" borderId="0" xfId="11" applyNumberFormat="1" applyFont="1"/>
    <xf numFmtId="0" fontId="30" fillId="0" borderId="0" xfId="2" applyFont="1" applyAlignment="1">
      <alignment horizontal="right"/>
    </xf>
    <xf numFmtId="0" fontId="20" fillId="0" borderId="0" xfId="2" applyFont="1" applyFill="1" applyBorder="1"/>
    <xf numFmtId="0" fontId="26" fillId="0" borderId="0" xfId="2" applyFont="1" applyFill="1" applyBorder="1"/>
    <xf numFmtId="3" fontId="30" fillId="0" borderId="0" xfId="2" applyNumberFormat="1" applyFont="1" applyFill="1" applyBorder="1"/>
    <xf numFmtId="0" fontId="22" fillId="0" borderId="0" xfId="2" applyFont="1" applyFill="1" applyBorder="1"/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/>
    <xf numFmtId="3" fontId="22" fillId="0" borderId="0" xfId="2" applyNumberFormat="1" applyFont="1"/>
    <xf numFmtId="0" fontId="22" fillId="0" borderId="0" xfId="2" applyFont="1" applyFill="1" applyAlignment="1">
      <alignment vertical="center"/>
    </xf>
    <xf numFmtId="14" fontId="12" fillId="0" borderId="0" xfId="2" applyNumberFormat="1" applyFill="1"/>
    <xf numFmtId="0" fontId="41" fillId="0" borderId="0" xfId="2" applyFont="1" applyFill="1"/>
    <xf numFmtId="0" fontId="21" fillId="0" borderId="0" xfId="2" applyFont="1" applyFill="1"/>
    <xf numFmtId="0" fontId="26" fillId="0" borderId="0" xfId="2" applyFont="1" applyFill="1"/>
    <xf numFmtId="0" fontId="42" fillId="27" borderId="31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/>
    </xf>
    <xf numFmtId="0" fontId="41" fillId="0" borderId="0" xfId="2" applyFont="1" applyFill="1" applyBorder="1"/>
    <xf numFmtId="0" fontId="26" fillId="0" borderId="0" xfId="2" applyFont="1" applyFill="1" applyAlignment="1"/>
    <xf numFmtId="0" fontId="20" fillId="0" borderId="0" xfId="2" applyFont="1" applyFill="1" applyAlignment="1"/>
    <xf numFmtId="0" fontId="41" fillId="0" borderId="79" xfId="2" applyFont="1" applyFill="1" applyBorder="1"/>
    <xf numFmtId="0" fontId="41" fillId="0" borderId="81" xfId="2" applyFont="1" applyFill="1" applyBorder="1"/>
    <xf numFmtId="0" fontId="41" fillId="0" borderId="82" xfId="2" applyFont="1" applyFill="1" applyBorder="1"/>
    <xf numFmtId="0" fontId="26" fillId="0" borderId="50" xfId="2" applyFont="1" applyFill="1" applyBorder="1"/>
    <xf numFmtId="0" fontId="20" fillId="0" borderId="0" xfId="2" applyFont="1" applyFill="1"/>
    <xf numFmtId="0" fontId="41" fillId="0" borderId="83" xfId="2" applyFont="1" applyFill="1" applyBorder="1"/>
    <xf numFmtId="0" fontId="14" fillId="0" borderId="0" xfId="2" applyFont="1"/>
    <xf numFmtId="0" fontId="17" fillId="0" borderId="0" xfId="2" applyFont="1"/>
    <xf numFmtId="0" fontId="12" fillId="0" borderId="0" xfId="2" applyBorder="1" applyAlignment="1">
      <alignment horizontal="right"/>
    </xf>
    <xf numFmtId="0" fontId="18" fillId="0" borderId="1" xfId="2" applyFont="1" applyBorder="1" applyAlignment="1">
      <alignment horizontal="center"/>
    </xf>
    <xf numFmtId="0" fontId="18" fillId="0" borderId="48" xfId="2" applyFont="1" applyBorder="1" applyAlignment="1"/>
    <xf numFmtId="0" fontId="12" fillId="0" borderId="1" xfId="2" applyBorder="1"/>
    <xf numFmtId="0" fontId="18" fillId="0" borderId="1" xfId="2" applyFont="1" applyBorder="1"/>
    <xf numFmtId="2" fontId="18" fillId="0" borderId="49" xfId="2" applyNumberFormat="1" applyFont="1" applyBorder="1"/>
    <xf numFmtId="0" fontId="12" fillId="0" borderId="48" xfId="2" applyBorder="1"/>
    <xf numFmtId="0" fontId="12" fillId="0" borderId="51" xfId="2" applyBorder="1"/>
    <xf numFmtId="0" fontId="12" fillId="0" borderId="52" xfId="2" applyBorder="1"/>
    <xf numFmtId="0" fontId="18" fillId="0" borderId="52" xfId="2" applyFont="1" applyBorder="1" applyAlignment="1">
      <alignment horizontal="center"/>
    </xf>
    <xf numFmtId="0" fontId="18" fillId="0" borderId="52" xfId="2" applyFont="1" applyBorder="1"/>
    <xf numFmtId="2" fontId="18" fillId="0" borderId="53" xfId="2" applyNumberFormat="1" applyFont="1" applyBorder="1"/>
    <xf numFmtId="0" fontId="14" fillId="24" borderId="0" xfId="2" applyFont="1" applyFill="1" applyAlignment="1">
      <alignment horizontal="center"/>
    </xf>
    <xf numFmtId="0" fontId="14" fillId="8" borderId="0" xfId="2" applyFont="1" applyFill="1" applyAlignment="1">
      <alignment horizontal="center"/>
    </xf>
    <xf numFmtId="0" fontId="14" fillId="28" borderId="0" xfId="2" applyFont="1" applyFill="1" applyAlignment="1">
      <alignment horizontal="center"/>
    </xf>
    <xf numFmtId="0" fontId="14" fillId="18" borderId="0" xfId="2" applyFont="1" applyFill="1" applyAlignment="1">
      <alignment horizontal="center"/>
    </xf>
    <xf numFmtId="0" fontId="14" fillId="10" borderId="0" xfId="2" applyFont="1" applyFill="1" applyAlignment="1">
      <alignment horizontal="center"/>
    </xf>
    <xf numFmtId="0" fontId="14" fillId="11" borderId="0" xfId="2" applyFont="1" applyFill="1" applyAlignment="1">
      <alignment horizontal="center"/>
    </xf>
    <xf numFmtId="0" fontId="14" fillId="26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4" fillId="17" borderId="0" xfId="2" applyFont="1" applyFill="1" applyAlignment="1">
      <alignment horizontal="center"/>
    </xf>
    <xf numFmtId="0" fontId="14" fillId="16" borderId="0" xfId="2" applyFont="1" applyFill="1" applyAlignment="1">
      <alignment horizontal="center"/>
    </xf>
    <xf numFmtId="0" fontId="14" fillId="29" borderId="0" xfId="2" applyFont="1" applyFill="1" applyAlignment="1">
      <alignment horizontal="center"/>
    </xf>
    <xf numFmtId="0" fontId="14" fillId="22" borderId="0" xfId="2" applyFont="1" applyFill="1" applyAlignment="1">
      <alignment horizontal="center"/>
    </xf>
    <xf numFmtId="0" fontId="14" fillId="25" borderId="0" xfId="2" applyFont="1" applyFill="1" applyAlignment="1">
      <alignment horizontal="center"/>
    </xf>
    <xf numFmtId="0" fontId="14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14" fillId="24" borderId="67" xfId="2" applyFont="1" applyFill="1" applyBorder="1" applyAlignment="1">
      <alignment horizontal="center"/>
    </xf>
    <xf numFmtId="0" fontId="14" fillId="8" borderId="67" xfId="2" applyFont="1" applyFill="1" applyBorder="1" applyAlignment="1">
      <alignment horizontal="center"/>
    </xf>
    <xf numFmtId="0" fontId="14" fillId="28" borderId="67" xfId="2" applyFont="1" applyFill="1" applyBorder="1" applyAlignment="1">
      <alignment horizontal="center"/>
    </xf>
    <xf numFmtId="0" fontId="14" fillId="18" borderId="64" xfId="2" applyFont="1" applyFill="1" applyBorder="1" applyAlignment="1">
      <alignment horizontal="center"/>
    </xf>
    <xf numFmtId="0" fontId="14" fillId="18" borderId="67" xfId="2" applyFont="1" applyFill="1" applyBorder="1" applyAlignment="1">
      <alignment horizontal="center"/>
    </xf>
    <xf numFmtId="0" fontId="14" fillId="10" borderId="64" xfId="2" applyFont="1" applyFill="1" applyBorder="1" applyAlignment="1">
      <alignment horizontal="center"/>
    </xf>
    <xf numFmtId="0" fontId="14" fillId="10" borderId="67" xfId="2" applyFont="1" applyFill="1" applyBorder="1" applyAlignment="1">
      <alignment horizontal="center"/>
    </xf>
    <xf numFmtId="0" fontId="14" fillId="11" borderId="67" xfId="2" applyFont="1" applyFill="1" applyBorder="1" applyAlignment="1">
      <alignment horizontal="center"/>
    </xf>
    <xf numFmtId="0" fontId="14" fillId="26" borderId="67" xfId="2" applyFont="1" applyFill="1" applyBorder="1" applyAlignment="1">
      <alignment horizontal="center"/>
    </xf>
    <xf numFmtId="0" fontId="14" fillId="9" borderId="67" xfId="2" applyFont="1" applyFill="1" applyBorder="1" applyAlignment="1">
      <alignment horizontal="center"/>
    </xf>
    <xf numFmtId="0" fontId="14" fillId="17" borderId="67" xfId="2" applyFont="1" applyFill="1" applyBorder="1" applyAlignment="1">
      <alignment horizontal="center"/>
    </xf>
    <xf numFmtId="0" fontId="14" fillId="16" borderId="67" xfId="2" applyFont="1" applyFill="1" applyBorder="1" applyAlignment="1">
      <alignment horizontal="center"/>
    </xf>
    <xf numFmtId="0" fontId="14" fillId="29" borderId="67" xfId="2" applyFont="1" applyFill="1" applyBorder="1" applyAlignment="1">
      <alignment horizontal="center"/>
    </xf>
    <xf numFmtId="0" fontId="14" fillId="22" borderId="67" xfId="2" applyFont="1" applyFill="1" applyBorder="1" applyAlignment="1">
      <alignment horizontal="center"/>
    </xf>
    <xf numFmtId="0" fontId="12" fillId="25" borderId="67" xfId="2" applyFill="1" applyBorder="1"/>
    <xf numFmtId="0" fontId="20" fillId="0" borderId="0" xfId="2" applyFont="1" applyAlignment="1">
      <alignment horizontal="right"/>
    </xf>
    <xf numFmtId="9" fontId="22" fillId="24" borderId="43" xfId="4" applyFont="1" applyFill="1" applyBorder="1" applyAlignment="1">
      <alignment horizontal="center"/>
    </xf>
    <xf numFmtId="9" fontId="22" fillId="8" borderId="43" xfId="4" applyFont="1" applyFill="1" applyBorder="1" applyAlignment="1">
      <alignment horizontal="center"/>
    </xf>
    <xf numFmtId="9" fontId="22" fillId="28" borderId="43" xfId="4" applyFont="1" applyFill="1" applyBorder="1" applyAlignment="1">
      <alignment horizontal="center"/>
    </xf>
    <xf numFmtId="10" fontId="22" fillId="18" borderId="84" xfId="4" applyNumberFormat="1" applyFont="1" applyFill="1" applyBorder="1" applyAlignment="1">
      <alignment horizontal="center"/>
    </xf>
    <xf numFmtId="10" fontId="22" fillId="18" borderId="43" xfId="4" applyNumberFormat="1" applyFont="1" applyFill="1" applyBorder="1" applyAlignment="1">
      <alignment horizontal="center"/>
    </xf>
    <xf numFmtId="10" fontId="22" fillId="10" borderId="43" xfId="4" applyNumberFormat="1" applyFont="1" applyFill="1" applyBorder="1" applyAlignment="1">
      <alignment horizontal="center"/>
    </xf>
    <xf numFmtId="10" fontId="22" fillId="11" borderId="43" xfId="4" applyNumberFormat="1" applyFont="1" applyFill="1" applyBorder="1" applyAlignment="1">
      <alignment horizontal="center"/>
    </xf>
    <xf numFmtId="9" fontId="22" fillId="26" borderId="43" xfId="4" applyFont="1" applyFill="1" applyBorder="1" applyAlignment="1">
      <alignment horizontal="center"/>
    </xf>
    <xf numFmtId="9" fontId="22" fillId="9" borderId="43" xfId="4" applyFont="1" applyFill="1" applyBorder="1" applyAlignment="1"/>
    <xf numFmtId="9" fontId="22" fillId="9" borderId="43" xfId="4" applyFont="1" applyFill="1" applyBorder="1"/>
    <xf numFmtId="9" fontId="22" fillId="17" borderId="43" xfId="4" applyFont="1" applyFill="1" applyBorder="1"/>
    <xf numFmtId="9" fontId="22" fillId="16" borderId="43" xfId="4" applyFont="1" applyFill="1" applyBorder="1"/>
    <xf numFmtId="9" fontId="22" fillId="29" borderId="43" xfId="4" applyFont="1" applyFill="1" applyBorder="1"/>
    <xf numFmtId="9" fontId="22" fillId="22" borderId="43" xfId="4" applyFont="1" applyFill="1" applyBorder="1"/>
    <xf numFmtId="9" fontId="22" fillId="25" borderId="43" xfId="4" applyFont="1" applyFill="1" applyBorder="1" applyAlignment="1">
      <alignment horizontal="center"/>
    </xf>
    <xf numFmtId="0" fontId="8" fillId="30" borderId="20" xfId="0" applyFont="1" applyFill="1" applyBorder="1"/>
    <xf numFmtId="0" fontId="8" fillId="31" borderId="21" xfId="0" applyFont="1" applyFill="1" applyBorder="1"/>
    <xf numFmtId="0" fontId="8" fillId="31" borderId="21" xfId="0" applyFont="1" applyFill="1" applyBorder="1" applyAlignment="1">
      <alignment horizontal="center"/>
    </xf>
    <xf numFmtId="0" fontId="8" fillId="31" borderId="22" xfId="0" applyFont="1" applyFill="1" applyBorder="1" applyAlignment="1">
      <alignment horizontal="center"/>
    </xf>
    <xf numFmtId="0" fontId="20" fillId="19" borderId="54" xfId="2" applyFont="1" applyFill="1" applyBorder="1" applyAlignment="1">
      <alignment horizontal="centerContinuous"/>
    </xf>
    <xf numFmtId="3" fontId="20" fillId="19" borderId="15" xfId="2" applyNumberFormat="1" applyFont="1" applyFill="1" applyBorder="1" applyAlignment="1">
      <alignment horizontal="center"/>
    </xf>
    <xf numFmtId="0" fontId="20" fillId="19" borderId="15" xfId="2" applyFont="1" applyFill="1" applyBorder="1" applyAlignment="1">
      <alignment horizontal="center"/>
    </xf>
    <xf numFmtId="3" fontId="20" fillId="19" borderId="74" xfId="2" applyNumberFormat="1" applyFont="1" applyFill="1" applyBorder="1" applyAlignment="1">
      <alignment horizontal="center"/>
    </xf>
    <xf numFmtId="3" fontId="20" fillId="19" borderId="54" xfId="2" applyNumberFormat="1" applyFont="1" applyFill="1" applyBorder="1" applyAlignment="1">
      <alignment horizontal="center"/>
    </xf>
    <xf numFmtId="3" fontId="20" fillId="19" borderId="16" xfId="2" applyNumberFormat="1" applyFont="1" applyFill="1" applyBorder="1" applyAlignment="1">
      <alignment horizontal="center"/>
    </xf>
    <xf numFmtId="0" fontId="20" fillId="0" borderId="57" xfId="5" applyFont="1" applyBorder="1"/>
    <xf numFmtId="0" fontId="20" fillId="0" borderId="48" xfId="5" applyFont="1" applyBorder="1"/>
    <xf numFmtId="0" fontId="20" fillId="0" borderId="60" xfId="5" applyFont="1" applyBorder="1"/>
    <xf numFmtId="0" fontId="20" fillId="19" borderId="14" xfId="5" applyFont="1" applyFill="1" applyBorder="1"/>
    <xf numFmtId="0" fontId="20" fillId="19" borderId="16" xfId="5" applyFont="1" applyFill="1" applyBorder="1"/>
    <xf numFmtId="0" fontId="20" fillId="0" borderId="44" xfId="5" applyFont="1" applyBorder="1"/>
    <xf numFmtId="0" fontId="20" fillId="0" borderId="45" xfId="5" applyFont="1" applyBorder="1"/>
    <xf numFmtId="0" fontId="20" fillId="0" borderId="76" xfId="5" applyFont="1" applyFill="1" applyBorder="1"/>
    <xf numFmtId="0" fontId="20" fillId="0" borderId="51" xfId="5" applyFont="1" applyBorder="1"/>
    <xf numFmtId="0" fontId="20" fillId="0" borderId="0" xfId="5" applyFont="1" applyBorder="1"/>
    <xf numFmtId="44" fontId="26" fillId="0" borderId="2" xfId="3" applyFont="1" applyBorder="1"/>
    <xf numFmtId="0" fontId="14" fillId="31" borderId="27" xfId="2" applyFont="1" applyFill="1" applyBorder="1" applyAlignment="1">
      <alignment horizontal="center" vertical="center" wrapText="1" shrinkToFit="1"/>
    </xf>
    <xf numFmtId="8" fontId="24" fillId="37" borderId="11" xfId="3" applyNumberFormat="1" applyFont="1" applyFill="1" applyBorder="1" applyAlignment="1">
      <alignment horizontal="center" vertical="center"/>
    </xf>
    <xf numFmtId="169" fontId="26" fillId="0" borderId="2" xfId="3" applyNumberFormat="1" applyFont="1" applyBorder="1"/>
    <xf numFmtId="44" fontId="18" fillId="0" borderId="0" xfId="3" applyFont="1" applyAlignment="1">
      <alignment horizontal="center"/>
    </xf>
    <xf numFmtId="0" fontId="11" fillId="32" borderId="1" xfId="0" applyFont="1" applyFill="1" applyBorder="1"/>
    <xf numFmtId="0" fontId="10" fillId="32" borderId="1" xfId="0" applyFont="1" applyFill="1" applyBorder="1"/>
    <xf numFmtId="10" fontId="11" fillId="32" borderId="1" xfId="1" applyNumberFormat="1" applyFont="1" applyFill="1" applyBorder="1"/>
    <xf numFmtId="0" fontId="10" fillId="31" borderId="23" xfId="0" applyFont="1" applyFill="1" applyBorder="1"/>
    <xf numFmtId="10" fontId="1" fillId="0" borderId="1" xfId="1" applyNumberFormat="1" applyFont="1" applyBorder="1"/>
    <xf numFmtId="9" fontId="10" fillId="0" borderId="1" xfId="1" applyFont="1" applyBorder="1"/>
    <xf numFmtId="10" fontId="10" fillId="0" borderId="1" xfId="1" applyNumberFormat="1" applyFont="1" applyBorder="1"/>
    <xf numFmtId="10" fontId="0" fillId="0" borderId="1" xfId="1" applyNumberFormat="1" applyFont="1" applyBorder="1"/>
    <xf numFmtId="9" fontId="0" fillId="0" borderId="6" xfId="1" applyFont="1" applyBorder="1"/>
    <xf numFmtId="9" fontId="0" fillId="0" borderId="1" xfId="1" applyNumberFormat="1" applyFont="1" applyBorder="1"/>
    <xf numFmtId="9" fontId="10" fillId="0" borderId="1" xfId="1" applyNumberFormat="1" applyFont="1" applyBorder="1"/>
    <xf numFmtId="9" fontId="0" fillId="0" borderId="6" xfId="1" applyNumberFormat="1" applyFont="1" applyBorder="1"/>
    <xf numFmtId="10" fontId="10" fillId="0" borderId="12" xfId="1" applyNumberFormat="1" applyFont="1" applyBorder="1"/>
    <xf numFmtId="10" fontId="5" fillId="0" borderId="6" xfId="1" applyNumberFormat="1" applyFont="1" applyBorder="1"/>
    <xf numFmtId="10" fontId="44" fillId="0" borderId="1" xfId="1" applyNumberFormat="1" applyFont="1" applyBorder="1"/>
    <xf numFmtId="4" fontId="9" fillId="0" borderId="1" xfId="0" applyNumberFormat="1" applyFont="1" applyFill="1" applyBorder="1"/>
    <xf numFmtId="10" fontId="20" fillId="0" borderId="46" xfId="1" applyNumberFormat="1" applyFont="1" applyBorder="1"/>
    <xf numFmtId="4" fontId="30" fillId="0" borderId="2" xfId="7" applyNumberFormat="1" applyFont="1" applyFill="1" applyBorder="1"/>
    <xf numFmtId="4" fontId="22" fillId="0" borderId="72" xfId="7" applyNumberFormat="1" applyFont="1" applyBorder="1"/>
    <xf numFmtId="0" fontId="26" fillId="26" borderId="31" xfId="2" applyFont="1" applyFill="1" applyBorder="1" applyAlignment="1" applyProtection="1">
      <alignment horizontal="center"/>
    </xf>
    <xf numFmtId="0" fontId="26" fillId="5" borderId="31" xfId="2" applyFont="1" applyFill="1" applyBorder="1" applyAlignment="1" applyProtection="1">
      <alignment horizontal="center"/>
    </xf>
    <xf numFmtId="0" fontId="26" fillId="26" borderId="31" xfId="2" applyFont="1" applyFill="1" applyBorder="1" applyAlignment="1" applyProtection="1">
      <alignment horizontal="center" vertical="center"/>
    </xf>
    <xf numFmtId="0" fontId="41" fillId="11" borderId="80" xfId="2" applyFont="1" applyFill="1" applyBorder="1" applyProtection="1"/>
    <xf numFmtId="0" fontId="41" fillId="33" borderId="80" xfId="2" applyFont="1" applyFill="1" applyBorder="1" applyProtection="1"/>
    <xf numFmtId="9" fontId="41" fillId="11" borderId="81" xfId="2" applyNumberFormat="1" applyFont="1" applyFill="1" applyBorder="1" applyProtection="1"/>
    <xf numFmtId="0" fontId="41" fillId="11" borderId="81" xfId="2" applyFont="1" applyFill="1" applyBorder="1" applyProtection="1"/>
    <xf numFmtId="0" fontId="41" fillId="11" borderId="59" xfId="2" applyFont="1" applyFill="1" applyBorder="1" applyProtection="1"/>
    <xf numFmtId="0" fontId="26" fillId="11" borderId="31" xfId="2" applyFont="1" applyFill="1" applyBorder="1" applyProtection="1"/>
    <xf numFmtId="0" fontId="26" fillId="33" borderId="31" xfId="2" applyFont="1" applyFill="1" applyBorder="1" applyProtection="1"/>
    <xf numFmtId="0" fontId="21" fillId="0" borderId="0" xfId="2" applyFont="1" applyFill="1" applyProtection="1"/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 wrapText="1"/>
    </xf>
    <xf numFmtId="0" fontId="26" fillId="26" borderId="56" xfId="2" applyFont="1" applyFill="1" applyBorder="1" applyAlignment="1" applyProtection="1">
      <alignment horizontal="center" wrapText="1"/>
    </xf>
    <xf numFmtId="0" fontId="26" fillId="26" borderId="54" xfId="2" applyNumberFormat="1" applyFont="1" applyFill="1" applyBorder="1" applyAlignment="1" applyProtection="1">
      <alignment horizontal="center"/>
    </xf>
    <xf numFmtId="0" fontId="38" fillId="0" borderId="0" xfId="2" applyFont="1"/>
    <xf numFmtId="0" fontId="39" fillId="10" borderId="31" xfId="2" applyFont="1" applyFill="1" applyBorder="1"/>
    <xf numFmtId="0" fontId="39" fillId="10" borderId="31" xfId="2" applyFont="1" applyFill="1" applyBorder="1" applyAlignment="1">
      <alignment horizontal="center" vertical="center"/>
    </xf>
    <xf numFmtId="0" fontId="39" fillId="10" borderId="31" xfId="2" applyFont="1" applyFill="1" applyBorder="1" applyAlignment="1">
      <alignment horizontal="center" vertical="center" wrapText="1"/>
    </xf>
    <xf numFmtId="0" fontId="40" fillId="10" borderId="31" xfId="2" applyFont="1" applyFill="1" applyBorder="1" applyAlignment="1">
      <alignment vertical="center"/>
    </xf>
    <xf numFmtId="0" fontId="38" fillId="0" borderId="0" xfId="2" applyFont="1" applyFill="1"/>
    <xf numFmtId="0" fontId="38" fillId="10" borderId="31" xfId="2" applyFont="1" applyFill="1" applyBorder="1" applyAlignment="1">
      <alignment vertical="center"/>
    </xf>
    <xf numFmtId="4" fontId="8" fillId="4" borderId="28" xfId="0" applyNumberFormat="1" applyFont="1" applyFill="1" applyBorder="1" applyProtection="1"/>
    <xf numFmtId="4" fontId="8" fillId="41" borderId="29" xfId="0" applyNumberFormat="1" applyFont="1" applyFill="1" applyBorder="1" applyProtection="1"/>
    <xf numFmtId="4" fontId="8" fillId="4" borderId="30" xfId="0" applyNumberFormat="1" applyFont="1" applyFill="1" applyBorder="1" applyProtection="1"/>
    <xf numFmtId="0" fontId="0" fillId="0" borderId="0" xfId="0" applyProtection="1"/>
    <xf numFmtId="4" fontId="8" fillId="0" borderId="42" xfId="0" applyNumberFormat="1" applyFont="1" applyFill="1" applyBorder="1" applyProtection="1"/>
    <xf numFmtId="4" fontId="8" fillId="0" borderId="30" xfId="0" applyNumberFormat="1" applyFont="1" applyFill="1" applyBorder="1" applyProtection="1"/>
    <xf numFmtId="4" fontId="10" fillId="41" borderId="29" xfId="0" applyNumberFormat="1" applyFont="1" applyFill="1" applyBorder="1" applyProtection="1"/>
    <xf numFmtId="4" fontId="8" fillId="0" borderId="28" xfId="0" applyNumberFormat="1" applyFont="1" applyBorder="1" applyProtection="1"/>
    <xf numFmtId="4" fontId="8" fillId="0" borderId="92" xfId="0" applyNumberFormat="1" applyFont="1" applyBorder="1" applyProtection="1"/>
    <xf numFmtId="10" fontId="0" fillId="0" borderId="30" xfId="0" applyNumberFormat="1" applyBorder="1" applyProtection="1"/>
    <xf numFmtId="0" fontId="0" fillId="0" borderId="30" xfId="0" applyBorder="1" applyAlignment="1" applyProtection="1">
      <alignment horizontal="center"/>
    </xf>
    <xf numFmtId="0" fontId="55" fillId="38" borderId="31" xfId="2" applyFont="1" applyFill="1" applyBorder="1" applyAlignment="1">
      <alignment horizontal="center" vertical="center"/>
    </xf>
    <xf numFmtId="10" fontId="40" fillId="46" borderId="45" xfId="4" applyNumberFormat="1" applyFont="1" applyFill="1" applyBorder="1" applyAlignment="1">
      <alignment horizontal="center" vertical="center"/>
    </xf>
    <xf numFmtId="10" fontId="40" fillId="46" borderId="1" xfId="4" applyNumberFormat="1" applyFont="1" applyFill="1" applyBorder="1" applyAlignment="1">
      <alignment horizontal="center" vertical="center"/>
    </xf>
    <xf numFmtId="10" fontId="56" fillId="46" borderId="1" xfId="4" applyNumberFormat="1" applyFont="1" applyFill="1" applyBorder="1" applyAlignment="1">
      <alignment horizontal="center" vertical="center"/>
    </xf>
    <xf numFmtId="10" fontId="38" fillId="46" borderId="1" xfId="4" applyNumberFormat="1" applyFont="1" applyFill="1" applyBorder="1" applyAlignment="1">
      <alignment horizontal="center" vertical="center"/>
    </xf>
    <xf numFmtId="10" fontId="38" fillId="46" borderId="1" xfId="2" applyNumberFormat="1" applyFont="1" applyFill="1" applyBorder="1" applyAlignment="1">
      <alignment horizontal="center" vertical="center"/>
    </xf>
    <xf numFmtId="10" fontId="40" fillId="46" borderId="52" xfId="4" applyNumberFormat="1" applyFont="1" applyFill="1" applyBorder="1" applyAlignment="1">
      <alignment horizontal="center" vertical="center"/>
    </xf>
    <xf numFmtId="10" fontId="40" fillId="47" borderId="46" xfId="2" applyNumberFormat="1" applyFont="1" applyFill="1" applyBorder="1" applyAlignment="1">
      <alignment horizontal="center" vertical="center"/>
    </xf>
    <xf numFmtId="10" fontId="40" fillId="47" borderId="49" xfId="2" applyNumberFormat="1" applyFont="1" applyFill="1" applyBorder="1" applyAlignment="1">
      <alignment horizontal="center" vertical="center"/>
    </xf>
    <xf numFmtId="10" fontId="38" fillId="47" borderId="49" xfId="2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36" borderId="27" xfId="0" applyNumberFormat="1" applyFont="1" applyFill="1" applyBorder="1" applyProtection="1">
      <protection locked="0"/>
    </xf>
    <xf numFmtId="4" fontId="8" fillId="36" borderId="27" xfId="0" applyNumberFormat="1" applyFont="1" applyFill="1" applyBorder="1" applyProtection="1">
      <protection locked="0"/>
    </xf>
    <xf numFmtId="4" fontId="8" fillId="0" borderId="27" xfId="0" applyNumberFormat="1" applyFont="1" applyBorder="1" applyProtection="1">
      <protection locked="0"/>
    </xf>
    <xf numFmtId="0" fontId="24" fillId="34" borderId="32" xfId="2" applyFont="1" applyFill="1" applyBorder="1" applyAlignment="1" applyProtection="1">
      <alignment horizontal="center" vertical="center"/>
      <protection locked="0"/>
    </xf>
    <xf numFmtId="0" fontId="24" fillId="34" borderId="27" xfId="2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8" fillId="0" borderId="0" xfId="2" applyFont="1" applyFill="1" applyBorder="1" applyProtection="1">
      <protection locked="0"/>
    </xf>
    <xf numFmtId="0" fontId="52" fillId="0" borderId="0" xfId="2" applyFont="1" applyFill="1" applyBorder="1" applyAlignment="1" applyProtection="1">
      <alignment horizontal="center" vertical="center"/>
      <protection locked="0"/>
    </xf>
    <xf numFmtId="0" fontId="52" fillId="0" borderId="0" xfId="2" applyFont="1" applyFill="1" applyBorder="1" applyAlignment="1" applyProtection="1">
      <alignment vertical="center"/>
      <protection locked="0"/>
    </xf>
    <xf numFmtId="0" fontId="40" fillId="38" borderId="33" xfId="2" applyFont="1" applyFill="1" applyBorder="1" applyAlignment="1" applyProtection="1">
      <alignment horizontal="center" vertical="center"/>
      <protection locked="0"/>
    </xf>
    <xf numFmtId="0" fontId="40" fillId="44" borderId="33" xfId="2" applyFont="1" applyFill="1" applyBorder="1" applyAlignment="1" applyProtection="1">
      <alignment horizontal="center" vertical="center"/>
      <protection locked="0"/>
    </xf>
    <xf numFmtId="0" fontId="40" fillId="32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0" fontId="59" fillId="38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Protection="1">
      <protection locked="0"/>
    </xf>
    <xf numFmtId="0" fontId="58" fillId="0" borderId="87" xfId="2" applyFont="1" applyFill="1" applyBorder="1" applyAlignment="1" applyProtection="1">
      <alignment horizontal="center" vertical="center"/>
      <protection locked="0"/>
    </xf>
    <xf numFmtId="0" fontId="58" fillId="0" borderId="89" xfId="2" applyFont="1" applyFill="1" applyBorder="1" applyAlignment="1" applyProtection="1">
      <alignment horizontal="center" vertical="center"/>
      <protection locked="0"/>
    </xf>
    <xf numFmtId="0" fontId="40" fillId="38" borderId="27" xfId="2" applyFont="1" applyFill="1" applyBorder="1" applyAlignment="1" applyProtection="1">
      <alignment horizontal="center" vertical="center"/>
      <protection locked="0"/>
    </xf>
    <xf numFmtId="0" fontId="40" fillId="37" borderId="27" xfId="2" applyFont="1" applyFill="1" applyBorder="1" applyAlignment="1" applyProtection="1">
      <alignment horizontal="center" vertical="center"/>
      <protection locked="0"/>
    </xf>
    <xf numFmtId="0" fontId="60" fillId="45" borderId="27" xfId="0" applyFont="1" applyFill="1" applyBorder="1" applyAlignment="1" applyProtection="1">
      <alignment horizontal="center" vertical="center"/>
      <protection locked="0"/>
    </xf>
    <xf numFmtId="10" fontId="39" fillId="0" borderId="0" xfId="4" applyNumberFormat="1" applyFont="1" applyFill="1" applyBorder="1" applyAlignment="1" applyProtection="1">
      <alignment horizontal="center" vertical="center"/>
    </xf>
    <xf numFmtId="0" fontId="39" fillId="43" borderId="27" xfId="2" applyFont="1" applyFill="1" applyBorder="1" applyAlignment="1" applyProtection="1">
      <alignment horizontal="center" vertical="center"/>
    </xf>
    <xf numFmtId="4" fontId="0" fillId="0" borderId="30" xfId="0" applyNumberFormat="1" applyFont="1" applyBorder="1" applyAlignment="1" applyProtection="1">
      <alignment horizontal="center"/>
    </xf>
    <xf numFmtId="10" fontId="8" fillId="0" borderId="91" xfId="0" applyNumberFormat="1" applyFont="1" applyBorder="1" applyAlignment="1" applyProtection="1">
      <alignment horizontal="center"/>
    </xf>
    <xf numFmtId="4" fontId="0" fillId="0" borderId="56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92" xfId="0" applyNumberFormat="1" applyFont="1" applyBorder="1" applyAlignment="1" applyProtection="1">
      <alignment horizontal="center"/>
    </xf>
    <xf numFmtId="10" fontId="57" fillId="0" borderId="87" xfId="0" applyNumberFormat="1" applyFont="1" applyFill="1" applyBorder="1" applyAlignment="1" applyProtection="1">
      <alignment horizontal="center"/>
    </xf>
    <xf numFmtId="10" fontId="57" fillId="0" borderId="87" xfId="1" applyNumberFormat="1" applyFont="1" applyFill="1" applyBorder="1" applyAlignment="1" applyProtection="1">
      <alignment horizontal="center"/>
    </xf>
    <xf numFmtId="10" fontId="57" fillId="0" borderId="89" xfId="0" applyNumberFormat="1" applyFont="1" applyFill="1" applyBorder="1" applyAlignment="1" applyProtection="1">
      <alignment horizontal="center"/>
    </xf>
    <xf numFmtId="10" fontId="57" fillId="0" borderId="89" xfId="1" applyNumberFormat="1" applyFont="1" applyFill="1" applyBorder="1" applyAlignment="1" applyProtection="1">
      <alignment horizontal="center"/>
    </xf>
    <xf numFmtId="0" fontId="11" fillId="32" borderId="1" xfId="0" applyFont="1" applyFill="1" applyBorder="1" applyAlignment="1">
      <alignment horizontal="left"/>
    </xf>
    <xf numFmtId="0" fontId="61" fillId="32" borderId="1" xfId="0" applyFont="1" applyFill="1" applyBorder="1"/>
    <xf numFmtId="3" fontId="11" fillId="32" borderId="1" xfId="0" applyNumberFormat="1" applyFont="1" applyFill="1" applyBorder="1" applyAlignment="1">
      <alignment horizontal="left"/>
    </xf>
    <xf numFmtId="0" fontId="11" fillId="42" borderId="1" xfId="0" applyFont="1" applyFill="1" applyBorder="1"/>
    <xf numFmtId="0" fontId="10" fillId="42" borderId="1" xfId="0" applyFont="1" applyFill="1" applyBorder="1"/>
    <xf numFmtId="0" fontId="11" fillId="42" borderId="1" xfId="0" applyFont="1" applyFill="1" applyBorder="1" applyAlignment="1">
      <alignment horizontal="left"/>
    </xf>
    <xf numFmtId="0" fontId="62" fillId="42" borderId="1" xfId="0" applyFont="1" applyFill="1" applyBorder="1"/>
    <xf numFmtId="0" fontId="61" fillId="42" borderId="1" xfId="0" applyFont="1" applyFill="1" applyBorder="1"/>
    <xf numFmtId="9" fontId="11" fillId="42" borderId="1" xfId="0" applyNumberFormat="1" applyFont="1" applyFill="1" applyBorder="1" applyAlignment="1">
      <alignment horizontal="left"/>
    </xf>
    <xf numFmtId="10" fontId="10" fillId="32" borderId="1" xfId="1" applyNumberFormat="1" applyFont="1" applyFill="1" applyBorder="1"/>
    <xf numFmtId="9" fontId="11" fillId="32" borderId="1" xfId="0" applyNumberFormat="1" applyFont="1" applyFill="1" applyBorder="1" applyAlignment="1">
      <alignment horizontal="left"/>
    </xf>
    <xf numFmtId="0" fontId="8" fillId="5" borderId="27" xfId="0" applyFont="1" applyFill="1" applyBorder="1" applyAlignment="1" applyProtection="1">
      <alignment horizontal="center"/>
      <protection locked="0"/>
    </xf>
    <xf numFmtId="0" fontId="8" fillId="5" borderId="27" xfId="0" applyFont="1" applyFill="1" applyBorder="1" applyAlignment="1" applyProtection="1">
      <alignment horizontal="center" vertical="distributed"/>
      <protection locked="0"/>
    </xf>
    <xf numFmtId="4" fontId="8" fillId="41" borderId="31" xfId="0" applyNumberFormat="1" applyFont="1" applyFill="1" applyBorder="1" applyProtection="1"/>
    <xf numFmtId="4" fontId="8" fillId="41" borderId="43" xfId="0" applyNumberFormat="1" applyFont="1" applyFill="1" applyBorder="1" applyProtection="1"/>
    <xf numFmtId="0" fontId="8" fillId="39" borderId="30" xfId="0" applyFont="1" applyFill="1" applyBorder="1" applyProtection="1"/>
    <xf numFmtId="0" fontId="8" fillId="5" borderId="35" xfId="0" applyFont="1" applyFill="1" applyBorder="1" applyAlignment="1" applyProtection="1">
      <alignment horizontal="center" vertical="distributed" wrapText="1"/>
      <protection locked="0"/>
    </xf>
    <xf numFmtId="0" fontId="8" fillId="39" borderId="0" xfId="0" applyFont="1" applyFill="1" applyBorder="1" applyProtection="1"/>
    <xf numFmtId="0" fontId="8" fillId="39" borderId="35" xfId="0" applyFont="1" applyFill="1" applyBorder="1" applyProtection="1"/>
    <xf numFmtId="0" fontId="4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" fontId="0" fillId="0" borderId="1" xfId="0" applyNumberFormat="1" applyFont="1" applyBorder="1"/>
    <xf numFmtId="10" fontId="8" fillId="0" borderId="1" xfId="1" applyNumberFormat="1" applyFont="1" applyBorder="1"/>
    <xf numFmtId="10" fontId="2" fillId="0" borderId="1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49" borderId="1" xfId="0" applyFill="1" applyBorder="1"/>
    <xf numFmtId="0" fontId="4" fillId="0" borderId="0" xfId="0" applyFont="1" applyFill="1" applyBorder="1" applyAlignment="1">
      <alignment wrapText="1"/>
    </xf>
    <xf numFmtId="10" fontId="9" fillId="49" borderId="2" xfId="1" applyNumberFormat="1" applyFont="1" applyFill="1" applyBorder="1" applyAlignment="1">
      <alignment horizontal="center" vertical="center"/>
    </xf>
    <xf numFmtId="10" fontId="0" fillId="49" borderId="1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5" fillId="49" borderId="2" xfId="0" applyFont="1" applyFill="1" applyBorder="1" applyAlignment="1">
      <alignment shrinkToFit="1"/>
    </xf>
    <xf numFmtId="0" fontId="0" fillId="49" borderId="1" xfId="0" applyFill="1" applyBorder="1" applyAlignment="1">
      <alignment horizontal="center" vertical="center"/>
    </xf>
    <xf numFmtId="0" fontId="3" fillId="48" borderId="98" xfId="0" applyFont="1" applyFill="1" applyBorder="1" applyAlignment="1">
      <alignment horizontal="center" vertical="center" wrapText="1"/>
    </xf>
    <xf numFmtId="0" fontId="3" fillId="48" borderId="98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8" borderId="99" xfId="0" applyFont="1" applyFill="1" applyBorder="1" applyAlignment="1">
      <alignment horizontal="center" vertical="center"/>
    </xf>
    <xf numFmtId="0" fontId="3" fillId="48" borderId="10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5" fillId="49" borderId="2" xfId="0" applyFont="1" applyFill="1" applyBorder="1" applyAlignment="1">
      <alignment horizontal="center" vertical="center"/>
    </xf>
    <xf numFmtId="0" fontId="0" fillId="0" borderId="1" xfId="0" applyFont="1" applyBorder="1"/>
    <xf numFmtId="0" fontId="65" fillId="49" borderId="2" xfId="0" applyFont="1" applyFill="1" applyBorder="1" applyAlignment="1">
      <alignment shrinkToFit="1"/>
    </xf>
    <xf numFmtId="10" fontId="0" fillId="0" borderId="12" xfId="1" applyNumberFormat="1" applyFont="1" applyBorder="1"/>
    <xf numFmtId="10" fontId="0" fillId="0" borderId="102" xfId="1" applyNumberFormat="1" applyFont="1" applyBorder="1"/>
    <xf numFmtId="10" fontId="10" fillId="0" borderId="0" xfId="1" applyNumberFormat="1" applyFont="1" applyFill="1" applyBorder="1"/>
    <xf numFmtId="10" fontId="0" fillId="0" borderId="0" xfId="1" applyNumberFormat="1" applyFont="1" applyFill="1" applyBorder="1"/>
    <xf numFmtId="0" fontId="3" fillId="0" borderId="101" xfId="0" applyFont="1" applyFill="1" applyBorder="1" applyAlignment="1">
      <alignment horizontal="center"/>
    </xf>
    <xf numFmtId="10" fontId="0" fillId="0" borderId="0" xfId="1" applyNumberFormat="1" applyFont="1" applyBorder="1"/>
    <xf numFmtId="0" fontId="8" fillId="0" borderId="0" xfId="0" applyFont="1" applyAlignment="1">
      <alignment horizontal="center" wrapText="1"/>
    </xf>
    <xf numFmtId="0" fontId="67" fillId="0" borderId="3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8" fillId="31" borderId="23" xfId="0" applyFont="1" applyFill="1" applyBorder="1"/>
    <xf numFmtId="165" fontId="11" fillId="0" borderId="1" xfId="1" applyNumberFormat="1" applyFont="1" applyBorder="1"/>
    <xf numFmtId="1" fontId="11" fillId="0" borderId="1" xfId="1" applyNumberFormat="1" applyFont="1" applyBorder="1"/>
    <xf numFmtId="165" fontId="11" fillId="0" borderId="1" xfId="0" applyNumberFormat="1" applyFont="1" applyBorder="1"/>
    <xf numFmtId="2" fontId="5" fillId="0" borderId="17" xfId="1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/>
    <xf numFmtId="1" fontId="0" fillId="0" borderId="6" xfId="1" applyNumberFormat="1" applyFont="1" applyBorder="1"/>
    <xf numFmtId="0" fontId="65" fillId="0" borderId="103" xfId="0" applyFont="1" applyFill="1" applyBorder="1" applyAlignment="1">
      <alignment horizontal="center"/>
    </xf>
    <xf numFmtId="0" fontId="0" fillId="0" borderId="103" xfId="0" applyBorder="1"/>
    <xf numFmtId="0" fontId="0" fillId="0" borderId="103" xfId="0" applyNumberFormat="1" applyBorder="1"/>
    <xf numFmtId="1" fontId="65" fillId="0" borderId="17" xfId="0" applyNumberFormat="1" applyFont="1" applyFill="1" applyBorder="1"/>
    <xf numFmtId="0" fontId="8" fillId="5" borderId="35" xfId="0" applyFont="1" applyFill="1" applyBorder="1" applyAlignment="1" applyProtection="1">
      <alignment horizontal="center" vertical="distributed"/>
      <protection locked="0"/>
    </xf>
    <xf numFmtId="2" fontId="9" fillId="49" borderId="2" xfId="1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2" fontId="0" fillId="49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/>
    <xf numFmtId="4" fontId="21" fillId="0" borderId="1" xfId="5" applyNumberFormat="1" applyFont="1" applyBorder="1"/>
    <xf numFmtId="4" fontId="21" fillId="0" borderId="1" xfId="5" applyNumberFormat="1" applyFont="1" applyBorder="1" applyAlignment="1"/>
    <xf numFmtId="0" fontId="15" fillId="9" borderId="84" xfId="2" applyFont="1" applyFill="1" applyBorder="1"/>
    <xf numFmtId="4" fontId="20" fillId="0" borderId="75" xfId="5" applyNumberFormat="1" applyFont="1" applyBorder="1"/>
    <xf numFmtId="4" fontId="20" fillId="19" borderId="15" xfId="5" applyNumberFormat="1" applyFont="1" applyFill="1" applyBorder="1"/>
    <xf numFmtId="4" fontId="20" fillId="0" borderId="52" xfId="5" applyNumberFormat="1" applyFont="1" applyBorder="1"/>
    <xf numFmtId="4" fontId="20" fillId="0" borderId="53" xfId="5" applyNumberFormat="1" applyFont="1" applyBorder="1"/>
    <xf numFmtId="4" fontId="26" fillId="0" borderId="0" xfId="2" applyNumberFormat="1" applyFont="1" applyFill="1" applyBorder="1" applyAlignment="1">
      <alignment horizontal="right"/>
    </xf>
    <xf numFmtId="3" fontId="12" fillId="19" borderId="65" xfId="2" applyNumberFormat="1" applyFont="1" applyFill="1" applyBorder="1" applyAlignment="1">
      <alignment horizontal="center"/>
    </xf>
    <xf numFmtId="3" fontId="12" fillId="19" borderId="66" xfId="2" applyNumberFormat="1" applyFont="1" applyFill="1" applyBorder="1" applyAlignment="1">
      <alignment horizontal="center"/>
    </xf>
    <xf numFmtId="9" fontId="9" fillId="49" borderId="2" xfId="1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4" fontId="0" fillId="0" borderId="104" xfId="0" applyNumberFormat="1" applyFont="1" applyBorder="1" applyAlignment="1" applyProtection="1">
      <alignment horizontal="center"/>
    </xf>
    <xf numFmtId="4" fontId="8" fillId="0" borderId="104" xfId="0" applyNumberFormat="1" applyFont="1" applyBorder="1" applyAlignment="1" applyProtection="1">
      <alignment horizontal="center"/>
    </xf>
    <xf numFmtId="4" fontId="8" fillId="0" borderId="105" xfId="0" applyNumberFormat="1" applyFont="1" applyBorder="1" applyAlignment="1" applyProtection="1">
      <alignment horizontal="center"/>
    </xf>
    <xf numFmtId="10" fontId="8" fillId="2" borderId="54" xfId="0" applyNumberFormat="1" applyFont="1" applyFill="1" applyBorder="1" applyProtection="1"/>
    <xf numFmtId="10" fontId="39" fillId="0" borderId="0" xfId="2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8" fillId="0" borderId="27" xfId="0" applyFont="1" applyBorder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8" fillId="39" borderId="27" xfId="0" applyFont="1" applyFill="1" applyBorder="1" applyAlignment="1">
      <alignment horizontal="center"/>
    </xf>
    <xf numFmtId="0" fontId="8" fillId="42" borderId="27" xfId="0" applyFont="1" applyFill="1" applyBorder="1" applyAlignment="1">
      <alignment horizontal="center"/>
    </xf>
    <xf numFmtId="0" fontId="8" fillId="0" borderId="0" xfId="0" applyFont="1"/>
    <xf numFmtId="0" fontId="8" fillId="39" borderId="27" xfId="0" applyFont="1" applyFill="1" applyBorder="1" applyAlignment="1">
      <alignment horizontal="center" vertical="center"/>
    </xf>
    <xf numFmtId="0" fontId="8" fillId="42" borderId="27" xfId="0" applyFont="1" applyFill="1" applyBorder="1" applyAlignment="1">
      <alignment horizontal="center" vertical="center"/>
    </xf>
    <xf numFmtId="10" fontId="76" fillId="32" borderId="110" xfId="1" applyNumberFormat="1" applyFont="1" applyFill="1" applyBorder="1"/>
    <xf numFmtId="4" fontId="0" fillId="32" borderId="30" xfId="0" applyNumberFormat="1" applyFill="1" applyBorder="1"/>
    <xf numFmtId="0" fontId="0" fillId="32" borderId="106" xfId="0" applyFill="1" applyBorder="1"/>
    <xf numFmtId="10" fontId="75" fillId="32" borderId="110" xfId="1" applyNumberFormat="1" applyFont="1" applyFill="1" applyBorder="1"/>
    <xf numFmtId="4" fontId="0" fillId="32" borderId="106" xfId="0" applyNumberFormat="1" applyFill="1" applyBorder="1"/>
    <xf numFmtId="10" fontId="78" fillId="32" borderId="110" xfId="1" applyNumberFormat="1" applyFont="1" applyFill="1" applyBorder="1"/>
    <xf numFmtId="4" fontId="8" fillId="32" borderId="0" xfId="0" applyNumberFormat="1" applyFont="1" applyFill="1"/>
    <xf numFmtId="4" fontId="74" fillId="32" borderId="28" xfId="0" applyNumberFormat="1" applyFont="1" applyFill="1" applyBorder="1"/>
    <xf numFmtId="4" fontId="74" fillId="32" borderId="90" xfId="0" applyNumberFormat="1" applyFont="1" applyFill="1" applyBorder="1"/>
    <xf numFmtId="10" fontId="49" fillId="32" borderId="110" xfId="1" applyNumberFormat="1" applyFont="1" applyFill="1" applyBorder="1"/>
    <xf numFmtId="4" fontId="0" fillId="32" borderId="90" xfId="0" applyNumberFormat="1" applyFont="1" applyFill="1" applyBorder="1"/>
    <xf numFmtId="4" fontId="0" fillId="32" borderId="108" xfId="0" applyNumberFormat="1" applyFill="1" applyBorder="1"/>
    <xf numFmtId="4" fontId="0" fillId="32" borderId="109" xfId="0" applyNumberFormat="1" applyFill="1" applyBorder="1"/>
    <xf numFmtId="4" fontId="74" fillId="32" borderId="106" xfId="0" applyNumberFormat="1" applyFont="1" applyFill="1" applyBorder="1"/>
    <xf numFmtId="4" fontId="0" fillId="32" borderId="28" xfId="0" applyNumberFormat="1" applyFill="1" applyBorder="1"/>
    <xf numFmtId="4" fontId="0" fillId="32" borderId="90" xfId="0" applyNumberFormat="1" applyFill="1" applyBorder="1"/>
    <xf numFmtId="4" fontId="8" fillId="32" borderId="106" xfId="0" applyNumberFormat="1" applyFont="1" applyFill="1" applyBorder="1"/>
    <xf numFmtId="0" fontId="0" fillId="32" borderId="0" xfId="0" applyFill="1"/>
    <xf numFmtId="4" fontId="10" fillId="32" borderId="27" xfId="0" applyNumberFormat="1" applyFont="1" applyFill="1" applyBorder="1" applyAlignment="1">
      <alignment horizontal="center"/>
    </xf>
    <xf numFmtId="4" fontId="66" fillId="32" borderId="28" xfId="0" applyNumberFormat="1" applyFont="1" applyFill="1" applyBorder="1" applyAlignment="1">
      <alignment horizontal="center"/>
    </xf>
    <xf numFmtId="4" fontId="66" fillId="32" borderId="90" xfId="0" applyNumberFormat="1" applyFont="1" applyFill="1" applyBorder="1" applyAlignment="1">
      <alignment horizontal="center"/>
    </xf>
    <xf numFmtId="10" fontId="76" fillId="32" borderId="110" xfId="1" applyNumberFormat="1" applyFont="1" applyFill="1" applyBorder="1" applyAlignment="1">
      <alignment horizontal="center"/>
    </xf>
    <xf numFmtId="4" fontId="66" fillId="32" borderId="0" xfId="0" applyNumberFormat="1" applyFont="1" applyFill="1" applyAlignment="1">
      <alignment horizontal="center"/>
    </xf>
    <xf numFmtId="10" fontId="66" fillId="32" borderId="110" xfId="1" applyNumberFormat="1" applyFont="1" applyFill="1" applyBorder="1" applyAlignment="1">
      <alignment horizontal="center"/>
    </xf>
    <xf numFmtId="10" fontId="76" fillId="41" borderId="110" xfId="1" applyNumberFormat="1" applyFont="1" applyFill="1" applyBorder="1" applyAlignment="1">
      <alignment horizontal="center"/>
    </xf>
    <xf numFmtId="10" fontId="75" fillId="41" borderId="110" xfId="1" applyNumberFormat="1" applyFont="1" applyFill="1" applyBorder="1"/>
    <xf numFmtId="10" fontId="78" fillId="41" borderId="110" xfId="1" applyNumberFormat="1" applyFont="1" applyFill="1" applyBorder="1"/>
    <xf numFmtId="10" fontId="66" fillId="41" borderId="110" xfId="1" applyNumberFormat="1" applyFont="1" applyFill="1" applyBorder="1" applyAlignment="1">
      <alignment horizontal="center"/>
    </xf>
    <xf numFmtId="10" fontId="49" fillId="41" borderId="110" xfId="1" applyNumberFormat="1" applyFont="1" applyFill="1" applyBorder="1"/>
    <xf numFmtId="0" fontId="0" fillId="41" borderId="0" xfId="0" applyFill="1"/>
    <xf numFmtId="10" fontId="76" fillId="41" borderId="110" xfId="1" applyNumberFormat="1" applyFont="1" applyFill="1" applyBorder="1"/>
    <xf numFmtId="4" fontId="66" fillId="41" borderId="28" xfId="0" applyNumberFormat="1" applyFont="1" applyFill="1" applyBorder="1" applyAlignment="1">
      <alignment horizontal="center"/>
    </xf>
    <xf numFmtId="4" fontId="66" fillId="41" borderId="90" xfId="0" applyNumberFormat="1" applyFont="1" applyFill="1" applyBorder="1" applyAlignment="1">
      <alignment horizontal="center"/>
    </xf>
    <xf numFmtId="4" fontId="0" fillId="41" borderId="30" xfId="0" applyNumberFormat="1" applyFill="1" applyBorder="1"/>
    <xf numFmtId="0" fontId="0" fillId="41" borderId="106" xfId="0" applyFill="1" applyBorder="1"/>
    <xf numFmtId="4" fontId="0" fillId="41" borderId="106" xfId="0" applyNumberFormat="1" applyFill="1" applyBorder="1"/>
    <xf numFmtId="4" fontId="66" fillId="41" borderId="0" xfId="0" applyNumberFormat="1" applyFont="1" applyFill="1" applyAlignment="1">
      <alignment horizontal="center"/>
    </xf>
    <xf numFmtId="4" fontId="74" fillId="41" borderId="28" xfId="0" applyNumberFormat="1" applyFont="1" applyFill="1" applyBorder="1"/>
    <xf numFmtId="4" fontId="74" fillId="41" borderId="90" xfId="0" applyNumberFormat="1" applyFont="1" applyFill="1" applyBorder="1"/>
    <xf numFmtId="10" fontId="77" fillId="41" borderId="110" xfId="1" applyNumberFormat="1" applyFont="1" applyFill="1" applyBorder="1" applyAlignment="1">
      <alignment horizontal="center"/>
    </xf>
    <xf numFmtId="4" fontId="66" fillId="41" borderId="0" xfId="0" applyNumberFormat="1" applyFont="1" applyFill="1"/>
    <xf numFmtId="10" fontId="66" fillId="41" borderId="110" xfId="1" applyNumberFormat="1" applyFont="1" applyFill="1" applyBorder="1"/>
    <xf numFmtId="4" fontId="0" fillId="41" borderId="90" xfId="0" applyNumberFormat="1" applyFont="1" applyFill="1" applyBorder="1"/>
    <xf numFmtId="4" fontId="0" fillId="41" borderId="108" xfId="0" applyNumberFormat="1" applyFill="1" applyBorder="1"/>
    <xf numFmtId="4" fontId="0" fillId="41" borderId="109" xfId="0" applyNumberFormat="1" applyFill="1" applyBorder="1"/>
    <xf numFmtId="4" fontId="74" fillId="41" borderId="30" xfId="0" applyNumberFormat="1" applyFont="1" applyFill="1" applyBorder="1"/>
    <xf numFmtId="4" fontId="74" fillId="41" borderId="106" xfId="0" applyNumberFormat="1" applyFont="1" applyFill="1" applyBorder="1"/>
    <xf numFmtId="4" fontId="0" fillId="41" borderId="28" xfId="0" applyNumberFormat="1" applyFill="1" applyBorder="1"/>
    <xf numFmtId="4" fontId="0" fillId="41" borderId="90" xfId="0" applyNumberFormat="1" applyFill="1" applyBorder="1"/>
    <xf numFmtId="4" fontId="8" fillId="41" borderId="30" xfId="0" applyNumberFormat="1" applyFont="1" applyFill="1" applyBorder="1"/>
    <xf numFmtId="4" fontId="66" fillId="41" borderId="27" xfId="0" applyNumberFormat="1" applyFont="1" applyFill="1" applyBorder="1" applyAlignment="1">
      <alignment horizontal="center"/>
    </xf>
    <xf numFmtId="4" fontId="10" fillId="41" borderId="27" xfId="0" applyNumberFormat="1" applyFont="1" applyFill="1" applyBorder="1" applyAlignment="1">
      <alignment horizontal="center"/>
    </xf>
    <xf numFmtId="4" fontId="66" fillId="41" borderId="28" xfId="0" applyNumberFormat="1" applyFont="1" applyFill="1" applyBorder="1" applyAlignment="1">
      <alignment horizontal="center" vertical="center"/>
    </xf>
    <xf numFmtId="4" fontId="66" fillId="41" borderId="90" xfId="0" applyNumberFormat="1" applyFont="1" applyFill="1" applyBorder="1" applyAlignment="1">
      <alignment horizontal="center" vertical="center"/>
    </xf>
    <xf numFmtId="10" fontId="76" fillId="41" borderId="110" xfId="1" applyNumberFormat="1" applyFont="1" applyFill="1" applyBorder="1" applyAlignment="1">
      <alignment horizontal="center" vertical="center"/>
    </xf>
    <xf numFmtId="4" fontId="66" fillId="41" borderId="0" xfId="0" applyNumberFormat="1" applyFont="1" applyFill="1" applyAlignment="1">
      <alignment horizontal="center" vertical="center"/>
    </xf>
    <xf numFmtId="10" fontId="66" fillId="41" borderId="110" xfId="1" applyNumberFormat="1" applyFont="1" applyFill="1" applyBorder="1" applyAlignment="1">
      <alignment horizontal="center" vertical="center"/>
    </xf>
    <xf numFmtId="4" fontId="49" fillId="55" borderId="28" xfId="0" applyNumberFormat="1" applyFont="1" applyFill="1" applyBorder="1"/>
    <xf numFmtId="4" fontId="49" fillId="55" borderId="90" xfId="0" applyNumberFormat="1" applyFont="1" applyFill="1" applyBorder="1"/>
    <xf numFmtId="0" fontId="0" fillId="55" borderId="0" xfId="0" applyFill="1"/>
    <xf numFmtId="0" fontId="0" fillId="55" borderId="88" xfId="0" applyFill="1" applyBorder="1"/>
    <xf numFmtId="4" fontId="10" fillId="55" borderId="27" xfId="0" applyNumberFormat="1" applyFont="1" applyFill="1" applyBorder="1" applyAlignment="1">
      <alignment horizontal="center"/>
    </xf>
    <xf numFmtId="4" fontId="66" fillId="55" borderId="0" xfId="0" applyNumberFormat="1" applyFont="1" applyFill="1"/>
    <xf numFmtId="4" fontId="66" fillId="55" borderId="28" xfId="0" applyNumberFormat="1" applyFont="1" applyFill="1" applyBorder="1"/>
    <xf numFmtId="4" fontId="66" fillId="55" borderId="90" xfId="0" applyNumberFormat="1" applyFont="1" applyFill="1" applyBorder="1"/>
    <xf numFmtId="10" fontId="76" fillId="55" borderId="111" xfId="1" applyNumberFormat="1" applyFont="1" applyFill="1" applyBorder="1" applyAlignment="1">
      <alignment horizontal="center"/>
    </xf>
    <xf numFmtId="10" fontId="75" fillId="55" borderId="111" xfId="1" applyNumberFormat="1" applyFont="1" applyFill="1" applyBorder="1"/>
    <xf numFmtId="10" fontId="78" fillId="55" borderId="111" xfId="1" applyNumberFormat="1" applyFont="1" applyFill="1" applyBorder="1"/>
    <xf numFmtId="10" fontId="66" fillId="55" borderId="111" xfId="1" applyNumberFormat="1" applyFont="1" applyFill="1" applyBorder="1" applyAlignment="1">
      <alignment horizontal="center"/>
    </xf>
    <xf numFmtId="10" fontId="49" fillId="55" borderId="111" xfId="1" applyNumberFormat="1" applyFont="1" applyFill="1" applyBorder="1"/>
    <xf numFmtId="10" fontId="77" fillId="55" borderId="111" xfId="1" applyNumberFormat="1" applyFont="1" applyFill="1" applyBorder="1" applyAlignment="1">
      <alignment horizontal="center"/>
    </xf>
    <xf numFmtId="10" fontId="76" fillId="55" borderId="111" xfId="1" applyNumberFormat="1" applyFont="1" applyFill="1" applyBorder="1" applyAlignment="1">
      <alignment horizontal="center" vertical="center"/>
    </xf>
    <xf numFmtId="10" fontId="76" fillId="55" borderId="111" xfId="1" applyNumberFormat="1" applyFont="1" applyFill="1" applyBorder="1"/>
    <xf numFmtId="0" fontId="8" fillId="55" borderId="27" xfId="0" applyFont="1" applyFill="1" applyBorder="1" applyAlignment="1">
      <alignment horizontal="center" vertical="center"/>
    </xf>
    <xf numFmtId="10" fontId="72" fillId="47" borderId="52" xfId="4" applyNumberFormat="1" applyFont="1" applyFill="1" applyBorder="1" applyAlignment="1">
      <alignment horizontal="center" vertical="center"/>
    </xf>
    <xf numFmtId="4" fontId="77" fillId="41" borderId="28" xfId="0" applyNumberFormat="1" applyFont="1" applyFill="1" applyBorder="1" applyAlignment="1">
      <alignment horizontal="center"/>
    </xf>
    <xf numFmtId="4" fontId="77" fillId="41" borderId="90" xfId="0" applyNumberFormat="1" applyFont="1" applyFill="1" applyBorder="1" applyAlignment="1">
      <alignment horizontal="center"/>
    </xf>
    <xf numFmtId="0" fontId="12" fillId="0" borderId="1" xfId="2" applyBorder="1" applyAlignment="1">
      <alignment horizontal="center"/>
    </xf>
    <xf numFmtId="10" fontId="12" fillId="0" borderId="1" xfId="2" applyNumberFormat="1" applyBorder="1" applyAlignment="1"/>
    <xf numFmtId="10" fontId="79" fillId="0" borderId="1" xfId="2" applyNumberFormat="1" applyFont="1" applyBorder="1" applyAlignment="1"/>
    <xf numFmtId="0" fontId="12" fillId="0" borderId="1" xfId="2" applyFont="1" applyBorder="1" applyAlignment="1">
      <alignment horizontal="center"/>
    </xf>
    <xf numFmtId="0" fontId="22" fillId="24" borderId="0" xfId="2" applyFont="1" applyFill="1" applyAlignment="1">
      <alignment horizontal="center"/>
    </xf>
    <xf numFmtId="10" fontId="22" fillId="25" borderId="43" xfId="4" applyNumberFormat="1" applyFont="1" applyFill="1" applyBorder="1" applyAlignment="1">
      <alignment horizontal="center"/>
    </xf>
    <xf numFmtId="4" fontId="74" fillId="32" borderId="30" xfId="0" applyNumberFormat="1" applyFont="1" applyFill="1" applyBorder="1"/>
    <xf numFmtId="4" fontId="8" fillId="41" borderId="104" xfId="0" applyNumberFormat="1" applyFont="1" applyFill="1" applyBorder="1"/>
    <xf numFmtId="4" fontId="8" fillId="41" borderId="106" xfId="0" applyNumberFormat="1" applyFont="1" applyFill="1" applyBorder="1"/>
    <xf numFmtId="4" fontId="0" fillId="32" borderId="30" xfId="0" applyNumberFormat="1" applyFont="1" applyFill="1" applyBorder="1"/>
    <xf numFmtId="4" fontId="0" fillId="32" borderId="108" xfId="0" applyNumberFormat="1" applyFont="1" applyFill="1" applyBorder="1"/>
    <xf numFmtId="4" fontId="8" fillId="42" borderId="30" xfId="0" applyNumberFormat="1" applyFont="1" applyFill="1" applyBorder="1" applyProtection="1"/>
    <xf numFmtId="4" fontId="21" fillId="0" borderId="45" xfId="5" applyNumberFormat="1" applyFont="1" applyBorder="1"/>
    <xf numFmtId="4" fontId="17" fillId="0" borderId="1" xfId="2" applyNumberFormat="1" applyFont="1" applyBorder="1"/>
    <xf numFmtId="4" fontId="17" fillId="9" borderId="49" xfId="2" applyNumberFormat="1" applyFont="1" applyFill="1" applyBorder="1"/>
    <xf numFmtId="4" fontId="29" fillId="16" borderId="3" xfId="3" applyNumberFormat="1" applyFont="1" applyFill="1" applyBorder="1"/>
    <xf numFmtId="4" fontId="14" fillId="0" borderId="0" xfId="2" applyNumberFormat="1" applyFont="1" applyFill="1"/>
    <xf numFmtId="4" fontId="12" fillId="0" borderId="0" xfId="2" applyNumberFormat="1" applyFill="1"/>
    <xf numFmtId="0" fontId="22" fillId="0" borderId="1" xfId="2" applyFont="1" applyBorder="1" applyAlignment="1">
      <alignment horizontal="center"/>
    </xf>
    <xf numFmtId="10" fontId="22" fillId="0" borderId="1" xfId="2" applyNumberFormat="1" applyFont="1" applyBorder="1" applyAlignment="1"/>
    <xf numFmtId="8" fontId="26" fillId="0" borderId="1" xfId="3" applyNumberFormat="1" applyFont="1" applyFill="1" applyBorder="1"/>
    <xf numFmtId="0" fontId="18" fillId="0" borderId="48" xfId="2" applyFont="1" applyBorder="1"/>
    <xf numFmtId="0" fontId="10" fillId="31" borderId="112" xfId="0" applyFont="1" applyFill="1" applyBorder="1"/>
    <xf numFmtId="0" fontId="11" fillId="42" borderId="6" xfId="0" applyFont="1" applyFill="1" applyBorder="1"/>
    <xf numFmtId="0" fontId="10" fillId="42" borderId="6" xfId="0" applyFont="1" applyFill="1" applyBorder="1"/>
    <xf numFmtId="0" fontId="68" fillId="31" borderId="113" xfId="0" applyFont="1" applyFill="1" applyBorder="1"/>
    <xf numFmtId="0" fontId="61" fillId="32" borderId="25" xfId="0" applyFont="1" applyFill="1" applyBorder="1"/>
    <xf numFmtId="0" fontId="11" fillId="32" borderId="25" xfId="0" applyFont="1" applyFill="1" applyBorder="1"/>
    <xf numFmtId="0" fontId="10" fillId="32" borderId="25" xfId="0" applyFont="1" applyFill="1" applyBorder="1"/>
    <xf numFmtId="4" fontId="22" fillId="0" borderId="1" xfId="2" applyNumberFormat="1" applyFont="1" applyBorder="1" applyAlignment="1">
      <alignment horizontal="center"/>
    </xf>
    <xf numFmtId="3" fontId="12" fillId="0" borderId="1" xfId="2" applyNumberFormat="1" applyBorder="1" applyAlignment="1">
      <alignment horizontal="center"/>
    </xf>
    <xf numFmtId="0" fontId="0" fillId="0" borderId="42" xfId="0" applyBorder="1" applyAlignment="1" applyProtection="1">
      <alignment horizontal="center"/>
    </xf>
    <xf numFmtId="10" fontId="22" fillId="0" borderId="1" xfId="2" applyNumberFormat="1" applyFont="1" applyBorder="1"/>
    <xf numFmtId="1" fontId="14" fillId="25" borderId="0" xfId="2" applyNumberFormat="1" applyFont="1" applyFill="1" applyAlignment="1">
      <alignment horizontal="center"/>
    </xf>
    <xf numFmtId="0" fontId="8" fillId="39" borderId="0" xfId="0" applyFont="1" applyFill="1" applyBorder="1" applyAlignment="1" applyProtection="1">
      <alignment horizontal="center"/>
    </xf>
    <xf numFmtId="10" fontId="0" fillId="0" borderId="0" xfId="0" applyNumberFormat="1" applyProtection="1">
      <protection locked="0"/>
    </xf>
    <xf numFmtId="175" fontId="14" fillId="0" borderId="1" xfId="2" applyNumberFormat="1" applyFont="1" applyBorder="1"/>
    <xf numFmtId="2" fontId="8" fillId="41" borderId="31" xfId="1" applyNumberFormat="1" applyFont="1" applyFill="1" applyBorder="1" applyProtection="1"/>
    <xf numFmtId="9" fontId="0" fillId="0" borderId="1" xfId="1" applyFont="1" applyBorder="1"/>
    <xf numFmtId="9" fontId="8" fillId="0" borderId="1" xfId="1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76" fontId="10" fillId="0" borderId="1" xfId="0" applyNumberFormat="1" applyFont="1" applyBorder="1"/>
    <xf numFmtId="2" fontId="5" fillId="0" borderId="1" xfId="1" applyNumberFormat="1" applyFont="1" applyFill="1" applyBorder="1"/>
    <xf numFmtId="177" fontId="9" fillId="0" borderId="2" xfId="0" applyNumberFormat="1" applyFont="1" applyBorder="1" applyAlignment="1">
      <alignment horizontal="center" vertical="center"/>
    </xf>
    <xf numFmtId="0" fontId="11" fillId="32" borderId="1" xfId="0" applyFont="1" applyFill="1" applyBorder="1" applyAlignment="1">
      <alignment horizontal="right"/>
    </xf>
    <xf numFmtId="9" fontId="11" fillId="32" borderId="1" xfId="1" applyFont="1" applyFill="1" applyBorder="1" applyAlignment="1">
      <alignment horizontal="left"/>
    </xf>
    <xf numFmtId="0" fontId="11" fillId="42" borderId="1" xfId="0" applyFont="1" applyFill="1" applyBorder="1" applyAlignment="1">
      <alignment horizontal="right"/>
    </xf>
    <xf numFmtId="9" fontId="11" fillId="42" borderId="1" xfId="1" applyFont="1" applyFill="1" applyBorder="1" applyAlignment="1">
      <alignment horizontal="left"/>
    </xf>
    <xf numFmtId="10" fontId="11" fillId="32" borderId="1" xfId="1" applyNumberFormat="1" applyFont="1" applyFill="1" applyBorder="1" applyAlignment="1">
      <alignment horizontal="right"/>
    </xf>
    <xf numFmtId="169" fontId="11" fillId="32" borderId="1" xfId="0" applyNumberFormat="1" applyFont="1" applyFill="1" applyBorder="1" applyAlignment="1">
      <alignment horizontal="left"/>
    </xf>
    <xf numFmtId="2" fontId="11" fillId="32" borderId="1" xfId="1" applyNumberFormat="1" applyFont="1" applyFill="1" applyBorder="1" applyAlignment="1">
      <alignment horizontal="left"/>
    </xf>
    <xf numFmtId="0" fontId="11" fillId="42" borderId="25" xfId="0" applyFont="1" applyFill="1" applyBorder="1" applyAlignment="1">
      <alignment horizontal="right"/>
    </xf>
    <xf numFmtId="0" fontId="11" fillId="42" borderId="25" xfId="0" applyFont="1" applyFill="1" applyBorder="1" applyAlignment="1">
      <alignment horizontal="left"/>
    </xf>
    <xf numFmtId="2" fontId="10" fillId="0" borderId="1" xfId="1" applyNumberFormat="1" applyFont="1" applyBorder="1"/>
    <xf numFmtId="2" fontId="0" fillId="0" borderId="6" xfId="1" applyNumberFormat="1" applyFont="1" applyBorder="1"/>
    <xf numFmtId="164" fontId="10" fillId="32" borderId="1" xfId="0" applyNumberFormat="1" applyFont="1" applyFill="1" applyBorder="1"/>
    <xf numFmtId="10" fontId="10" fillId="32" borderId="24" xfId="1" applyNumberFormat="1" applyFont="1" applyFill="1" applyBorder="1"/>
    <xf numFmtId="10" fontId="10" fillId="42" borderId="1" xfId="1" applyNumberFormat="1" applyFont="1" applyFill="1" applyBorder="1"/>
    <xf numFmtId="10" fontId="10" fillId="42" borderId="24" xfId="1" applyNumberFormat="1" applyFont="1" applyFill="1" applyBorder="1"/>
    <xf numFmtId="10" fontId="44" fillId="32" borderId="1" xfId="1" applyNumberFormat="1" applyFont="1" applyFill="1" applyBorder="1"/>
    <xf numFmtId="1" fontId="10" fillId="42" borderId="1" xfId="0" applyNumberFormat="1" applyFont="1" applyFill="1" applyBorder="1"/>
    <xf numFmtId="1" fontId="10" fillId="42" borderId="24" xfId="0" applyNumberFormat="1" applyFont="1" applyFill="1" applyBorder="1"/>
    <xf numFmtId="1" fontId="10" fillId="32" borderId="1" xfId="1" applyNumberFormat="1" applyFont="1" applyFill="1" applyBorder="1"/>
    <xf numFmtId="1" fontId="10" fillId="32" borderId="24" xfId="1" applyNumberFormat="1" applyFont="1" applyFill="1" applyBorder="1"/>
    <xf numFmtId="10" fontId="68" fillId="42" borderId="1" xfId="1" applyNumberFormat="1" applyFont="1" applyFill="1" applyBorder="1"/>
    <xf numFmtId="164" fontId="10" fillId="32" borderId="24" xfId="0" applyNumberFormat="1" applyFont="1" applyFill="1" applyBorder="1"/>
    <xf numFmtId="164" fontId="10" fillId="42" borderId="1" xfId="0" applyNumberFormat="1" applyFont="1" applyFill="1" applyBorder="1"/>
    <xf numFmtId="10" fontId="68" fillId="32" borderId="1" xfId="1" applyNumberFormat="1" applyFont="1" applyFill="1" applyBorder="1"/>
    <xf numFmtId="9" fontId="10" fillId="42" borderId="1" xfId="1" applyFont="1" applyFill="1" applyBorder="1"/>
    <xf numFmtId="9" fontId="10" fillId="42" borderId="24" xfId="1" applyFont="1" applyFill="1" applyBorder="1"/>
    <xf numFmtId="9" fontId="10" fillId="32" borderId="1" xfId="1" applyFont="1" applyFill="1" applyBorder="1"/>
    <xf numFmtId="9" fontId="10" fillId="32" borderId="24" xfId="1" applyFont="1" applyFill="1" applyBorder="1"/>
    <xf numFmtId="167" fontId="68" fillId="32" borderId="1" xfId="0" applyNumberFormat="1" applyFont="1" applyFill="1" applyBorder="1"/>
    <xf numFmtId="167" fontId="10" fillId="32" borderId="1" xfId="0" applyNumberFormat="1" applyFont="1" applyFill="1" applyBorder="1"/>
    <xf numFmtId="167" fontId="10" fillId="32" borderId="24" xfId="0" applyNumberFormat="1" applyFont="1" applyFill="1" applyBorder="1"/>
    <xf numFmtId="164" fontId="10" fillId="42" borderId="24" xfId="0" applyNumberFormat="1" applyFont="1" applyFill="1" applyBorder="1"/>
    <xf numFmtId="10" fontId="10" fillId="42" borderId="1" xfId="0" applyNumberFormat="1" applyFont="1" applyFill="1" applyBorder="1"/>
    <xf numFmtId="10" fontId="10" fillId="42" borderId="24" xfId="0" applyNumberFormat="1" applyFont="1" applyFill="1" applyBorder="1"/>
    <xf numFmtId="4" fontId="10" fillId="32" borderId="1" xfId="0" applyNumberFormat="1" applyFont="1" applyFill="1" applyBorder="1"/>
    <xf numFmtId="4" fontId="10" fillId="42" borderId="1" xfId="0" applyNumberFormat="1" applyFont="1" applyFill="1" applyBorder="1"/>
    <xf numFmtId="2" fontId="10" fillId="42" borderId="1" xfId="0" applyNumberFormat="1" applyFont="1" applyFill="1" applyBorder="1"/>
    <xf numFmtId="2" fontId="10" fillId="42" borderId="24" xfId="0" applyNumberFormat="1" applyFont="1" applyFill="1" applyBorder="1"/>
    <xf numFmtId="2" fontId="10" fillId="32" borderId="1" xfId="0" applyNumberFormat="1" applyFont="1" applyFill="1" applyBorder="1"/>
    <xf numFmtId="2" fontId="10" fillId="32" borderId="24" xfId="0" applyNumberFormat="1" applyFont="1" applyFill="1" applyBorder="1"/>
    <xf numFmtId="165" fontId="10" fillId="42" borderId="6" xfId="0" applyNumberFormat="1" applyFont="1" applyFill="1" applyBorder="1"/>
    <xf numFmtId="2" fontId="10" fillId="42" borderId="24" xfId="1" applyNumberFormat="1" applyFont="1" applyFill="1" applyBorder="1"/>
    <xf numFmtId="2" fontId="10" fillId="32" borderId="25" xfId="0" applyNumberFormat="1" applyFont="1" applyFill="1" applyBorder="1"/>
    <xf numFmtId="10" fontId="10" fillId="32" borderId="26" xfId="1" applyNumberFormat="1" applyFont="1" applyFill="1" applyBorder="1"/>
    <xf numFmtId="49" fontId="11" fillId="42" borderId="1" xfId="0" applyNumberFormat="1" applyFont="1" applyFill="1" applyBorder="1" applyAlignment="1">
      <alignment horizontal="right"/>
    </xf>
    <xf numFmtId="10" fontId="29" fillId="16" borderId="14" xfId="2" applyNumberFormat="1" applyFont="1" applyFill="1" applyBorder="1" applyAlignment="1">
      <alignment horizontal="right"/>
    </xf>
    <xf numFmtId="4" fontId="66" fillId="41" borderId="0" xfId="0" applyNumberFormat="1" applyFont="1" applyFill="1" applyBorder="1" applyAlignment="1">
      <alignment horizontal="center"/>
    </xf>
    <xf numFmtId="4" fontId="10" fillId="32" borderId="0" xfId="0" applyNumberFormat="1" applyFont="1" applyFill="1" applyBorder="1" applyAlignment="1">
      <alignment horizontal="center"/>
    </xf>
    <xf numFmtId="4" fontId="10" fillId="41" borderId="0" xfId="0" applyNumberFormat="1" applyFont="1" applyFill="1" applyBorder="1" applyAlignment="1">
      <alignment horizontal="center"/>
    </xf>
    <xf numFmtId="4" fontId="66" fillId="55" borderId="0" xfId="0" applyNumberFormat="1" applyFont="1" applyFill="1" applyBorder="1"/>
    <xf numFmtId="0" fontId="20" fillId="0" borderId="46" xfId="5" applyFont="1" applyBorder="1"/>
    <xf numFmtId="10" fontId="76" fillId="32" borderId="27" xfId="1" applyNumberFormat="1" applyFont="1" applyFill="1" applyBorder="1" applyAlignment="1">
      <alignment horizontal="center"/>
    </xf>
    <xf numFmtId="4" fontId="66" fillId="55" borderId="27" xfId="0" applyNumberFormat="1" applyFont="1" applyFill="1" applyBorder="1" applyAlignment="1">
      <alignment horizontal="center" vertical="center"/>
    </xf>
    <xf numFmtId="4" fontId="74" fillId="41" borderId="42" xfId="0" applyNumberFormat="1" applyFont="1" applyFill="1" applyBorder="1"/>
    <xf numFmtId="4" fontId="74" fillId="41" borderId="115" xfId="0" applyNumberFormat="1" applyFont="1" applyFill="1" applyBorder="1"/>
    <xf numFmtId="10" fontId="78" fillId="41" borderId="77" xfId="1" applyNumberFormat="1" applyFont="1" applyFill="1" applyBorder="1"/>
    <xf numFmtId="4" fontId="74" fillId="32" borderId="42" xfId="0" applyNumberFormat="1" applyFont="1" applyFill="1" applyBorder="1"/>
    <xf numFmtId="4" fontId="74" fillId="32" borderId="115" xfId="0" applyNumberFormat="1" applyFont="1" applyFill="1" applyBorder="1"/>
    <xf numFmtId="10" fontId="78" fillId="32" borderId="77" xfId="1" applyNumberFormat="1" applyFont="1" applyFill="1" applyBorder="1"/>
    <xf numFmtId="10" fontId="78" fillId="41" borderId="27" xfId="1" applyNumberFormat="1" applyFont="1" applyFill="1" applyBorder="1"/>
    <xf numFmtId="10" fontId="78" fillId="32" borderId="27" xfId="1" applyNumberFormat="1" applyFont="1" applyFill="1" applyBorder="1"/>
    <xf numFmtId="10" fontId="76" fillId="41" borderId="87" xfId="1" applyNumberFormat="1" applyFont="1" applyFill="1" applyBorder="1" applyAlignment="1">
      <alignment horizontal="center"/>
    </xf>
    <xf numFmtId="10" fontId="76" fillId="41" borderId="27" xfId="1" applyNumberFormat="1" applyFont="1" applyFill="1" applyBorder="1" applyAlignment="1">
      <alignment horizontal="center"/>
    </xf>
    <xf numFmtId="10" fontId="76" fillId="32" borderId="87" xfId="1" applyNumberFormat="1" applyFont="1" applyFill="1" applyBorder="1" applyAlignment="1">
      <alignment horizontal="center"/>
    </xf>
    <xf numFmtId="4" fontId="66" fillId="32" borderId="27" xfId="0" applyNumberFormat="1" applyFont="1" applyFill="1" applyBorder="1" applyAlignment="1">
      <alignment horizontal="center"/>
    </xf>
    <xf numFmtId="4" fontId="74" fillId="41" borderId="116" xfId="0" applyNumberFormat="1" applyFont="1" applyFill="1" applyBorder="1"/>
    <xf numFmtId="4" fontId="0" fillId="41" borderId="54" xfId="0" applyNumberFormat="1" applyFill="1" applyBorder="1"/>
    <xf numFmtId="10" fontId="40" fillId="47" borderId="63" xfId="2" applyNumberFormat="1" applyFont="1" applyFill="1" applyBorder="1" applyAlignment="1">
      <alignment horizontal="center" vertical="center"/>
    </xf>
    <xf numFmtId="10" fontId="40" fillId="47" borderId="12" xfId="2" applyNumberFormat="1" applyFont="1" applyFill="1" applyBorder="1" applyAlignment="1">
      <alignment horizontal="center" vertical="center"/>
    </xf>
    <xf numFmtId="10" fontId="38" fillId="47" borderId="12" xfId="2" applyNumberFormat="1" applyFont="1" applyFill="1" applyBorder="1" applyAlignment="1">
      <alignment horizontal="center" vertical="center"/>
    </xf>
    <xf numFmtId="10" fontId="40" fillId="47" borderId="45" xfId="2" applyNumberFormat="1" applyFont="1" applyFill="1" applyBorder="1" applyAlignment="1">
      <alignment horizontal="center" vertical="center"/>
    </xf>
    <xf numFmtId="10" fontId="40" fillId="47" borderId="1" xfId="2" applyNumberFormat="1" applyFont="1" applyFill="1" applyBorder="1" applyAlignment="1">
      <alignment horizontal="center" vertical="center"/>
    </xf>
    <xf numFmtId="10" fontId="38" fillId="47" borderId="1" xfId="2" applyNumberFormat="1" applyFont="1" applyFill="1" applyBorder="1" applyAlignment="1">
      <alignment horizontal="center" vertical="center"/>
    </xf>
    <xf numFmtId="4" fontId="0" fillId="0" borderId="77" xfId="0" applyNumberFormat="1" applyFont="1" applyBorder="1" applyAlignment="1" applyProtection="1">
      <alignment horizontal="center"/>
    </xf>
    <xf numFmtId="4" fontId="0" fillId="0" borderId="117" xfId="0" applyNumberFormat="1" applyFont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5" borderId="27" xfId="0" applyFont="1" applyFill="1" applyBorder="1" applyAlignment="1" applyProtection="1">
      <alignment horizontal="center"/>
      <protection locked="0"/>
    </xf>
    <xf numFmtId="0" fontId="49" fillId="5" borderId="27" xfId="0" applyFont="1" applyFill="1" applyBorder="1" applyAlignment="1" applyProtection="1">
      <alignment horizontal="center"/>
      <protection locked="0"/>
    </xf>
    <xf numFmtId="0" fontId="8" fillId="39" borderId="96" xfId="0" applyFont="1" applyFill="1" applyBorder="1" applyProtection="1"/>
    <xf numFmtId="4" fontId="8" fillId="4" borderId="117" xfId="0" applyNumberFormat="1" applyFont="1" applyFill="1" applyBorder="1" applyProtection="1"/>
    <xf numFmtId="4" fontId="8" fillId="4" borderId="104" xfId="0" applyNumberFormat="1" applyFont="1" applyFill="1" applyBorder="1" applyProtection="1"/>
    <xf numFmtId="1" fontId="8" fillId="42" borderId="104" xfId="0" applyNumberFormat="1" applyFont="1" applyFill="1" applyBorder="1" applyProtection="1"/>
    <xf numFmtId="1" fontId="8" fillId="4" borderId="104" xfId="0" applyNumberFormat="1" applyFont="1" applyFill="1" applyBorder="1" applyProtection="1"/>
    <xf numFmtId="4" fontId="8" fillId="0" borderId="104" xfId="0" applyNumberFormat="1" applyFont="1" applyBorder="1" applyProtection="1"/>
    <xf numFmtId="0" fontId="8" fillId="0" borderId="104" xfId="0" applyFont="1" applyBorder="1" applyProtection="1"/>
    <xf numFmtId="0" fontId="8" fillId="4" borderId="104" xfId="0" applyFont="1" applyFill="1" applyBorder="1" applyProtection="1"/>
    <xf numFmtId="10" fontId="8" fillId="0" borderId="104" xfId="0" applyNumberFormat="1" applyFont="1" applyBorder="1" applyProtection="1"/>
    <xf numFmtId="10" fontId="8" fillId="4" borderId="104" xfId="0" applyNumberFormat="1" applyFont="1" applyFill="1" applyBorder="1" applyProtection="1"/>
    <xf numFmtId="0" fontId="49" fillId="5" borderId="33" xfId="0" applyFont="1" applyFill="1" applyBorder="1" applyAlignment="1" applyProtection="1">
      <alignment horizontal="center"/>
      <protection locked="0"/>
    </xf>
    <xf numFmtId="4" fontId="8" fillId="4" borderId="119" xfId="0" applyNumberFormat="1" applyFont="1" applyFill="1" applyBorder="1" applyProtection="1"/>
    <xf numFmtId="4" fontId="8" fillId="0" borderId="117" xfId="0" applyNumberFormat="1" applyFont="1" applyFill="1" applyBorder="1" applyProtection="1"/>
    <xf numFmtId="4" fontId="8" fillId="0" borderId="104" xfId="0" applyNumberFormat="1" applyFont="1" applyFill="1" applyBorder="1" applyProtection="1"/>
    <xf numFmtId="4" fontId="8" fillId="42" borderId="104" xfId="0" applyNumberFormat="1" applyFont="1" applyFill="1" applyBorder="1" applyProtection="1"/>
    <xf numFmtId="4" fontId="8" fillId="0" borderId="54" xfId="0" applyNumberFormat="1" applyFont="1" applyFill="1" applyBorder="1" applyProtection="1"/>
    <xf numFmtId="4" fontId="10" fillId="41" borderId="116" xfId="0" applyNumberFormat="1" applyFont="1" applyFill="1" applyBorder="1" applyProtection="1"/>
    <xf numFmtId="4" fontId="8" fillId="0" borderId="119" xfId="0" applyNumberFormat="1" applyFont="1" applyBorder="1" applyProtection="1"/>
    <xf numFmtId="4" fontId="8" fillId="0" borderId="105" xfId="0" applyNumberFormat="1" applyFont="1" applyBorder="1" applyProtection="1"/>
    <xf numFmtId="4" fontId="8" fillId="42" borderId="33" xfId="0" applyNumberFormat="1" applyFont="1" applyFill="1" applyBorder="1" applyAlignment="1" applyProtection="1">
      <alignment horizontal="center"/>
    </xf>
    <xf numFmtId="0" fontId="8" fillId="4" borderId="121" xfId="0" applyFont="1" applyFill="1" applyBorder="1" applyProtection="1"/>
    <xf numFmtId="10" fontId="8" fillId="4" borderId="121" xfId="0" applyNumberFormat="1" applyFont="1" applyFill="1" applyBorder="1" applyProtection="1"/>
    <xf numFmtId="4" fontId="8" fillId="42" borderId="120" xfId="0" applyNumberFormat="1" applyFont="1" applyFill="1" applyBorder="1" applyAlignment="1" applyProtection="1">
      <alignment horizontal="center"/>
    </xf>
    <xf numFmtId="0" fontId="10" fillId="5" borderId="120" xfId="0" applyFont="1" applyFill="1" applyBorder="1" applyAlignment="1" applyProtection="1">
      <alignment horizontal="center"/>
      <protection locked="0"/>
    </xf>
    <xf numFmtId="4" fontId="8" fillId="42" borderId="123" xfId="0" applyNumberFormat="1" applyFont="1" applyFill="1" applyBorder="1" applyProtection="1"/>
    <xf numFmtId="4" fontId="8" fillId="42" borderId="119" xfId="0" applyNumberFormat="1" applyFont="1" applyFill="1" applyBorder="1" applyProtection="1"/>
    <xf numFmtId="0" fontId="8" fillId="4" borderId="95" xfId="0" applyFont="1" applyFill="1" applyBorder="1" applyProtection="1"/>
    <xf numFmtId="0" fontId="8" fillId="4" borderId="126" xfId="0" applyFont="1" applyFill="1" applyBorder="1" applyProtection="1"/>
    <xf numFmtId="4" fontId="8" fillId="4" borderId="126" xfId="0" applyNumberFormat="1" applyFont="1" applyFill="1" applyBorder="1" applyProtection="1"/>
    <xf numFmtId="4" fontId="8" fillId="0" borderId="126" xfId="0" applyNumberFormat="1" applyFont="1" applyFill="1" applyBorder="1" applyProtection="1"/>
    <xf numFmtId="4" fontId="10" fillId="41" borderId="123" xfId="0" applyNumberFormat="1" applyFont="1" applyFill="1" applyBorder="1" applyProtection="1"/>
    <xf numFmtId="0" fontId="49" fillId="56" borderId="27" xfId="0" applyFont="1" applyFill="1" applyBorder="1" applyAlignment="1" applyProtection="1">
      <alignment horizontal="center"/>
      <protection locked="0"/>
    </xf>
    <xf numFmtId="10" fontId="8" fillId="0" borderId="54" xfId="0" applyNumberFormat="1" applyFont="1" applyBorder="1" applyProtection="1"/>
    <xf numFmtId="10" fontId="8" fillId="2" borderId="121" xfId="0" applyNumberFormat="1" applyFont="1" applyFill="1" applyBorder="1" applyProtection="1"/>
    <xf numFmtId="4" fontId="8" fillId="42" borderId="131" xfId="0" applyNumberFormat="1" applyFont="1" applyFill="1" applyBorder="1" applyProtection="1"/>
    <xf numFmtId="4" fontId="8" fillId="4" borderId="132" xfId="0" applyNumberFormat="1" applyFont="1" applyFill="1" applyBorder="1" applyProtection="1"/>
    <xf numFmtId="4" fontId="8" fillId="4" borderId="121" xfId="0" applyNumberFormat="1" applyFont="1" applyFill="1" applyBorder="1" applyProtection="1"/>
    <xf numFmtId="1" fontId="8" fillId="42" borderId="121" xfId="0" applyNumberFormat="1" applyFont="1" applyFill="1" applyBorder="1" applyProtection="1"/>
    <xf numFmtId="1" fontId="8" fillId="4" borderId="121" xfId="0" applyNumberFormat="1" applyFont="1" applyFill="1" applyBorder="1" applyProtection="1"/>
    <xf numFmtId="4" fontId="8" fillId="0" borderId="121" xfId="0" applyNumberFormat="1" applyFont="1" applyBorder="1" applyProtection="1"/>
    <xf numFmtId="4" fontId="8" fillId="4" borderId="133" xfId="0" applyNumberFormat="1" applyFont="1" applyFill="1" applyBorder="1" applyProtection="1"/>
    <xf numFmtId="1" fontId="8" fillId="42" borderId="126" xfId="0" applyNumberFormat="1" applyFont="1" applyFill="1" applyBorder="1" applyProtection="1"/>
    <xf numFmtId="1" fontId="8" fillId="4" borderId="126" xfId="0" applyNumberFormat="1" applyFont="1" applyFill="1" applyBorder="1" applyProtection="1"/>
    <xf numFmtId="4" fontId="8" fillId="0" borderId="126" xfId="0" applyNumberFormat="1" applyFont="1" applyBorder="1" applyProtection="1"/>
    <xf numFmtId="4" fontId="8" fillId="0" borderId="127" xfId="0" applyNumberFormat="1" applyFont="1" applyBorder="1" applyProtection="1"/>
    <xf numFmtId="0" fontId="8" fillId="0" borderId="121" xfId="0" applyFont="1" applyBorder="1" applyProtection="1"/>
    <xf numFmtId="10" fontId="8" fillId="0" borderId="121" xfId="0" applyNumberFormat="1" applyFont="1" applyBorder="1" applyProtection="1"/>
    <xf numFmtId="0" fontId="8" fillId="0" borderId="123" xfId="0" applyFont="1" applyBorder="1" applyProtection="1"/>
    <xf numFmtId="0" fontId="8" fillId="0" borderId="126" xfId="0" applyFont="1" applyBorder="1" applyProtection="1"/>
    <xf numFmtId="10" fontId="8" fillId="0" borderId="126" xfId="0" applyNumberFormat="1" applyFont="1" applyBorder="1" applyProtection="1"/>
    <xf numFmtId="10" fontId="8" fillId="4" borderId="126" xfId="0" applyNumberFormat="1" applyFont="1" applyFill="1" applyBorder="1" applyProtection="1"/>
    <xf numFmtId="4" fontId="65" fillId="42" borderId="121" xfId="0" applyNumberFormat="1" applyFont="1" applyFill="1" applyBorder="1" applyProtection="1">
      <protection locked="0"/>
    </xf>
    <xf numFmtId="10" fontId="65" fillId="42" borderId="121" xfId="0" applyNumberFormat="1" applyFont="1" applyFill="1" applyBorder="1" applyProtection="1">
      <protection locked="0"/>
    </xf>
    <xf numFmtId="4" fontId="65" fillId="42" borderId="126" xfId="1" applyNumberFormat="1" applyFont="1" applyFill="1" applyBorder="1" applyProtection="1">
      <protection locked="0"/>
    </xf>
    <xf numFmtId="2" fontId="8" fillId="0" borderId="126" xfId="0" applyNumberFormat="1" applyFont="1" applyBorder="1" applyProtection="1">
      <protection locked="0"/>
    </xf>
    <xf numFmtId="10" fontId="65" fillId="42" borderId="126" xfId="1" applyNumberFormat="1" applyFont="1" applyFill="1" applyBorder="1" applyProtection="1">
      <protection locked="0"/>
    </xf>
    <xf numFmtId="4" fontId="65" fillId="42" borderId="127" xfId="1" applyNumberFormat="1" applyFont="1" applyFill="1" applyBorder="1" applyProtection="1">
      <protection locked="0"/>
    </xf>
    <xf numFmtId="0" fontId="49" fillId="5" borderId="134" xfId="0" applyFont="1" applyFill="1" applyBorder="1" applyAlignment="1" applyProtection="1">
      <alignment horizontal="center"/>
      <protection locked="0"/>
    </xf>
    <xf numFmtId="0" fontId="49" fillId="5" borderId="135" xfId="0" applyFont="1" applyFill="1" applyBorder="1" applyAlignment="1" applyProtection="1">
      <alignment horizontal="center"/>
      <protection locked="0"/>
    </xf>
    <xf numFmtId="2" fontId="65" fillId="42" borderId="131" xfId="1" applyNumberFormat="1" applyFont="1" applyFill="1" applyBorder="1" applyAlignment="1" applyProtection="1">
      <alignment vertical="center"/>
    </xf>
    <xf numFmtId="2" fontId="65" fillId="42" borderId="121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horizontal="right" vertical="center"/>
    </xf>
    <xf numFmtId="0" fontId="65" fillId="42" borderId="136" xfId="1" applyNumberFormat="1" applyFont="1" applyFill="1" applyBorder="1" applyAlignment="1" applyProtection="1">
      <alignment vertical="center"/>
    </xf>
    <xf numFmtId="2" fontId="65" fillId="42" borderId="123" xfId="1" applyNumberFormat="1" applyFont="1" applyFill="1" applyBorder="1" applyAlignment="1" applyProtection="1">
      <alignment vertical="center"/>
    </xf>
    <xf numFmtId="0" fontId="65" fillId="42" borderId="126" xfId="0" applyFont="1" applyFill="1" applyBorder="1" applyAlignment="1" applyProtection="1">
      <alignment vertical="center"/>
    </xf>
    <xf numFmtId="10" fontId="65" fillId="50" borderId="126" xfId="1" applyNumberFormat="1" applyFont="1" applyFill="1" applyBorder="1" applyAlignment="1" applyProtection="1">
      <alignment horizontal="right" vertical="center"/>
    </xf>
    <xf numFmtId="0" fontId="65" fillId="42" borderId="127" xfId="1" applyNumberFormat="1" applyFont="1" applyFill="1" applyBorder="1" applyAlignment="1" applyProtection="1">
      <alignment vertical="center"/>
    </xf>
    <xf numFmtId="10" fontId="8" fillId="0" borderId="121" xfId="1" applyNumberFormat="1" applyFont="1" applyBorder="1" applyProtection="1">
      <protection locked="0"/>
    </xf>
    <xf numFmtId="1" fontId="8" fillId="0" borderId="123" xfId="1" applyNumberFormat="1" applyFont="1" applyBorder="1" applyProtection="1">
      <protection locked="0"/>
    </xf>
    <xf numFmtId="1" fontId="8" fillId="0" borderId="126" xfId="1" applyNumberFormat="1" applyFont="1" applyBorder="1" applyProtection="1">
      <protection locked="0"/>
    </xf>
    <xf numFmtId="10" fontId="8" fillId="0" borderId="126" xfId="1" applyNumberFormat="1" applyFont="1" applyBorder="1" applyProtection="1">
      <protection locked="0"/>
    </xf>
    <xf numFmtId="4" fontId="8" fillId="4" borderId="131" xfId="0" applyNumberFormat="1" applyFont="1" applyFill="1" applyBorder="1" applyProtection="1"/>
    <xf numFmtId="4" fontId="8" fillId="0" borderId="132" xfId="0" applyNumberFormat="1" applyFont="1" applyFill="1" applyBorder="1" applyProtection="1"/>
    <xf numFmtId="4" fontId="8" fillId="0" borderId="121" xfId="0" applyNumberFormat="1" applyFont="1" applyFill="1" applyBorder="1" applyProtection="1"/>
    <xf numFmtId="4" fontId="8" fillId="42" borderId="121" xfId="0" applyNumberFormat="1" applyFont="1" applyFill="1" applyBorder="1" applyProtection="1"/>
    <xf numFmtId="4" fontId="8" fillId="4" borderId="123" xfId="0" applyNumberFormat="1" applyFont="1" applyFill="1" applyBorder="1" applyProtection="1"/>
    <xf numFmtId="4" fontId="8" fillId="0" borderId="133" xfId="0" applyNumberFormat="1" applyFont="1" applyFill="1" applyBorder="1" applyProtection="1"/>
    <xf numFmtId="4" fontId="8" fillId="42" borderId="126" xfId="0" applyNumberFormat="1" applyFont="1" applyFill="1" applyBorder="1" applyProtection="1"/>
    <xf numFmtId="4" fontId="10" fillId="41" borderId="119" xfId="0" applyNumberFormat="1" applyFont="1" applyFill="1" applyBorder="1" applyProtection="1"/>
    <xf numFmtId="4" fontId="10" fillId="41" borderId="124" xfId="0" applyNumberFormat="1" applyFont="1" applyFill="1" applyBorder="1" applyProtection="1"/>
    <xf numFmtId="4" fontId="8" fillId="0" borderId="131" xfId="0" applyNumberFormat="1" applyFont="1" applyBorder="1" applyProtection="1"/>
    <xf numFmtId="4" fontId="8" fillId="0" borderId="136" xfId="0" applyNumberFormat="1" applyFont="1" applyBorder="1" applyProtection="1"/>
    <xf numFmtId="4" fontId="8" fillId="0" borderId="123" xfId="0" applyNumberFormat="1" applyFont="1" applyBorder="1" applyProtection="1"/>
    <xf numFmtId="0" fontId="49" fillId="56" borderId="33" xfId="0" applyFont="1" applyFill="1" applyBorder="1" applyAlignment="1" applyProtection="1">
      <alignment horizontal="center"/>
      <protection locked="0"/>
    </xf>
    <xf numFmtId="0" fontId="8" fillId="0" borderId="84" xfId="0" applyNumberFormat="1" applyFont="1" applyBorder="1" applyProtection="1"/>
    <xf numFmtId="0" fontId="8" fillId="0" borderId="54" xfId="0" applyNumberFormat="1" applyFont="1" applyBorder="1" applyProtection="1"/>
    <xf numFmtId="0" fontId="49" fillId="56" borderId="134" xfId="0" applyFont="1" applyFill="1" applyBorder="1" applyAlignment="1" applyProtection="1">
      <alignment horizontal="center"/>
      <protection locked="0"/>
    </xf>
    <xf numFmtId="0" fontId="0" fillId="0" borderId="137" xfId="0" applyBorder="1" applyAlignment="1" applyProtection="1">
      <alignment horizontal="center"/>
    </xf>
    <xf numFmtId="10" fontId="0" fillId="0" borderId="128" xfId="0" applyNumberFormat="1" applyBorder="1" applyProtection="1"/>
    <xf numFmtId="0" fontId="0" fillId="0" borderId="128" xfId="0" applyBorder="1" applyAlignment="1" applyProtection="1">
      <alignment horizontal="center"/>
    </xf>
    <xf numFmtId="0" fontId="2" fillId="0" borderId="128" xfId="0" applyFont="1" applyBorder="1" applyAlignment="1" applyProtection="1">
      <alignment horizontal="center"/>
    </xf>
    <xf numFmtId="10" fontId="2" fillId="0" borderId="128" xfId="0" applyNumberFormat="1" applyFont="1" applyBorder="1" applyProtection="1"/>
    <xf numFmtId="0" fontId="0" fillId="0" borderId="139" xfId="0" applyBorder="1" applyAlignment="1" applyProtection="1">
      <alignment horizontal="center"/>
    </xf>
    <xf numFmtId="10" fontId="0" fillId="0" borderId="140" xfId="0" applyNumberFormat="1" applyBorder="1" applyProtection="1"/>
    <xf numFmtId="0" fontId="8" fillId="0" borderId="139" xfId="0" applyNumberFormat="1" applyFont="1" applyBorder="1" applyProtection="1"/>
    <xf numFmtId="0" fontId="8" fillId="0" borderId="128" xfId="0" applyNumberFormat="1" applyFont="1" applyBorder="1" applyProtection="1"/>
    <xf numFmtId="10" fontId="8" fillId="0" borderId="128" xfId="0" applyNumberFormat="1" applyFont="1" applyBorder="1" applyProtection="1"/>
    <xf numFmtId="0" fontId="8" fillId="0" borderId="141" xfId="0" applyNumberFormat="1" applyFont="1" applyBorder="1" applyProtection="1"/>
    <xf numFmtId="0" fontId="8" fillId="0" borderId="126" xfId="0" applyNumberFormat="1" applyFont="1" applyBorder="1" applyProtection="1"/>
    <xf numFmtId="0" fontId="49" fillId="56" borderId="85" xfId="0" applyFont="1" applyFill="1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</xf>
    <xf numFmtId="10" fontId="0" fillId="0" borderId="55" xfId="0" applyNumberFormat="1" applyBorder="1" applyProtection="1"/>
    <xf numFmtId="0" fontId="0" fillId="0" borderId="55" xfId="0" applyBorder="1" applyAlignment="1" applyProtection="1">
      <alignment horizontal="center"/>
    </xf>
    <xf numFmtId="0" fontId="0" fillId="0" borderId="77" xfId="0" applyBorder="1" applyAlignment="1" applyProtection="1">
      <alignment horizontal="center"/>
    </xf>
    <xf numFmtId="0" fontId="8" fillId="0" borderId="77" xfId="0" applyNumberFormat="1" applyFont="1" applyBorder="1" applyProtection="1"/>
    <xf numFmtId="0" fontId="8" fillId="0" borderId="55" xfId="0" applyNumberFormat="1" applyFont="1" applyBorder="1" applyProtection="1"/>
    <xf numFmtId="10" fontId="8" fillId="0" borderId="55" xfId="0" applyNumberFormat="1" applyFont="1" applyBorder="1" applyProtection="1"/>
    <xf numFmtId="0" fontId="8" fillId="0" borderId="129" xfId="0" applyFont="1" applyBorder="1" applyProtection="1"/>
    <xf numFmtId="4" fontId="8" fillId="0" borderId="147" xfId="0" applyNumberFormat="1" applyFont="1" applyBorder="1" applyProtection="1"/>
    <xf numFmtId="4" fontId="8" fillId="0" borderId="146" xfId="0" applyNumberFormat="1" applyFont="1" applyBorder="1" applyProtection="1"/>
    <xf numFmtId="0" fontId="39" fillId="43" borderId="120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0" fillId="0" borderId="122" xfId="0" applyBorder="1" applyProtection="1"/>
    <xf numFmtId="0" fontId="0" fillId="0" borderId="0" xfId="0" applyBorder="1" applyProtection="1"/>
    <xf numFmtId="0" fontId="39" fillId="43" borderId="36" xfId="2" applyFont="1" applyFill="1" applyBorder="1" applyAlignment="1" applyProtection="1">
      <alignment horizontal="center" vertical="center"/>
    </xf>
    <xf numFmtId="0" fontId="0" fillId="0" borderId="76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148" xfId="0" applyBorder="1" applyProtection="1">
      <protection locked="0"/>
    </xf>
    <xf numFmtId="0" fontId="0" fillId="0" borderId="85" xfId="0" applyBorder="1" applyProtection="1">
      <protection locked="0"/>
    </xf>
    <xf numFmtId="0" fontId="49" fillId="56" borderId="125" xfId="0" applyFont="1" applyFill="1" applyBorder="1" applyAlignment="1" applyProtection="1">
      <alignment horizontal="center"/>
      <protection locked="0"/>
    </xf>
    <xf numFmtId="0" fontId="0" fillId="0" borderId="149" xfId="0" applyBorder="1" applyAlignment="1" applyProtection="1">
      <alignment horizontal="center"/>
    </xf>
    <xf numFmtId="10" fontId="0" fillId="0" borderId="143" xfId="0" applyNumberFormat="1" applyBorder="1" applyProtection="1"/>
    <xf numFmtId="0" fontId="0" fillId="0" borderId="143" xfId="0" applyBorder="1" applyAlignment="1" applyProtection="1">
      <alignment horizontal="center"/>
    </xf>
    <xf numFmtId="0" fontId="0" fillId="0" borderId="150" xfId="0" applyBorder="1" applyAlignment="1" applyProtection="1">
      <alignment horizontal="center"/>
    </xf>
    <xf numFmtId="10" fontId="0" fillId="0" borderId="151" xfId="0" applyNumberFormat="1" applyBorder="1" applyProtection="1"/>
    <xf numFmtId="0" fontId="8" fillId="0" borderId="150" xfId="0" applyNumberFormat="1" applyFont="1" applyBorder="1" applyProtection="1"/>
    <xf numFmtId="0" fontId="8" fillId="0" borderId="143" xfId="0" applyNumberFormat="1" applyFont="1" applyBorder="1" applyProtection="1"/>
    <xf numFmtId="10" fontId="8" fillId="0" borderId="143" xfId="0" applyNumberFormat="1" applyFont="1" applyBorder="1" applyProtection="1"/>
    <xf numFmtId="4" fontId="8" fillId="42" borderId="130" xfId="0" applyNumberFormat="1" applyFont="1" applyFill="1" applyBorder="1" applyAlignment="1" applyProtection="1">
      <alignment horizontal="center"/>
    </xf>
    <xf numFmtId="4" fontId="0" fillId="0" borderId="55" xfId="0" applyNumberFormat="1" applyFont="1" applyBorder="1" applyAlignment="1" applyProtection="1">
      <alignment horizontal="center"/>
    </xf>
    <xf numFmtId="4" fontId="8" fillId="0" borderId="55" xfId="0" applyNumberFormat="1" applyFont="1" applyBorder="1" applyAlignment="1" applyProtection="1">
      <alignment horizontal="center"/>
    </xf>
    <xf numFmtId="4" fontId="8" fillId="0" borderId="148" xfId="0" applyNumberFormat="1" applyFont="1" applyBorder="1" applyAlignment="1" applyProtection="1">
      <alignment horizontal="center"/>
    </xf>
    <xf numFmtId="4" fontId="0" fillId="0" borderId="97" xfId="0" applyNumberFormat="1" applyFont="1" applyBorder="1" applyAlignment="1" applyProtection="1">
      <alignment horizontal="center"/>
    </xf>
    <xf numFmtId="0" fontId="39" fillId="43" borderId="130" xfId="2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52" xfId="0" applyBorder="1" applyAlignment="1" applyProtection="1">
      <alignment horizontal="center"/>
    </xf>
    <xf numFmtId="10" fontId="8" fillId="0" borderId="123" xfId="0" applyNumberFormat="1" applyFont="1" applyBorder="1" applyAlignment="1" applyProtection="1">
      <alignment horizontal="center"/>
    </xf>
    <xf numFmtId="10" fontId="39" fillId="0" borderId="152" xfId="2" applyNumberFormat="1" applyFont="1" applyFill="1" applyBorder="1" applyAlignment="1" applyProtection="1">
      <alignment horizontal="center" vertical="center"/>
    </xf>
    <xf numFmtId="0" fontId="0" fillId="0" borderId="152" xfId="0" applyBorder="1" applyProtection="1"/>
    <xf numFmtId="10" fontId="8" fillId="0" borderId="153" xfId="0" applyNumberFormat="1" applyFont="1" applyBorder="1" applyAlignment="1" applyProtection="1">
      <alignment horizontal="center"/>
    </xf>
    <xf numFmtId="10" fontId="8" fillId="0" borderId="130" xfId="0" applyNumberFormat="1" applyFont="1" applyBorder="1" applyAlignment="1" applyProtection="1">
      <alignment horizontal="center"/>
    </xf>
    <xf numFmtId="10" fontId="8" fillId="0" borderId="90" xfId="0" applyNumberFormat="1" applyFont="1" applyBorder="1" applyAlignment="1" applyProtection="1">
      <alignment horizontal="center"/>
    </xf>
    <xf numFmtId="4" fontId="0" fillId="0" borderId="27" xfId="0" applyNumberFormat="1" applyFont="1" applyBorder="1" applyAlignment="1" applyProtection="1">
      <alignment horizontal="center"/>
    </xf>
    <xf numFmtId="4" fontId="0" fillId="0" borderId="154" xfId="0" applyNumberFormat="1" applyFont="1" applyBorder="1" applyAlignment="1" applyProtection="1">
      <alignment horizontal="center"/>
    </xf>
    <xf numFmtId="4" fontId="8" fillId="0" borderId="27" xfId="0" applyNumberFormat="1" applyFont="1" applyBorder="1" applyAlignment="1" applyProtection="1">
      <alignment horizontal="center"/>
    </xf>
    <xf numFmtId="4" fontId="8" fillId="0" borderId="154" xfId="0" applyNumberFormat="1" applyFont="1" applyBorder="1" applyAlignment="1" applyProtection="1">
      <alignment horizontal="center"/>
    </xf>
    <xf numFmtId="4" fontId="0" fillId="0" borderId="27" xfId="0" applyNumberFormat="1" applyBorder="1" applyAlignment="1" applyProtection="1">
      <alignment horizontal="center" vertical="center"/>
    </xf>
    <xf numFmtId="10" fontId="0" fillId="0" borderId="27" xfId="1" applyNumberFormat="1" applyFont="1" applyBorder="1" applyAlignment="1" applyProtection="1">
      <alignment horizontal="center" vertical="center"/>
    </xf>
    <xf numFmtId="10" fontId="0" fillId="0" borderId="130" xfId="1" applyNumberFormat="1" applyFont="1" applyBorder="1" applyAlignment="1" applyProtection="1">
      <alignment horizontal="center" vertical="center"/>
    </xf>
    <xf numFmtId="4" fontId="65" fillId="0" borderId="27" xfId="0" applyNumberFormat="1" applyFont="1" applyBorder="1" applyAlignment="1" applyProtection="1">
      <alignment horizontal="center" vertical="center"/>
    </xf>
    <xf numFmtId="4" fontId="0" fillId="0" borderId="120" xfId="1" applyNumberFormat="1" applyFont="1" applyBorder="1" applyAlignment="1" applyProtection="1">
      <alignment horizontal="center" vertical="center"/>
    </xf>
    <xf numFmtId="4" fontId="0" fillId="0" borderId="27" xfId="1" applyNumberFormat="1" applyFont="1" applyBorder="1" applyAlignment="1" applyProtection="1">
      <alignment horizontal="center" vertical="center"/>
    </xf>
    <xf numFmtId="4" fontId="65" fillId="0" borderId="120" xfId="1" applyNumberFormat="1" applyFont="1" applyBorder="1" applyAlignment="1" applyProtection="1">
      <alignment horizontal="center" vertical="center"/>
    </xf>
    <xf numFmtId="4" fontId="65" fillId="0" borderId="27" xfId="1" applyNumberFormat="1" applyFont="1" applyBorder="1" applyAlignment="1" applyProtection="1">
      <alignment horizontal="center" vertical="center"/>
    </xf>
    <xf numFmtId="0" fontId="52" fillId="38" borderId="0" xfId="2" applyFont="1" applyFill="1" applyBorder="1" applyAlignment="1" applyProtection="1">
      <alignment horizontal="center" vertical="center"/>
      <protection locked="0"/>
    </xf>
    <xf numFmtId="0" fontId="49" fillId="5" borderId="130" xfId="0" applyFont="1" applyFill="1" applyBorder="1" applyAlignment="1" applyProtection="1">
      <alignment horizontal="center"/>
      <protection locked="0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10" fontId="8" fillId="7" borderId="126" xfId="0" applyNumberFormat="1" applyFont="1" applyFill="1" applyBorder="1" applyAlignment="1" applyProtection="1"/>
    <xf numFmtId="10" fontId="8" fillId="7" borderId="129" xfId="0" applyNumberFormat="1" applyFont="1" applyFill="1" applyBorder="1" applyAlignment="1" applyProtection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" fontId="8" fillId="41" borderId="156" xfId="0" applyNumberFormat="1" applyFont="1" applyFill="1" applyBorder="1" applyProtection="1"/>
    <xf numFmtId="4" fontId="8" fillId="41" borderId="157" xfId="0" applyNumberFormat="1" applyFont="1" applyFill="1" applyBorder="1" applyProtection="1"/>
    <xf numFmtId="4" fontId="8" fillId="41" borderId="90" xfId="0" applyNumberFormat="1" applyFont="1" applyFill="1" applyBorder="1" applyProtection="1"/>
    <xf numFmtId="4" fontId="8" fillId="41" borderId="107" xfId="0" applyNumberFormat="1" applyFont="1" applyFill="1" applyBorder="1" applyProtection="1"/>
    <xf numFmtId="4" fontId="8" fillId="41" borderId="155" xfId="0" applyNumberFormat="1" applyFont="1" applyFill="1" applyBorder="1" applyProtection="1"/>
    <xf numFmtId="4" fontId="8" fillId="41" borderId="153" xfId="0" applyNumberFormat="1" applyFont="1" applyFill="1" applyBorder="1" applyProtection="1"/>
    <xf numFmtId="0" fontId="49" fillId="56" borderId="118" xfId="0" applyFont="1" applyFill="1" applyBorder="1" applyAlignment="1" applyProtection="1">
      <alignment horizontal="center"/>
      <protection locked="0"/>
    </xf>
    <xf numFmtId="0" fontId="49" fillId="56" borderId="94" xfId="0" applyFont="1" applyFill="1" applyBorder="1" applyAlignment="1" applyProtection="1">
      <alignment horizontal="center"/>
      <protection locked="0"/>
    </xf>
    <xf numFmtId="4" fontId="8" fillId="36" borderId="95" xfId="0" applyNumberFormat="1" applyFont="1" applyFill="1" applyBorder="1" applyAlignment="1" applyProtection="1">
      <alignment horizontal="center"/>
      <protection locked="0"/>
    </xf>
    <xf numFmtId="10" fontId="8" fillId="36" borderId="95" xfId="0" applyNumberFormat="1" applyFont="1" applyFill="1" applyBorder="1" applyProtection="1">
      <protection locked="0"/>
    </xf>
    <xf numFmtId="0" fontId="8" fillId="0" borderId="95" xfId="0" applyFont="1" applyBorder="1" applyAlignment="1" applyProtection="1">
      <alignment horizontal="center"/>
      <protection locked="0"/>
    </xf>
    <xf numFmtId="10" fontId="8" fillId="42" borderId="95" xfId="0" applyNumberFormat="1" applyFont="1" applyFill="1" applyBorder="1" applyProtection="1">
      <protection locked="0"/>
    </xf>
    <xf numFmtId="4" fontId="8" fillId="36" borderId="95" xfId="0" applyNumberFormat="1" applyFont="1" applyFill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Protection="1"/>
    <xf numFmtId="2" fontId="8" fillId="0" borderId="0" xfId="1" applyNumberFormat="1" applyFont="1" applyFill="1" applyBorder="1" applyProtection="1"/>
    <xf numFmtId="0" fontId="0" fillId="0" borderId="0" xfId="0" applyFill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10" fontId="8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71" fontId="12" fillId="0" borderId="17" xfId="10" applyNumberFormat="1" applyFont="1" applyFill="1" applyBorder="1"/>
    <xf numFmtId="4" fontId="65" fillId="0" borderId="118" xfId="1" applyNumberFormat="1" applyFont="1" applyBorder="1" applyAlignment="1" applyProtection="1">
      <alignment horizontal="center" vertical="center"/>
    </xf>
    <xf numFmtId="164" fontId="5" fillId="0" borderId="1" xfId="0" applyNumberFormat="1" applyFont="1" applyBorder="1"/>
    <xf numFmtId="4" fontId="0" fillId="0" borderId="120" xfId="0" applyNumberFormat="1" applyFont="1" applyBorder="1" applyAlignment="1" applyProtection="1">
      <alignment horizontal="center"/>
    </xf>
    <xf numFmtId="4" fontId="8" fillId="0" borderId="120" xfId="0" applyNumberFormat="1" applyFont="1" applyBorder="1" applyAlignment="1" applyProtection="1">
      <alignment horizontal="center"/>
    </xf>
    <xf numFmtId="4" fontId="0" fillId="0" borderId="158" xfId="0" applyNumberFormat="1" applyFont="1" applyBorder="1" applyAlignment="1" applyProtection="1">
      <alignment horizontal="center"/>
    </xf>
    <xf numFmtId="4" fontId="0" fillId="0" borderId="129" xfId="0" applyNumberFormat="1" applyFont="1" applyBorder="1" applyAlignment="1" applyProtection="1">
      <alignment horizontal="center"/>
    </xf>
    <xf numFmtId="4" fontId="8" fillId="0" borderId="129" xfId="0" applyNumberFormat="1" applyFont="1" applyBorder="1" applyAlignment="1" applyProtection="1">
      <alignment horizontal="center"/>
    </xf>
    <xf numFmtId="4" fontId="8" fillId="0" borderId="146" xfId="0" applyNumberFormat="1" applyFont="1" applyBorder="1" applyAlignment="1" applyProtection="1">
      <alignment horizontal="center"/>
    </xf>
    <xf numFmtId="10" fontId="8" fillId="0" borderId="159" xfId="0" applyNumberFormat="1" applyFont="1" applyBorder="1" applyAlignment="1" applyProtection="1">
      <alignment horizontal="center"/>
    </xf>
    <xf numFmtId="10" fontId="8" fillId="0" borderId="160" xfId="0" applyNumberFormat="1" applyFont="1" applyBorder="1" applyAlignment="1" applyProtection="1">
      <alignment horizontal="center"/>
    </xf>
    <xf numFmtId="4" fontId="0" fillId="0" borderId="156" xfId="0" applyNumberFormat="1" applyFont="1" applyBorder="1" applyAlignment="1" applyProtection="1">
      <alignment horizontal="center"/>
    </xf>
    <xf numFmtId="4" fontId="0" fillId="0" borderId="161" xfId="0" applyNumberFormat="1" applyFont="1" applyBorder="1" applyAlignment="1" applyProtection="1">
      <alignment horizontal="center"/>
    </xf>
    <xf numFmtId="4" fontId="8" fillId="0" borderId="161" xfId="0" applyNumberFormat="1" applyFont="1" applyBorder="1" applyAlignment="1" applyProtection="1">
      <alignment horizontal="center"/>
    </xf>
    <xf numFmtId="4" fontId="8" fillId="0" borderId="157" xfId="0" applyNumberFormat="1" applyFont="1" applyBorder="1" applyAlignment="1" applyProtection="1">
      <alignment horizontal="center"/>
    </xf>
    <xf numFmtId="0" fontId="14" fillId="0" borderId="0" xfId="2" applyFont="1" applyAlignment="1">
      <alignment horizontal="left"/>
    </xf>
    <xf numFmtId="0" fontId="17" fillId="0" borderId="0" xfId="2" applyFont="1" applyAlignment="1"/>
    <xf numFmtId="4" fontId="0" fillId="0" borderId="36" xfId="1" applyNumberFormat="1" applyFont="1" applyBorder="1" applyAlignment="1" applyProtection="1">
      <alignment horizontal="center" vertical="center"/>
    </xf>
    <xf numFmtId="4" fontId="65" fillId="0" borderId="36" xfId="1" applyNumberFormat="1" applyFont="1" applyBorder="1" applyAlignment="1" applyProtection="1">
      <alignment horizontal="center" vertical="center"/>
    </xf>
    <xf numFmtId="4" fontId="66" fillId="32" borderId="36" xfId="0" applyNumberFormat="1" applyFont="1" applyFill="1" applyBorder="1" applyAlignment="1">
      <alignment horizontal="center"/>
    </xf>
    <xf numFmtId="4" fontId="66" fillId="41" borderId="27" xfId="0" applyNumberFormat="1" applyFont="1" applyFill="1" applyBorder="1" applyAlignment="1">
      <alignment horizontal="center" vertical="center"/>
    </xf>
    <xf numFmtId="10" fontId="76" fillId="41" borderId="27" xfId="1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4" fontId="65" fillId="42" borderId="31" xfId="1" applyNumberFormat="1" applyFont="1" applyFill="1" applyBorder="1" applyProtection="1"/>
    <xf numFmtId="0" fontId="22" fillId="0" borderId="0" xfId="2" applyFont="1" applyAlignment="1">
      <alignment horizontal="center" vertical="center"/>
    </xf>
    <xf numFmtId="14" fontId="12" fillId="0" borderId="0" xfId="2" applyNumberFormat="1" applyAlignment="1">
      <alignment horizontal="center" vertical="center"/>
    </xf>
    <xf numFmtId="0" fontId="22" fillId="0" borderId="0" xfId="2" applyFont="1" applyAlignment="1">
      <alignment horizontal="center"/>
    </xf>
    <xf numFmtId="14" fontId="2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22" fillId="0" borderId="27" xfId="2" applyFont="1" applyBorder="1" applyAlignment="1">
      <alignment horizontal="center" vertical="center" wrapText="1"/>
    </xf>
    <xf numFmtId="0" fontId="12" fillId="0" borderId="164" xfId="2" applyBorder="1"/>
    <xf numFmtId="0" fontId="12" fillId="0" borderId="165" xfId="2" applyBorder="1"/>
    <xf numFmtId="0" fontId="12" fillId="57" borderId="166" xfId="2" applyFill="1" applyBorder="1"/>
    <xf numFmtId="0" fontId="14" fillId="57" borderId="166" xfId="2" applyFont="1" applyFill="1" applyBorder="1" applyAlignment="1"/>
    <xf numFmtId="0" fontId="8" fillId="4" borderId="129" xfId="0" applyFont="1" applyFill="1" applyBorder="1" applyProtection="1"/>
    <xf numFmtId="0" fontId="22" fillId="0" borderId="167" xfId="2" applyFont="1" applyBorder="1"/>
    <xf numFmtId="10" fontId="8" fillId="2" borderId="126" xfId="0" applyNumberFormat="1" applyFont="1" applyFill="1" applyBorder="1" applyProtection="1"/>
    <xf numFmtId="10" fontId="0" fillId="0" borderId="30" xfId="0" applyNumberFormat="1" applyBorder="1" applyAlignment="1" applyProtection="1">
      <alignment horizontal="center" vertical="center"/>
    </xf>
    <xf numFmtId="10" fontId="0" fillId="0" borderId="128" xfId="0" applyNumberForma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 vertical="center"/>
    </xf>
    <xf numFmtId="10" fontId="2" fillId="0" borderId="30" xfId="0" applyNumberFormat="1" applyFon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 vertical="center"/>
    </xf>
    <xf numFmtId="10" fontId="2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Border="1" applyAlignment="1" applyProtection="1">
      <alignment horizontal="center" vertical="center"/>
    </xf>
    <xf numFmtId="10" fontId="2" fillId="0" borderId="55" xfId="0" applyNumberFormat="1" applyFont="1" applyBorder="1" applyAlignment="1" applyProtection="1">
      <alignment horizontal="center" vertical="center"/>
    </xf>
    <xf numFmtId="10" fontId="8" fillId="0" borderId="104" xfId="1" applyNumberFormat="1" applyFont="1" applyBorder="1" applyProtection="1"/>
    <xf numFmtId="10" fontId="8" fillId="0" borderId="126" xfId="1" applyNumberFormat="1" applyFont="1" applyBorder="1" applyProtection="1"/>
    <xf numFmtId="10" fontId="8" fillId="0" borderId="121" xfId="1" applyNumberFormat="1" applyFont="1" applyBorder="1" applyProtection="1"/>
    <xf numFmtId="10" fontId="10" fillId="7" borderId="129" xfId="0" applyNumberFormat="1" applyFont="1" applyFill="1" applyBorder="1" applyAlignment="1" applyProtection="1"/>
    <xf numFmtId="10" fontId="10" fillId="7" borderId="126" xfId="0" applyNumberFormat="1" applyFont="1" applyFill="1" applyBorder="1" applyAlignment="1" applyProtection="1"/>
    <xf numFmtId="0" fontId="8" fillId="38" borderId="85" xfId="0" applyFont="1" applyFill="1" applyBorder="1" applyAlignment="1" applyProtection="1">
      <alignment horizontal="center" vertical="center"/>
      <protection locked="0"/>
    </xf>
    <xf numFmtId="4" fontId="8" fillId="0" borderId="129" xfId="0" applyNumberFormat="1" applyFont="1" applyBorder="1" applyProtection="1"/>
    <xf numFmtId="4" fontId="8" fillId="0" borderId="143" xfId="0" applyNumberFormat="1" applyFont="1" applyBorder="1" applyProtection="1"/>
    <xf numFmtId="0" fontId="8" fillId="38" borderId="37" xfId="0" applyFont="1" applyFill="1" applyBorder="1" applyAlignment="1" applyProtection="1">
      <alignment horizontal="center" vertical="center"/>
      <protection locked="0"/>
    </xf>
    <xf numFmtId="0" fontId="8" fillId="36" borderId="85" xfId="0" applyNumberFormat="1" applyFont="1" applyFill="1" applyBorder="1" applyProtection="1">
      <protection locked="0"/>
    </xf>
    <xf numFmtId="10" fontId="38" fillId="46" borderId="168" xfId="2" applyNumberFormat="1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 vertical="center" wrapText="1"/>
    </xf>
    <xf numFmtId="10" fontId="40" fillId="0" borderId="0" xfId="2" applyNumberFormat="1" applyFont="1" applyFill="1" applyBorder="1" applyAlignment="1">
      <alignment horizontal="center" vertical="center"/>
    </xf>
    <xf numFmtId="10" fontId="38" fillId="0" borderId="0" xfId="2" applyNumberFormat="1" applyFont="1" applyFill="1" applyBorder="1" applyAlignment="1">
      <alignment horizontal="center" vertical="center"/>
    </xf>
    <xf numFmtId="10" fontId="72" fillId="0" borderId="0" xfId="4" applyNumberFormat="1" applyFont="1" applyFill="1" applyBorder="1" applyAlignment="1">
      <alignment horizontal="center" vertical="center"/>
    </xf>
    <xf numFmtId="0" fontId="0" fillId="0" borderId="41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8" fillId="0" borderId="32" xfId="0" applyNumberFormat="1" applyFont="1" applyBorder="1"/>
    <xf numFmtId="0" fontId="8" fillId="0" borderId="32" xfId="0" applyFont="1" applyBorder="1"/>
    <xf numFmtId="4" fontId="0" fillId="0" borderId="28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0" fillId="0" borderId="27" xfId="0" applyBorder="1" applyAlignment="1">
      <alignment horizontal="left"/>
    </xf>
    <xf numFmtId="0" fontId="5" fillId="0" borderId="27" xfId="0" applyFont="1" applyBorder="1"/>
    <xf numFmtId="0" fontId="0" fillId="0" borderId="27" xfId="0" applyBorder="1" applyAlignment="1">
      <alignment horizontal="left" vertical="center"/>
    </xf>
    <xf numFmtId="4" fontId="0" fillId="0" borderId="92" xfId="0" applyNumberFormat="1" applyBorder="1"/>
    <xf numFmtId="4" fontId="0" fillId="0" borderId="93" xfId="0" applyNumberFormat="1" applyBorder="1"/>
    <xf numFmtId="4" fontId="0" fillId="0" borderId="0" xfId="0" applyNumberFormat="1"/>
    <xf numFmtId="1" fontId="8" fillId="0" borderId="121" xfId="1" applyNumberFormat="1" applyFont="1" applyBorder="1" applyProtection="1">
      <protection locked="0"/>
    </xf>
    <xf numFmtId="4" fontId="77" fillId="41" borderId="27" xfId="0" applyNumberFormat="1" applyFont="1" applyFill="1" applyBorder="1" applyAlignment="1">
      <alignment horizontal="center"/>
    </xf>
    <xf numFmtId="4" fontId="68" fillId="32" borderId="27" xfId="0" applyNumberFormat="1" applyFont="1" applyFill="1" applyBorder="1" applyAlignment="1">
      <alignment horizontal="center"/>
    </xf>
    <xf numFmtId="10" fontId="65" fillId="42" borderId="42" xfId="1" applyNumberFormat="1" applyFont="1" applyFill="1" applyBorder="1" applyAlignment="1" applyProtection="1">
      <alignment horizontal="right" vertical="center"/>
    </xf>
    <xf numFmtId="10" fontId="65" fillId="50" borderId="43" xfId="1" applyNumberFormat="1" applyFont="1" applyFill="1" applyBorder="1" applyAlignment="1" applyProtection="1">
      <alignment horizontal="right" vertical="center"/>
    </xf>
    <xf numFmtId="10" fontId="65" fillId="42" borderId="59" xfId="1" applyNumberFormat="1" applyFont="1" applyFill="1" applyBorder="1" applyAlignment="1" applyProtection="1">
      <alignment vertical="center"/>
    </xf>
    <xf numFmtId="10" fontId="65" fillId="42" borderId="126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vertical="center"/>
    </xf>
    <xf numFmtId="10" fontId="8" fillId="41" borderId="43" xfId="0" applyNumberFormat="1" applyFont="1" applyFill="1" applyBorder="1" applyProtection="1"/>
    <xf numFmtId="14" fontId="1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2" fillId="57" borderId="170" xfId="2" applyFill="1" applyBorder="1"/>
    <xf numFmtId="0" fontId="22" fillId="0" borderId="0" xfId="2" applyFont="1" applyBorder="1" applyAlignment="1">
      <alignment horizontal="center" vertical="center" wrapText="1"/>
    </xf>
    <xf numFmtId="0" fontId="14" fillId="0" borderId="0" xfId="2" applyFont="1" applyBorder="1" applyAlignment="1"/>
    <xf numFmtId="0" fontId="14" fillId="0" borderId="0" xfId="2" applyFont="1" applyAlignment="1"/>
    <xf numFmtId="0" fontId="22" fillId="39" borderId="27" xfId="2" applyFont="1" applyFill="1" applyBorder="1" applyAlignment="1">
      <alignment horizontal="center" vertical="center"/>
    </xf>
    <xf numFmtId="0" fontId="22" fillId="0" borderId="33" xfId="2" applyFont="1" applyBorder="1" applyAlignment="1">
      <alignment horizontal="center" vertical="center" wrapText="1"/>
    </xf>
    <xf numFmtId="0" fontId="14" fillId="57" borderId="171" xfId="2" applyFont="1" applyFill="1" applyBorder="1" applyAlignment="1"/>
    <xf numFmtId="0" fontId="22" fillId="0" borderId="41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/>
    <xf numFmtId="0" fontId="12" fillId="0" borderId="41" xfId="2" applyFill="1" applyBorder="1"/>
    <xf numFmtId="0" fontId="14" fillId="0" borderId="0" xfId="2" applyFont="1" applyFill="1" applyBorder="1" applyAlignment="1"/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9" fillId="16" borderId="2" xfId="2" applyFont="1" applyFill="1" applyBorder="1" applyAlignment="1">
      <alignment horizontal="center"/>
    </xf>
    <xf numFmtId="0" fontId="19" fillId="17" borderId="2" xfId="2" applyFont="1" applyFill="1" applyBorder="1" applyAlignment="1">
      <alignment horizontal="center"/>
    </xf>
    <xf numFmtId="0" fontId="19" fillId="9" borderId="2" xfId="2" applyFont="1" applyFill="1" applyBorder="1" applyAlignment="1">
      <alignment horizontal="center"/>
    </xf>
    <xf numFmtId="0" fontId="19" fillId="26" borderId="2" xfId="2" applyFont="1" applyFill="1" applyBorder="1" applyAlignment="1">
      <alignment horizontal="center"/>
    </xf>
    <xf numFmtId="0" fontId="19" fillId="11" borderId="2" xfId="2" applyFont="1" applyFill="1" applyBorder="1" applyAlignment="1">
      <alignment horizontal="center"/>
    </xf>
    <xf numFmtId="0" fontId="19" fillId="10" borderId="2" xfId="2" applyFont="1" applyFill="1" applyBorder="1" applyAlignment="1">
      <alignment horizontal="center"/>
    </xf>
    <xf numFmtId="0" fontId="19" fillId="18" borderId="2" xfId="2" applyFont="1" applyFill="1" applyBorder="1" applyAlignment="1">
      <alignment horizontal="center"/>
    </xf>
    <xf numFmtId="0" fontId="19" fillId="25" borderId="2" xfId="2" applyFont="1" applyFill="1" applyBorder="1" applyAlignment="1">
      <alignment horizontal="center"/>
    </xf>
    <xf numFmtId="0" fontId="19" fillId="20" borderId="2" xfId="2" applyFont="1" applyFill="1" applyBorder="1" applyAlignment="1">
      <alignment horizontal="center"/>
    </xf>
    <xf numFmtId="0" fontId="19" fillId="21" borderId="2" xfId="2" applyFont="1" applyFill="1" applyBorder="1" applyAlignment="1">
      <alignment horizontal="center"/>
    </xf>
    <xf numFmtId="0" fontId="19" fillId="12" borderId="174" xfId="2" applyFont="1" applyFill="1" applyBorder="1" applyAlignment="1">
      <alignment horizontal="center"/>
    </xf>
    <xf numFmtId="0" fontId="15" fillId="9" borderId="48" xfId="2" applyFont="1" applyFill="1" applyBorder="1" applyAlignment="1">
      <alignment horizontal="left" vertical="center"/>
    </xf>
    <xf numFmtId="0" fontId="19" fillId="21" borderId="174" xfId="2" applyFont="1" applyFill="1" applyBorder="1" applyAlignment="1">
      <alignment horizontal="center"/>
    </xf>
    <xf numFmtId="0" fontId="19" fillId="24" borderId="2" xfId="2" applyFont="1" applyFill="1" applyBorder="1" applyAlignment="1">
      <alignment horizontal="center" vertical="center"/>
    </xf>
    <xf numFmtId="0" fontId="19" fillId="24" borderId="174" xfId="2" applyFont="1" applyFill="1" applyBorder="1" applyAlignment="1">
      <alignment horizontal="center" vertical="center"/>
    </xf>
    <xf numFmtId="0" fontId="18" fillId="9" borderId="72" xfId="2" applyFont="1" applyFill="1" applyBorder="1" applyAlignment="1">
      <alignment horizontal="center" vertical="center"/>
    </xf>
    <xf numFmtId="169" fontId="27" fillId="42" borderId="1" xfId="3" applyNumberFormat="1" applyFont="1" applyFill="1" applyBorder="1"/>
    <xf numFmtId="169" fontId="22" fillId="42" borderId="1" xfId="3" applyNumberFormat="1" applyFont="1" applyFill="1" applyBorder="1"/>
    <xf numFmtId="167" fontId="22" fillId="42" borderId="1" xfId="3" applyNumberFormat="1" applyFont="1" applyFill="1" applyBorder="1"/>
    <xf numFmtId="2" fontId="40" fillId="47" borderId="63" xfId="2" applyNumberFormat="1" applyFont="1" applyFill="1" applyBorder="1" applyAlignment="1">
      <alignment horizontal="center" vertical="center"/>
    </xf>
    <xf numFmtId="0" fontId="39" fillId="43" borderId="37" xfId="2" applyFont="1" applyFill="1" applyBorder="1" applyAlignment="1" applyProtection="1">
      <alignment horizontal="center" vertical="center"/>
      <protection locked="0"/>
    </xf>
    <xf numFmtId="0" fontId="39" fillId="43" borderId="38" xfId="2" applyFont="1" applyFill="1" applyBorder="1" applyAlignment="1" applyProtection="1">
      <alignment horizontal="center" vertical="center"/>
      <protection locked="0"/>
    </xf>
    <xf numFmtId="0" fontId="39" fillId="43" borderId="87" xfId="2" applyFont="1" applyFill="1" applyBorder="1" applyAlignment="1" applyProtection="1">
      <alignment horizontal="center" vertical="center"/>
      <protection locked="0"/>
    </xf>
    <xf numFmtId="0" fontId="39" fillId="43" borderId="27" xfId="2" applyFont="1" applyFill="1" applyBorder="1" applyAlignment="1" applyProtection="1">
      <alignment horizontal="center" vertical="center"/>
      <protection locked="0"/>
    </xf>
    <xf numFmtId="0" fontId="39" fillId="43" borderId="120" xfId="2" applyFont="1" applyFill="1" applyBorder="1" applyAlignment="1" applyProtection="1">
      <alignment horizontal="center" vertical="center"/>
      <protection locked="0"/>
    </xf>
    <xf numFmtId="0" fontId="39" fillId="43" borderId="130" xfId="2" applyFont="1" applyFill="1" applyBorder="1" applyAlignment="1" applyProtection="1">
      <alignment horizontal="center" vertical="center"/>
      <protection locked="0"/>
    </xf>
    <xf numFmtId="0" fontId="39" fillId="43" borderId="37" xfId="2" applyFont="1" applyFill="1" applyBorder="1" applyAlignment="1" applyProtection="1">
      <alignment horizontal="center" vertical="center"/>
    </xf>
    <xf numFmtId="0" fontId="39" fillId="43" borderId="38" xfId="2" applyFont="1" applyFill="1" applyBorder="1" applyAlignment="1" applyProtection="1">
      <alignment horizontal="center" vertical="center"/>
    </xf>
    <xf numFmtId="0" fontId="39" fillId="43" borderId="178" xfId="2" applyFont="1" applyFill="1" applyBorder="1" applyAlignment="1" applyProtection="1">
      <alignment horizontal="center" vertical="center"/>
    </xf>
    <xf numFmtId="0" fontId="15" fillId="9" borderId="179" xfId="2" applyFont="1" applyFill="1" applyBorder="1"/>
    <xf numFmtId="0" fontId="19" fillId="24" borderId="2" xfId="2" applyFont="1" applyFill="1" applyBorder="1" applyAlignment="1">
      <alignment horizontal="center"/>
    </xf>
    <xf numFmtId="0" fontId="19" fillId="24" borderId="174" xfId="2" applyFont="1" applyFill="1" applyBorder="1" applyAlignment="1">
      <alignment horizontal="center"/>
    </xf>
    <xf numFmtId="10" fontId="14" fillId="9" borderId="72" xfId="2" applyNumberFormat="1" applyFont="1" applyFill="1" applyBorder="1"/>
    <xf numFmtId="0" fontId="18" fillId="9" borderId="180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20" fillId="0" borderId="181" xfId="5" applyFont="1" applyBorder="1"/>
    <xf numFmtId="4" fontId="21" fillId="0" borderId="2" xfId="5" applyNumberFormat="1" applyFont="1" applyBorder="1"/>
    <xf numFmtId="0" fontId="20" fillId="0" borderId="18" xfId="5" applyFont="1" applyBorder="1"/>
    <xf numFmtId="0" fontId="20" fillId="0" borderId="0" xfId="5" applyFont="1" applyFill="1" applyBorder="1"/>
    <xf numFmtId="4" fontId="20" fillId="0" borderId="17" xfId="5" applyNumberFormat="1" applyFont="1" applyBorder="1"/>
    <xf numFmtId="4" fontId="20" fillId="0" borderId="19" xfId="5" applyNumberFormat="1" applyFont="1" applyBorder="1"/>
    <xf numFmtId="2" fontId="12" fillId="0" borderId="0" xfId="2" applyNumberFormat="1"/>
    <xf numFmtId="10" fontId="5" fillId="0" borderId="128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/>
    </xf>
    <xf numFmtId="10" fontId="0" fillId="0" borderId="142" xfId="0" applyNumberFormat="1" applyBorder="1" applyAlignment="1" applyProtection="1">
      <alignment horizontal="center" vertical="center"/>
    </xf>
    <xf numFmtId="10" fontId="0" fillId="0" borderId="151" xfId="0" applyNumberFormat="1" applyBorder="1" applyAlignment="1" applyProtection="1">
      <alignment horizontal="center" vertical="center"/>
    </xf>
    <xf numFmtId="0" fontId="44" fillId="0" borderId="85" xfId="0" applyFont="1" applyBorder="1" applyAlignment="1"/>
    <xf numFmtId="0" fontId="51" fillId="0" borderId="85" xfId="0" applyFont="1" applyBorder="1" applyAlignment="1"/>
    <xf numFmtId="4" fontId="85" fillId="41" borderId="30" xfId="0" applyNumberFormat="1" applyFont="1" applyFill="1" applyBorder="1"/>
    <xf numFmtId="10" fontId="85" fillId="32" borderId="110" xfId="1" applyNumberFormat="1" applyFont="1" applyFill="1" applyBorder="1"/>
    <xf numFmtId="10" fontId="85" fillId="41" borderId="110" xfId="1" applyNumberFormat="1" applyFont="1" applyFill="1" applyBorder="1"/>
    <xf numFmtId="4" fontId="85" fillId="32" borderId="30" xfId="0" applyNumberFormat="1" applyFont="1" applyFill="1" applyBorder="1"/>
    <xf numFmtId="4" fontId="0" fillId="41" borderId="104" xfId="0" applyNumberFormat="1" applyFill="1" applyBorder="1"/>
    <xf numFmtId="4" fontId="0" fillId="32" borderId="182" xfId="0" applyNumberFormat="1" applyFill="1" applyBorder="1"/>
    <xf numFmtId="10" fontId="5" fillId="0" borderId="30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10" fontId="0" fillId="0" borderId="30" xfId="0" applyNumberFormat="1" applyBorder="1" applyAlignment="1" applyProtection="1">
      <alignment horizontal="center"/>
    </xf>
    <xf numFmtId="0" fontId="8" fillId="0" borderId="183" xfId="0" applyNumberFormat="1" applyFont="1" applyFill="1" applyBorder="1"/>
    <xf numFmtId="10" fontId="0" fillId="0" borderId="104" xfId="0" applyNumberFormat="1" applyBorder="1" applyAlignment="1" applyProtection="1">
      <alignment horizontal="center" vertical="center"/>
    </xf>
    <xf numFmtId="10" fontId="2" fillId="0" borderId="104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 vertical="center"/>
    </xf>
    <xf numFmtId="0" fontId="8" fillId="39" borderId="34" xfId="0" applyFont="1" applyFill="1" applyBorder="1" applyAlignment="1" applyProtection="1">
      <alignment horizontal="center"/>
    </xf>
    <xf numFmtId="0" fontId="8" fillId="5" borderId="34" xfId="0" applyFont="1" applyFill="1" applyBorder="1" applyAlignment="1">
      <alignment horizontal="center" vertical="center"/>
    </xf>
    <xf numFmtId="0" fontId="8" fillId="0" borderId="108" xfId="0" applyFont="1" applyBorder="1" applyProtection="1"/>
    <xf numFmtId="0" fontId="8" fillId="0" borderId="184" xfId="0" applyFont="1" applyBorder="1" applyProtection="1"/>
    <xf numFmtId="0" fontId="8" fillId="0" borderId="185" xfId="0" applyFont="1" applyBorder="1" applyProtection="1"/>
    <xf numFmtId="0" fontId="8" fillId="0" borderId="186" xfId="0" applyFont="1" applyBorder="1" applyProtection="1"/>
    <xf numFmtId="4" fontId="8" fillId="41" borderId="187" xfId="0" applyNumberFormat="1" applyFont="1" applyFill="1" applyBorder="1" applyProtection="1"/>
    <xf numFmtId="0" fontId="8" fillId="0" borderId="27" xfId="0" applyFont="1" applyBorder="1" applyProtection="1"/>
    <xf numFmtId="4" fontId="8" fillId="41" borderId="27" xfId="0" applyNumberFormat="1" applyFont="1" applyFill="1" applyBorder="1" applyProtection="1"/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Protection="1"/>
    <xf numFmtId="0" fontId="8" fillId="0" borderId="85" xfId="0" applyFont="1" applyBorder="1" applyProtection="1"/>
    <xf numFmtId="4" fontId="8" fillId="41" borderId="85" xfId="0" applyNumberFormat="1" applyFont="1" applyFill="1" applyBorder="1" applyProtection="1"/>
    <xf numFmtId="4" fontId="8" fillId="41" borderId="36" xfId="0" applyNumberFormat="1" applyFont="1" applyFill="1" applyBorder="1" applyProtection="1"/>
    <xf numFmtId="2" fontId="8" fillId="0" borderId="121" xfId="1" applyNumberFormat="1" applyFont="1" applyBorder="1" applyProtection="1">
      <protection locked="0"/>
    </xf>
    <xf numFmtId="2" fontId="8" fillId="0" borderId="126" xfId="1" applyNumberFormat="1" applyFont="1" applyBorder="1" applyProtection="1">
      <protection locked="0"/>
    </xf>
    <xf numFmtId="0" fontId="11" fillId="42" borderId="6" xfId="0" applyFont="1" applyFill="1" applyBorder="1" applyAlignment="1">
      <alignment horizontal="right"/>
    </xf>
    <xf numFmtId="0" fontId="11" fillId="42" borderId="6" xfId="0" applyFont="1" applyFill="1" applyBorder="1" applyAlignment="1">
      <alignment horizontal="left"/>
    </xf>
    <xf numFmtId="0" fontId="11" fillId="32" borderId="172" xfId="0" applyFont="1" applyFill="1" applyBorder="1" applyAlignment="1">
      <alignment horizontal="right"/>
    </xf>
    <xf numFmtId="9" fontId="11" fillId="32" borderId="172" xfId="1" applyFont="1" applyFill="1" applyBorder="1" applyAlignment="1">
      <alignment horizontal="left"/>
    </xf>
    <xf numFmtId="0" fontId="10" fillId="31" borderId="114" xfId="0" applyFont="1" applyFill="1" applyBorder="1"/>
    <xf numFmtId="0" fontId="11" fillId="32" borderId="2" xfId="0" applyFont="1" applyFill="1" applyBorder="1"/>
    <xf numFmtId="0" fontId="10" fillId="32" borderId="2" xfId="0" applyFont="1" applyFill="1" applyBorder="1"/>
    <xf numFmtId="164" fontId="10" fillId="32" borderId="2" xfId="0" applyNumberFormat="1" applyFont="1" applyFill="1" applyBorder="1"/>
    <xf numFmtId="10" fontId="10" fillId="32" borderId="2" xfId="1" applyNumberFormat="1" applyFont="1" applyFill="1" applyBorder="1"/>
    <xf numFmtId="0" fontId="68" fillId="31" borderId="190" xfId="0" applyFont="1" applyFill="1" applyBorder="1"/>
    <xf numFmtId="0" fontId="61" fillId="32" borderId="172" xfId="0" applyFont="1" applyFill="1" applyBorder="1"/>
    <xf numFmtId="0" fontId="11" fillId="32" borderId="172" xfId="0" applyFont="1" applyFill="1" applyBorder="1"/>
    <xf numFmtId="0" fontId="10" fillId="32" borderId="172" xfId="0" applyFont="1" applyFill="1" applyBorder="1"/>
    <xf numFmtId="2" fontId="10" fillId="32" borderId="172" xfId="0" applyNumberFormat="1" applyFont="1" applyFill="1" applyBorder="1"/>
    <xf numFmtId="10" fontId="10" fillId="32" borderId="188" xfId="1" applyNumberFormat="1" applyFont="1" applyFill="1" applyBorder="1"/>
    <xf numFmtId="2" fontId="11" fillId="32" borderId="2" xfId="1" applyNumberFormat="1" applyFont="1" applyFill="1" applyBorder="1" applyAlignment="1">
      <alignment horizontal="left"/>
    </xf>
    <xf numFmtId="2" fontId="11" fillId="32" borderId="25" xfId="1" applyNumberFormat="1" applyFont="1" applyFill="1" applyBorder="1" applyAlignment="1">
      <alignment horizontal="left"/>
    </xf>
    <xf numFmtId="0" fontId="87" fillId="32" borderId="2" xfId="0" applyFont="1" applyFill="1" applyBorder="1" applyAlignment="1">
      <alignment horizontal="right"/>
    </xf>
    <xf numFmtId="0" fontId="87" fillId="32" borderId="25" xfId="0" applyFont="1" applyFill="1" applyBorder="1" applyAlignment="1">
      <alignment horizontal="right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2" fontId="10" fillId="0" borderId="0" xfId="1" applyNumberFormat="1" applyFont="1" applyFill="1" applyBorder="1"/>
    <xf numFmtId="2" fontId="0" fillId="0" borderId="0" xfId="1" applyNumberFormat="1" applyFont="1" applyFill="1" applyBorder="1"/>
    <xf numFmtId="165" fontId="11" fillId="0" borderId="0" xfId="1" applyNumberFormat="1" applyFont="1" applyFill="1" applyBorder="1"/>
    <xf numFmtId="1" fontId="11" fillId="0" borderId="0" xfId="0" applyNumberFormat="1" applyFont="1" applyFill="1" applyBorder="1"/>
    <xf numFmtId="1" fontId="10" fillId="0" borderId="0" xfId="0" applyNumberFormat="1" applyFont="1" applyFill="1" applyBorder="1"/>
    <xf numFmtId="1" fontId="0" fillId="0" borderId="0" xfId="1" applyNumberFormat="1" applyFont="1" applyFill="1" applyBorder="1"/>
    <xf numFmtId="1" fontId="11" fillId="0" borderId="0" xfId="1" applyNumberFormat="1" applyFont="1" applyFill="1" applyBorder="1"/>
    <xf numFmtId="165" fontId="0" fillId="0" borderId="0" xfId="0" applyNumberFormat="1" applyFill="1" applyBorder="1"/>
    <xf numFmtId="165" fontId="11" fillId="0" borderId="0" xfId="0" applyNumberFormat="1" applyFont="1" applyFill="1" applyBorder="1"/>
    <xf numFmtId="0" fontId="11" fillId="0" borderId="6" xfId="0" applyFont="1" applyFill="1" applyBorder="1"/>
    <xf numFmtId="0" fontId="11" fillId="0" borderId="2" xfId="0" applyFont="1" applyFill="1" applyBorder="1"/>
    <xf numFmtId="0" fontId="87" fillId="0" borderId="2" xfId="0" applyFont="1" applyFill="1" applyBorder="1" applyAlignment="1">
      <alignment horizontal="right"/>
    </xf>
    <xf numFmtId="2" fontId="11" fillId="0" borderId="172" xfId="0" applyNumberFormat="1" applyFont="1" applyFill="1" applyBorder="1" applyAlignment="1">
      <alignment horizontal="left"/>
    </xf>
    <xf numFmtId="0" fontId="11" fillId="0" borderId="172" xfId="0" applyFont="1" applyFill="1" applyBorder="1"/>
    <xf numFmtId="2" fontId="10" fillId="32" borderId="189" xfId="1" applyNumberFormat="1" applyFont="1" applyFill="1" applyBorder="1"/>
    <xf numFmtId="2" fontId="10" fillId="32" borderId="26" xfId="1" applyNumberFormat="1" applyFont="1" applyFill="1" applyBorder="1"/>
    <xf numFmtId="10" fontId="65" fillId="50" borderId="194" xfId="1" applyNumberFormat="1" applyFont="1" applyFill="1" applyBorder="1" applyAlignment="1" applyProtection="1">
      <alignment horizontal="right" vertical="center"/>
    </xf>
    <xf numFmtId="0" fontId="8" fillId="0" borderId="120" xfId="0" applyFont="1" applyBorder="1" applyProtection="1"/>
    <xf numFmtId="0" fontId="3" fillId="0" borderId="195" xfId="0" applyFont="1" applyFill="1" applyBorder="1" applyAlignment="1">
      <alignment horizontal="center"/>
    </xf>
    <xf numFmtId="4" fontId="17" fillId="0" borderId="191" xfId="2" applyNumberFormat="1" applyFont="1" applyBorder="1"/>
    <xf numFmtId="171" fontId="22" fillId="0" borderId="196" xfId="10" applyNumberFormat="1" applyFont="1" applyFill="1" applyBorder="1"/>
    <xf numFmtId="4" fontId="8" fillId="0" borderId="197" xfId="0" applyNumberFormat="1" applyFont="1" applyFill="1" applyBorder="1" applyProtection="1"/>
    <xf numFmtId="4" fontId="8" fillId="0" borderId="198" xfId="0" applyNumberFormat="1" applyFont="1" applyFill="1" applyBorder="1" applyProtection="1"/>
    <xf numFmtId="4" fontId="8" fillId="41" borderId="199" xfId="0" applyNumberFormat="1" applyFont="1" applyFill="1" applyBorder="1" applyProtection="1"/>
    <xf numFmtId="4" fontId="49" fillId="55" borderId="200" xfId="0" applyNumberFormat="1" applyFont="1" applyFill="1" applyBorder="1"/>
    <xf numFmtId="4" fontId="68" fillId="41" borderId="27" xfId="0" applyNumberFormat="1" applyFont="1" applyFill="1" applyBorder="1" applyAlignment="1">
      <alignment horizontal="center"/>
    </xf>
    <xf numFmtId="10" fontId="0" fillId="0" borderId="128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/>
    </xf>
    <xf numFmtId="10" fontId="0" fillId="0" borderId="151" xfId="0" applyNumberFormat="1" applyBorder="1" applyAlignment="1" applyProtection="1">
      <alignment horizontal="center"/>
    </xf>
    <xf numFmtId="10" fontId="2" fillId="0" borderId="55" xfId="0" applyNumberFormat="1" applyFont="1" applyBorder="1" applyAlignment="1" applyProtection="1">
      <alignment horizontal="center"/>
    </xf>
    <xf numFmtId="10" fontId="0" fillId="0" borderId="128" xfId="0" applyNumberFormat="1" applyFon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/>
    </xf>
    <xf numFmtId="10" fontId="2" fillId="0" borderId="143" xfId="0" applyNumberFormat="1" applyFont="1" applyBorder="1" applyAlignment="1" applyProtection="1">
      <alignment horizontal="center"/>
    </xf>
    <xf numFmtId="14" fontId="12" fillId="0" borderId="0" xfId="2" applyNumberFormat="1" applyAlignment="1">
      <alignment horizontal="center"/>
    </xf>
    <xf numFmtId="0" fontId="12" fillId="0" borderId="201" xfId="2" applyBorder="1"/>
    <xf numFmtId="0" fontId="12" fillId="0" borderId="205" xfId="2" applyBorder="1"/>
    <xf numFmtId="0" fontId="12" fillId="58" borderId="0" xfId="2" applyFill="1"/>
    <xf numFmtId="0" fontId="12" fillId="0" borderId="214" xfId="2" applyBorder="1"/>
    <xf numFmtId="0" fontId="14" fillId="0" borderId="0" xfId="2" applyFont="1" applyAlignment="1">
      <alignment horizontal="left"/>
    </xf>
    <xf numFmtId="0" fontId="14" fillId="0" borderId="0" xfId="2" applyFont="1" applyFill="1" applyBorder="1" applyAlignment="1">
      <alignment horizontal="left"/>
    </xf>
    <xf numFmtId="0" fontId="22" fillId="0" borderId="27" xfId="2" applyFont="1" applyBorder="1" applyAlignment="1">
      <alignment horizontal="center" vertical="center" shrinkToFit="1"/>
    </xf>
    <xf numFmtId="2" fontId="12" fillId="0" borderId="217" xfId="2" applyNumberFormat="1" applyBorder="1"/>
    <xf numFmtId="0" fontId="39" fillId="10" borderId="200" xfId="2" applyFont="1" applyFill="1" applyBorder="1" applyAlignment="1">
      <alignment horizontal="center" vertical="center" wrapText="1"/>
    </xf>
    <xf numFmtId="10" fontId="40" fillId="47" borderId="219" xfId="2" applyNumberFormat="1" applyFont="1" applyFill="1" applyBorder="1" applyAlignment="1">
      <alignment horizontal="center" vertical="center"/>
    </xf>
    <xf numFmtId="10" fontId="38" fillId="47" borderId="219" xfId="2" applyNumberFormat="1" applyFont="1" applyFill="1" applyBorder="1" applyAlignment="1">
      <alignment horizontal="center" vertical="center"/>
    </xf>
    <xf numFmtId="10" fontId="72" fillId="47" borderId="53" xfId="4" applyNumberFormat="1" applyFont="1" applyFill="1" applyBorder="1" applyAlignment="1">
      <alignment horizontal="center" vertical="center"/>
    </xf>
    <xf numFmtId="175" fontId="17" fillId="0" borderId="1" xfId="2" applyNumberFormat="1" applyFont="1" applyBorder="1"/>
    <xf numFmtId="10" fontId="8" fillId="2" borderId="104" xfId="0" applyNumberFormat="1" applyFont="1" applyFill="1" applyBorder="1" applyProtection="1"/>
    <xf numFmtId="1" fontId="8" fillId="0" borderId="197" xfId="1" applyNumberFormat="1" applyFont="1" applyBorder="1" applyProtection="1">
      <protection locked="0"/>
    </xf>
    <xf numFmtId="1" fontId="8" fillId="0" borderId="222" xfId="1" applyNumberFormat="1" applyFont="1" applyBorder="1" applyProtection="1">
      <protection locked="0"/>
    </xf>
    <xf numFmtId="1" fontId="8" fillId="0" borderId="198" xfId="1" applyNumberFormat="1" applyFont="1" applyBorder="1" applyProtection="1">
      <protection locked="0"/>
    </xf>
    <xf numFmtId="10" fontId="8" fillId="0" borderId="197" xfId="1" applyNumberFormat="1" applyFont="1" applyBorder="1" applyProtection="1">
      <protection locked="0"/>
    </xf>
    <xf numFmtId="10" fontId="8" fillId="0" borderId="198" xfId="1" applyNumberFormat="1" applyFont="1" applyBorder="1" applyProtection="1">
      <protection locked="0"/>
    </xf>
    <xf numFmtId="2" fontId="8" fillId="0" borderId="197" xfId="1" applyNumberFormat="1" applyFont="1" applyBorder="1" applyProtection="1">
      <protection locked="0"/>
    </xf>
    <xf numFmtId="2" fontId="8" fillId="0" borderId="198" xfId="1" applyNumberFormat="1" applyFont="1" applyBorder="1" applyProtection="1">
      <protection locked="0"/>
    </xf>
    <xf numFmtId="0" fontId="14" fillId="0" borderId="0" xfId="2" applyFont="1" applyAlignment="1">
      <alignment horizontal="left"/>
    </xf>
    <xf numFmtId="0" fontId="8" fillId="0" borderId="223" xfId="0" applyNumberFormat="1" applyFont="1" applyFill="1" applyBorder="1"/>
    <xf numFmtId="2" fontId="65" fillId="42" borderId="224" xfId="1" applyNumberFormat="1" applyFont="1" applyFill="1" applyBorder="1" applyAlignment="1" applyProtection="1">
      <alignment vertical="center"/>
    </xf>
    <xf numFmtId="0" fontId="8" fillId="0" borderId="225" xfId="0" applyNumberFormat="1" applyFont="1" applyFill="1" applyBorder="1"/>
    <xf numFmtId="2" fontId="65" fillId="42" borderId="222" xfId="1" applyNumberFormat="1" applyFont="1" applyFill="1" applyBorder="1" applyAlignment="1" applyProtection="1">
      <alignment vertical="center"/>
    </xf>
    <xf numFmtId="0" fontId="65" fillId="42" borderId="226" xfId="1" applyNumberFormat="1" applyFont="1" applyFill="1" applyBorder="1" applyAlignment="1" applyProtection="1">
      <alignment vertical="center"/>
    </xf>
    <xf numFmtId="0" fontId="65" fillId="42" borderId="227" xfId="1" applyNumberFormat="1" applyFont="1" applyFill="1" applyBorder="1" applyAlignment="1" applyProtection="1">
      <alignment vertical="center"/>
    </xf>
    <xf numFmtId="0" fontId="65" fillId="42" borderId="228" xfId="1" applyNumberFormat="1" applyFont="1" applyFill="1" applyBorder="1" applyAlignment="1" applyProtection="1">
      <alignment vertical="center"/>
    </xf>
    <xf numFmtId="4" fontId="65" fillId="42" borderId="222" xfId="0" applyNumberFormat="1" applyFont="1" applyFill="1" applyBorder="1" applyProtection="1">
      <protection locked="0"/>
    </xf>
    <xf numFmtId="4" fontId="65" fillId="42" borderId="228" xfId="1" applyNumberFormat="1" applyFont="1" applyFill="1" applyBorder="1" applyProtection="1">
      <protection locked="0"/>
    </xf>
    <xf numFmtId="4" fontId="65" fillId="42" borderId="228" xfId="1" applyNumberFormat="1" applyFont="1" applyFill="1" applyBorder="1" applyProtection="1"/>
    <xf numFmtId="0" fontId="8" fillId="0" borderId="228" xfId="0" applyFont="1" applyBorder="1" applyProtection="1">
      <protection locked="0"/>
    </xf>
    <xf numFmtId="10" fontId="65" fillId="42" borderId="228" xfId="1" applyNumberFormat="1" applyFont="1" applyFill="1" applyBorder="1" applyProtection="1">
      <protection locked="0"/>
    </xf>
    <xf numFmtId="10" fontId="65" fillId="42" borderId="228" xfId="1" applyNumberFormat="1" applyFont="1" applyFill="1" applyBorder="1" applyProtection="1"/>
    <xf numFmtId="4" fontId="65" fillId="42" borderId="227" xfId="1" applyNumberFormat="1" applyFont="1" applyFill="1" applyBorder="1" applyProtection="1">
      <protection locked="0"/>
    </xf>
    <xf numFmtId="10" fontId="0" fillId="0" borderId="142" xfId="0" applyNumberFormat="1" applyBorder="1" applyAlignment="1" applyProtection="1">
      <alignment horizontal="center"/>
    </xf>
    <xf numFmtId="10" fontId="5" fillId="0" borderId="128" xfId="0" applyNumberFormat="1" applyFont="1" applyBorder="1" applyAlignment="1" applyProtection="1">
      <alignment horizontal="center"/>
    </xf>
    <xf numFmtId="10" fontId="0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Font="1" applyBorder="1" applyAlignment="1" applyProtection="1">
      <alignment horizontal="center" vertical="center"/>
    </xf>
    <xf numFmtId="4" fontId="65" fillId="42" borderId="229" xfId="0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>
      <protection locked="0"/>
    </xf>
    <xf numFmtId="10" fontId="65" fillId="42" borderId="229" xfId="0" applyNumberFormat="1" applyFont="1" applyFill="1" applyBorder="1" applyProtection="1">
      <protection locked="0"/>
    </xf>
    <xf numFmtId="10" fontId="65" fillId="42" borderId="229" xfId="1" applyNumberFormat="1" applyFont="1" applyFill="1" applyBorder="1" applyProtection="1">
      <protection locked="0"/>
    </xf>
    <xf numFmtId="0" fontId="12" fillId="0" borderId="0" xfId="2" applyFill="1" applyBorder="1"/>
    <xf numFmtId="14" fontId="12" fillId="0" borderId="0" xfId="2" applyNumberFormat="1" applyFon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/>
    </xf>
    <xf numFmtId="0" fontId="14" fillId="0" borderId="210" xfId="2" applyFont="1" applyFill="1" applyBorder="1" applyAlignment="1">
      <alignment horizontal="left"/>
    </xf>
    <xf numFmtId="0" fontId="14" fillId="0" borderId="211" xfId="2" applyFont="1" applyFill="1" applyBorder="1" applyAlignment="1">
      <alignment horizontal="left"/>
    </xf>
    <xf numFmtId="14" fontId="12" fillId="0" borderId="0" xfId="2" applyNumberFormat="1" applyBorder="1" applyAlignment="1">
      <alignment horizontal="center" vertical="center"/>
    </xf>
    <xf numFmtId="0" fontId="12" fillId="0" borderId="213" xfId="2" applyBorder="1"/>
    <xf numFmtId="4" fontId="8" fillId="4" borderId="233" xfId="0" applyNumberFormat="1" applyFont="1" applyFill="1" applyBorder="1" applyProtection="1"/>
    <xf numFmtId="2" fontId="12" fillId="0" borderId="192" xfId="2" applyNumberFormat="1" applyBorder="1"/>
    <xf numFmtId="4" fontId="8" fillId="0" borderId="220" xfId="0" applyNumberFormat="1" applyFont="1" applyFill="1" applyBorder="1" applyProtection="1"/>
    <xf numFmtId="4" fontId="8" fillId="0" borderId="221" xfId="0" applyNumberFormat="1" applyFont="1" applyFill="1" applyBorder="1" applyProtection="1"/>
    <xf numFmtId="4" fontId="8" fillId="0" borderId="236" xfId="0" applyNumberFormat="1" applyFont="1" applyFill="1" applyBorder="1" applyProtection="1"/>
    <xf numFmtId="4" fontId="8" fillId="0" borderId="229" xfId="0" applyNumberFormat="1" applyFont="1" applyFill="1" applyBorder="1" applyProtection="1"/>
    <xf numFmtId="4" fontId="0" fillId="41" borderId="228" xfId="0" applyNumberFormat="1" applyFill="1" applyBorder="1"/>
    <xf numFmtId="4" fontId="0" fillId="41" borderId="221" xfId="0" applyNumberFormat="1" applyFill="1" applyBorder="1"/>
    <xf numFmtId="4" fontId="0" fillId="41" borderId="237" xfId="0" applyNumberFormat="1" applyFill="1" applyBorder="1"/>
    <xf numFmtId="4" fontId="0" fillId="41" borderId="238" xfId="0" applyNumberFormat="1" applyFill="1" applyBorder="1"/>
    <xf numFmtId="4" fontId="0" fillId="41" borderId="239" xfId="0" applyNumberFormat="1" applyFill="1" applyBorder="1"/>
    <xf numFmtId="4" fontId="0" fillId="32" borderId="239" xfId="0" applyNumberFormat="1" applyFill="1" applyBorder="1"/>
    <xf numFmtId="4" fontId="0" fillId="32" borderId="228" xfId="0" applyNumberFormat="1" applyFill="1" applyBorder="1"/>
    <xf numFmtId="10" fontId="49" fillId="41" borderId="199" xfId="1" applyNumberFormat="1" applyFont="1" applyFill="1" applyBorder="1"/>
    <xf numFmtId="10" fontId="49" fillId="41" borderId="240" xfId="1" applyNumberFormat="1" applyFont="1" applyFill="1" applyBorder="1"/>
    <xf numFmtId="10" fontId="49" fillId="41" borderId="94" xfId="1" applyNumberFormat="1" applyFont="1" applyFill="1" applyBorder="1"/>
    <xf numFmtId="10" fontId="49" fillId="41" borderId="27" xfId="1" applyNumberFormat="1" applyFont="1" applyFill="1" applyBorder="1"/>
    <xf numFmtId="4" fontId="89" fillId="55" borderId="27" xfId="0" applyNumberFormat="1" applyFont="1" applyFill="1" applyBorder="1" applyAlignment="1">
      <alignment horizontal="center"/>
    </xf>
    <xf numFmtId="178" fontId="0" fillId="0" borderId="2" xfId="0" applyNumberFormat="1" applyBorder="1"/>
    <xf numFmtId="178" fontId="9" fillId="0" borderId="1" xfId="0" applyNumberFormat="1" applyFont="1" applyBorder="1"/>
    <xf numFmtId="2" fontId="8" fillId="42" borderId="95" xfId="0" applyNumberFormat="1" applyFont="1" applyFill="1" applyBorder="1" applyProtection="1">
      <protection locked="0"/>
    </xf>
    <xf numFmtId="10" fontId="2" fillId="0" borderId="6" xfId="0" applyNumberFormat="1" applyFont="1" applyBorder="1"/>
    <xf numFmtId="169" fontId="79" fillId="42" borderId="1" xfId="3" applyNumberFormat="1" applyFont="1" applyFill="1" applyBorder="1"/>
    <xf numFmtId="0" fontId="4" fillId="0" borderId="0" xfId="0" applyFont="1" applyAlignment="1"/>
    <xf numFmtId="0" fontId="0" fillId="0" borderId="0" xfId="0" applyAlignment="1">
      <alignment horizontal="left"/>
    </xf>
    <xf numFmtId="0" fontId="8" fillId="30" borderId="44" xfId="0" applyFont="1" applyFill="1" applyBorder="1" applyAlignment="1">
      <alignment horizontal="center" vertical="center" wrapText="1"/>
    </xf>
    <xf numFmtId="0" fontId="8" fillId="31" borderId="45" xfId="0" applyFont="1" applyFill="1" applyBorder="1" applyAlignment="1">
      <alignment horizontal="center" vertical="center" wrapText="1"/>
    </xf>
    <xf numFmtId="0" fontId="8" fillId="54" borderId="45" xfId="0" applyFont="1" applyFill="1" applyBorder="1" applyAlignment="1">
      <alignment horizontal="center" vertical="center" wrapText="1"/>
    </xf>
    <xf numFmtId="0" fontId="10" fillId="31" borderId="179" xfId="0" applyFont="1" applyFill="1" applyBorder="1" applyAlignment="1">
      <alignment vertical="center"/>
    </xf>
    <xf numFmtId="0" fontId="74" fillId="0" borderId="218" xfId="0" applyFont="1" applyFill="1" applyBorder="1" applyAlignment="1">
      <alignment horizontal="center" vertical="center"/>
    </xf>
    <xf numFmtId="0" fontId="90" fillId="42" borderId="218" xfId="0" applyFont="1" applyFill="1" applyBorder="1" applyAlignment="1">
      <alignment horizontal="left" vertical="center"/>
    </xf>
    <xf numFmtId="0" fontId="0" fillId="42" borderId="218" xfId="0" applyFont="1" applyFill="1" applyBorder="1" applyAlignment="1">
      <alignment horizontal="center" vertical="center"/>
    </xf>
    <xf numFmtId="0" fontId="10" fillId="42" borderId="218" xfId="0" applyFont="1" applyFill="1" applyBorder="1" applyAlignment="1">
      <alignment vertical="center"/>
    </xf>
    <xf numFmtId="0" fontId="91" fillId="42" borderId="218" xfId="0" applyFont="1" applyFill="1" applyBorder="1" applyAlignment="1">
      <alignment horizontal="center" vertical="center"/>
    </xf>
    <xf numFmtId="0" fontId="11" fillId="42" borderId="218" xfId="0" applyFont="1" applyFill="1" applyBorder="1" applyAlignment="1">
      <alignment horizontal="center" vertical="center"/>
    </xf>
    <xf numFmtId="0" fontId="92" fillId="0" borderId="2" xfId="0" applyFont="1" applyFill="1" applyBorder="1" applyAlignment="1">
      <alignment horizontal="left" vertical="center" wrapText="1"/>
    </xf>
    <xf numFmtId="0" fontId="11" fillId="42" borderId="218" xfId="0" applyFont="1" applyFill="1" applyBorder="1" applyAlignment="1">
      <alignment vertical="center"/>
    </xf>
    <xf numFmtId="0" fontId="90" fillId="0" borderId="218" xfId="0" applyFont="1" applyFill="1" applyBorder="1" applyAlignment="1">
      <alignment horizontal="left" vertical="center"/>
    </xf>
    <xf numFmtId="0" fontId="0" fillId="0" borderId="218" xfId="0" applyFont="1" applyFill="1" applyBorder="1" applyAlignment="1">
      <alignment horizontal="center" vertical="center"/>
    </xf>
    <xf numFmtId="0" fontId="10" fillId="0" borderId="218" xfId="0" applyFont="1" applyFill="1" applyBorder="1" applyAlignment="1">
      <alignment vertical="center"/>
    </xf>
    <xf numFmtId="0" fontId="91" fillId="0" borderId="218" xfId="0" applyFont="1" applyFill="1" applyBorder="1" applyAlignment="1">
      <alignment horizontal="center" vertical="center"/>
    </xf>
    <xf numFmtId="0" fontId="11" fillId="0" borderId="218" xfId="0" applyFont="1" applyFill="1" applyBorder="1" applyAlignment="1">
      <alignment horizontal="center" vertical="center"/>
    </xf>
    <xf numFmtId="0" fontId="11" fillId="0" borderId="218" xfId="0" applyFont="1" applyFill="1" applyBorder="1" applyAlignment="1">
      <alignment vertical="center"/>
    </xf>
    <xf numFmtId="0" fontId="68" fillId="31" borderId="179" xfId="0" applyFont="1" applyFill="1" applyBorder="1" applyAlignment="1">
      <alignment vertical="center"/>
    </xf>
    <xf numFmtId="0" fontId="5" fillId="0" borderId="218" xfId="0" applyFont="1" applyFill="1" applyBorder="1" applyAlignment="1">
      <alignment horizontal="center" vertical="center"/>
    </xf>
    <xf numFmtId="10" fontId="74" fillId="0" borderId="218" xfId="1" applyNumberFormat="1" applyFont="1" applyFill="1" applyBorder="1" applyAlignment="1">
      <alignment horizontal="center" vertical="center"/>
    </xf>
    <xf numFmtId="10" fontId="90" fillId="0" borderId="218" xfId="1" applyNumberFormat="1" applyFont="1" applyFill="1" applyBorder="1" applyAlignment="1">
      <alignment horizontal="left" vertical="center"/>
    </xf>
    <xf numFmtId="10" fontId="0" fillId="0" borderId="218" xfId="1" applyNumberFormat="1" applyFont="1" applyFill="1" applyBorder="1" applyAlignment="1">
      <alignment horizontal="center" vertical="center"/>
    </xf>
    <xf numFmtId="10" fontId="10" fillId="0" borderId="218" xfId="1" applyNumberFormat="1" applyFont="1" applyFill="1" applyBorder="1" applyAlignment="1">
      <alignment vertical="center"/>
    </xf>
    <xf numFmtId="10" fontId="91" fillId="0" borderId="218" xfId="1" applyNumberFormat="1" applyFont="1" applyFill="1" applyBorder="1" applyAlignment="1">
      <alignment horizontal="center" vertical="center"/>
    </xf>
    <xf numFmtId="10" fontId="11" fillId="0" borderId="218" xfId="1" applyNumberFormat="1" applyFont="1" applyFill="1" applyBorder="1" applyAlignment="1">
      <alignment horizontal="center" vertical="center"/>
    </xf>
    <xf numFmtId="10" fontId="11" fillId="0" borderId="218" xfId="1" applyNumberFormat="1" applyFont="1" applyFill="1" applyBorder="1" applyAlignment="1">
      <alignment vertical="center"/>
    </xf>
    <xf numFmtId="0" fontId="93" fillId="0" borderId="218" xfId="0" applyFont="1" applyFill="1" applyBorder="1" applyAlignment="1">
      <alignment horizontal="center" vertical="center"/>
    </xf>
    <xf numFmtId="0" fontId="94" fillId="0" borderId="218" xfId="0" applyFont="1" applyFill="1" applyBorder="1" applyAlignment="1">
      <alignment horizontal="left" vertical="center" wrapText="1"/>
    </xf>
    <xf numFmtId="0" fontId="94" fillId="0" borderId="218" xfId="0" applyFont="1" applyFill="1" applyBorder="1" applyAlignment="1">
      <alignment horizontal="center" vertical="center" wrapText="1"/>
    </xf>
    <xf numFmtId="0" fontId="95" fillId="0" borderId="218" xfId="0" applyFont="1" applyFill="1" applyBorder="1" applyAlignment="1">
      <alignment horizontal="center" vertical="center" wrapText="1"/>
    </xf>
    <xf numFmtId="0" fontId="95" fillId="0" borderId="102" xfId="0" applyFont="1" applyFill="1" applyBorder="1" applyAlignment="1">
      <alignment horizontal="center" vertical="center" wrapText="1"/>
    </xf>
    <xf numFmtId="9" fontId="95" fillId="0" borderId="10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9" fontId="95" fillId="0" borderId="218" xfId="1" applyFont="1" applyFill="1" applyBorder="1" applyAlignment="1">
      <alignment horizontal="center" vertical="center" wrapText="1"/>
    </xf>
    <xf numFmtId="10" fontId="38" fillId="0" borderId="218" xfId="0" applyNumberFormat="1" applyFont="1" applyFill="1" applyBorder="1" applyAlignment="1">
      <alignment horizontal="center" vertical="center" wrapText="1"/>
    </xf>
    <xf numFmtId="0" fontId="38" fillId="0" borderId="218" xfId="0" applyFont="1" applyFill="1" applyBorder="1" applyAlignment="1">
      <alignment horizontal="center" vertical="center" wrapText="1"/>
    </xf>
    <xf numFmtId="0" fontId="10" fillId="31" borderId="62" xfId="0" applyFont="1" applyFill="1" applyBorder="1" applyAlignment="1">
      <alignment vertical="center"/>
    </xf>
    <xf numFmtId="0" fontId="74" fillId="0" borderId="6" xfId="0" applyFont="1" applyFill="1" applyBorder="1" applyAlignment="1">
      <alignment horizontal="center" vertical="center"/>
    </xf>
    <xf numFmtId="0" fontId="9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91" fillId="0" borderId="6" xfId="0" applyFont="1" applyFill="1" applyBorder="1" applyAlignment="1">
      <alignment horizontal="center" vertical="center"/>
    </xf>
    <xf numFmtId="0" fontId="9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68" fillId="31" borderId="241" xfId="0" applyFont="1" applyFill="1" applyBorder="1" applyAlignment="1">
      <alignment vertical="center"/>
    </xf>
    <xf numFmtId="0" fontId="10" fillId="31" borderId="68" xfId="0" applyFont="1" applyFill="1" applyBorder="1" applyAlignment="1">
      <alignment vertical="center"/>
    </xf>
    <xf numFmtId="0" fontId="74" fillId="0" borderId="2" xfId="0" applyFont="1" applyFill="1" applyBorder="1" applyAlignment="1">
      <alignment horizontal="center" vertical="center"/>
    </xf>
    <xf numFmtId="0" fontId="9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1" fillId="0" borderId="2" xfId="0" applyFont="1" applyFill="1" applyBorder="1" applyAlignment="1">
      <alignment horizontal="center" vertical="center"/>
    </xf>
    <xf numFmtId="0" fontId="9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wrapText="1"/>
    </xf>
    <xf numFmtId="0" fontId="10" fillId="31" borderId="78" xfId="0" applyFont="1" applyFill="1" applyBorder="1" applyAlignment="1">
      <alignment vertical="center"/>
    </xf>
    <xf numFmtId="10" fontId="93" fillId="0" borderId="218" xfId="1" applyNumberFormat="1" applyFont="1" applyFill="1" applyBorder="1" applyAlignment="1">
      <alignment horizontal="center" vertical="center"/>
    </xf>
    <xf numFmtId="0" fontId="10" fillId="31" borderId="51" xfId="0" applyFont="1" applyFill="1" applyBorder="1" applyAlignment="1">
      <alignment vertical="center"/>
    </xf>
    <xf numFmtId="0" fontId="74" fillId="0" borderId="52" xfId="0" applyFont="1" applyFill="1" applyBorder="1" applyAlignment="1">
      <alignment horizontal="center" vertical="center"/>
    </xf>
    <xf numFmtId="0" fontId="94" fillId="0" borderId="218" xfId="0" applyFont="1" applyBorder="1" applyAlignment="1">
      <alignment horizontal="left" vertical="center" wrapText="1"/>
    </xf>
    <xf numFmtId="0" fontId="0" fillId="42" borderId="52" xfId="0" applyFont="1" applyFill="1" applyBorder="1" applyAlignment="1">
      <alignment horizontal="center" vertical="center"/>
    </xf>
    <xf numFmtId="0" fontId="94" fillId="0" borderId="218" xfId="0" applyFont="1" applyBorder="1" applyAlignment="1">
      <alignment horizontal="center" vertical="center" wrapText="1"/>
    </xf>
    <xf numFmtId="0" fontId="95" fillId="0" borderId="218" xfId="0" applyFont="1" applyBorder="1" applyAlignment="1">
      <alignment horizontal="center" vertical="center" wrapText="1"/>
    </xf>
    <xf numFmtId="0" fontId="91" fillId="42" borderId="52" xfId="0" applyFont="1" applyFill="1" applyBorder="1" applyAlignment="1">
      <alignment horizontal="center" vertical="center"/>
    </xf>
    <xf numFmtId="0" fontId="93" fillId="42" borderId="52" xfId="0" applyFont="1" applyFill="1" applyBorder="1" applyAlignment="1">
      <alignment horizontal="center" vertical="center"/>
    </xf>
    <xf numFmtId="0" fontId="11" fillId="42" borderId="52" xfId="0" applyFont="1" applyFill="1" applyBorder="1" applyAlignment="1">
      <alignment vertical="center"/>
    </xf>
    <xf numFmtId="0" fontId="10" fillId="31" borderId="112" xfId="0" applyFont="1" applyFill="1" applyBorder="1" applyAlignment="1">
      <alignment horizontal="center" vertical="center"/>
    </xf>
    <xf numFmtId="0" fontId="68" fillId="31" borderId="190" xfId="0" applyFont="1" applyFill="1" applyBorder="1" applyAlignment="1">
      <alignment horizontal="center" vertical="center"/>
    </xf>
    <xf numFmtId="0" fontId="90" fillId="0" borderId="218" xfId="0" applyFont="1" applyFill="1" applyBorder="1" applyAlignment="1">
      <alignment horizontal="left" vertical="center" wrapText="1"/>
    </xf>
    <xf numFmtId="10" fontId="5" fillId="0" borderId="30" xfId="0" applyNumberFormat="1" applyFont="1" applyBorder="1" applyAlignment="1" applyProtection="1">
      <alignment horizontal="center"/>
    </xf>
    <xf numFmtId="10" fontId="5" fillId="0" borderId="86" xfId="0" applyNumberFormat="1" applyFont="1" applyBorder="1" applyAlignment="1" applyProtection="1">
      <alignment horizontal="center" vertical="center"/>
    </xf>
    <xf numFmtId="10" fontId="0" fillId="0" borderId="138" xfId="0" applyNumberFormat="1" applyBorder="1" applyAlignment="1" applyProtection="1">
      <alignment horizontal="center" vertical="center"/>
    </xf>
    <xf numFmtId="0" fontId="0" fillId="0" borderId="143" xfId="0" applyBorder="1" applyAlignment="1" applyProtection="1">
      <alignment horizontal="center" vertical="center"/>
    </xf>
    <xf numFmtId="1" fontId="8" fillId="0" borderId="237" xfId="1" applyNumberFormat="1" applyFont="1" applyBorder="1" applyProtection="1">
      <protection locked="0"/>
    </xf>
    <xf numFmtId="1" fontId="8" fillId="0" borderId="238" xfId="1" applyNumberFormat="1" applyFont="1" applyBorder="1" applyProtection="1">
      <protection locked="0"/>
    </xf>
    <xf numFmtId="1" fontId="8" fillId="0" borderId="236" xfId="1" applyNumberFormat="1" applyFont="1" applyBorder="1" applyProtection="1">
      <protection locked="0"/>
    </xf>
    <xf numFmtId="1" fontId="8" fillId="0" borderId="229" xfId="1" applyNumberFormat="1" applyFont="1" applyBorder="1" applyProtection="1">
      <protection locked="0"/>
    </xf>
    <xf numFmtId="10" fontId="8" fillId="0" borderId="237" xfId="1" applyNumberFormat="1" applyFont="1" applyBorder="1" applyProtection="1">
      <protection locked="0"/>
    </xf>
    <xf numFmtId="10" fontId="8" fillId="0" borderId="238" xfId="1" applyNumberFormat="1" applyFont="1" applyBorder="1" applyProtection="1">
      <protection locked="0"/>
    </xf>
    <xf numFmtId="10" fontId="8" fillId="0" borderId="236" xfId="1" applyNumberFormat="1" applyFont="1" applyBorder="1" applyProtection="1">
      <protection locked="0"/>
    </xf>
    <xf numFmtId="10" fontId="8" fillId="0" borderId="229" xfId="1" applyNumberFormat="1" applyFont="1" applyBorder="1" applyProtection="1">
      <protection locked="0"/>
    </xf>
    <xf numFmtId="2" fontId="8" fillId="0" borderId="237" xfId="1" applyNumberFormat="1" applyFont="1" applyBorder="1" applyProtection="1">
      <protection locked="0"/>
    </xf>
    <xf numFmtId="2" fontId="8" fillId="0" borderId="238" xfId="1" applyNumberFormat="1" applyFont="1" applyBorder="1" applyProtection="1">
      <protection locked="0"/>
    </xf>
    <xf numFmtId="2" fontId="8" fillId="0" borderId="236" xfId="1" applyNumberFormat="1" applyFont="1" applyBorder="1" applyProtection="1">
      <protection locked="0"/>
    </xf>
    <xf numFmtId="2" fontId="8" fillId="0" borderId="229" xfId="1" applyNumberFormat="1" applyFont="1" applyBorder="1" applyProtection="1">
      <protection locked="0"/>
    </xf>
    <xf numFmtId="4" fontId="65" fillId="42" borderId="237" xfId="0" applyNumberFormat="1" applyFont="1" applyFill="1" applyBorder="1" applyProtection="1">
      <protection locked="0"/>
    </xf>
    <xf numFmtId="2" fontId="8" fillId="0" borderId="229" xfId="0" applyNumberFormat="1" applyFont="1" applyBorder="1" applyProtection="1">
      <protection locked="0"/>
    </xf>
    <xf numFmtId="4" fontId="65" fillId="42" borderId="127" xfId="0" applyNumberFormat="1" applyFont="1" applyFill="1" applyBorder="1" applyProtection="1">
      <protection locked="0"/>
    </xf>
    <xf numFmtId="0" fontId="8" fillId="0" borderId="242" xfId="0" applyNumberFormat="1" applyFont="1" applyFill="1" applyBorder="1"/>
    <xf numFmtId="10" fontId="65" fillId="42" borderId="169" xfId="1" applyNumberFormat="1" applyFont="1" applyFill="1" applyBorder="1" applyAlignment="1" applyProtection="1">
      <alignment horizontal="center" vertical="center"/>
    </xf>
    <xf numFmtId="10" fontId="65" fillId="42" borderId="238" xfId="1" applyNumberFormat="1" applyFont="1" applyFill="1" applyBorder="1" applyAlignment="1" applyProtection="1">
      <alignment horizontal="center" vertical="center"/>
    </xf>
    <xf numFmtId="10" fontId="65" fillId="42" borderId="193" xfId="1" applyNumberFormat="1" applyFont="1" applyFill="1" applyBorder="1" applyAlignment="1" applyProtection="1">
      <alignment horizontal="center" vertical="center"/>
    </xf>
    <xf numFmtId="10" fontId="65" fillId="42" borderId="229" xfId="1" applyNumberFormat="1" applyFont="1" applyFill="1" applyBorder="1" applyAlignment="1" applyProtection="1">
      <alignment horizontal="center" vertical="center"/>
    </xf>
    <xf numFmtId="10" fontId="65" fillId="42" borderId="59" xfId="1" applyNumberFormat="1" applyFont="1" applyFill="1" applyBorder="1" applyAlignment="1" applyProtection="1">
      <alignment horizontal="center" vertical="center"/>
    </xf>
    <xf numFmtId="10" fontId="65" fillId="42" borderId="229" xfId="1" applyNumberFormat="1" applyFont="1" applyFill="1" applyBorder="1" applyAlignment="1" applyProtection="1">
      <alignment vertical="center"/>
    </xf>
    <xf numFmtId="0" fontId="8" fillId="0" borderId="242" xfId="0" applyNumberFormat="1" applyFont="1" applyFill="1" applyBorder="1" applyAlignment="1">
      <alignment horizontal="center"/>
    </xf>
    <xf numFmtId="2" fontId="65" fillId="42" borderId="243" xfId="1" applyNumberFormat="1" applyFont="1" applyFill="1" applyBorder="1" applyAlignment="1" applyProtection="1">
      <alignment horizontal="center" vertical="center"/>
    </xf>
    <xf numFmtId="0" fontId="8" fillId="0" borderId="244" xfId="0" applyNumberFormat="1" applyFont="1" applyFill="1" applyBorder="1" applyAlignment="1">
      <alignment horizontal="center"/>
    </xf>
    <xf numFmtId="0" fontId="65" fillId="42" borderId="229" xfId="0" applyFont="1" applyFill="1" applyBorder="1" applyAlignment="1" applyProtection="1">
      <alignment horizontal="center" vertical="center"/>
    </xf>
    <xf numFmtId="0" fontId="65" fillId="42" borderId="229" xfId="0" applyFont="1" applyFill="1" applyBorder="1" applyAlignment="1" applyProtection="1">
      <alignment vertical="center"/>
    </xf>
    <xf numFmtId="10" fontId="65" fillId="42" borderId="238" xfId="1" applyNumberFormat="1" applyFont="1" applyFill="1" applyBorder="1" applyAlignment="1" applyProtection="1">
      <alignment horizontal="right" vertical="center"/>
    </xf>
    <xf numFmtId="10" fontId="65" fillId="50" borderId="229" xfId="1" applyNumberFormat="1" applyFont="1" applyFill="1" applyBorder="1" applyAlignment="1" applyProtection="1">
      <alignment horizontal="right" vertical="center"/>
    </xf>
    <xf numFmtId="0" fontId="65" fillId="42" borderId="237" xfId="1" applyNumberFormat="1" applyFont="1" applyFill="1" applyBorder="1" applyAlignment="1" applyProtection="1">
      <alignment vertical="center"/>
    </xf>
    <xf numFmtId="0" fontId="65" fillId="42" borderId="146" xfId="1" applyNumberFormat="1" applyFont="1" applyFill="1" applyBorder="1" applyAlignment="1" applyProtection="1">
      <alignment vertical="center"/>
    </xf>
    <xf numFmtId="0" fontId="65" fillId="42" borderId="228" xfId="1" applyNumberFormat="1" applyFont="1" applyFill="1" applyBorder="1" applyAlignment="1" applyProtection="1">
      <alignment horizontal="center" vertical="center"/>
    </xf>
    <xf numFmtId="3" fontId="8" fillId="41" borderId="29" xfId="0" applyNumberFormat="1" applyFont="1" applyFill="1" applyBorder="1" applyProtection="1"/>
    <xf numFmtId="10" fontId="49" fillId="41" borderId="90" xfId="1" applyNumberFormat="1" applyFont="1" applyFill="1" applyBorder="1"/>
    <xf numFmtId="10" fontId="49" fillId="41" borderId="153" xfId="1" applyNumberFormat="1" applyFont="1" applyFill="1" applyBorder="1"/>
    <xf numFmtId="1" fontId="8" fillId="0" borderId="129" xfId="0" applyNumberFormat="1" applyFont="1" applyBorder="1" applyProtection="1"/>
    <xf numFmtId="1" fontId="8" fillId="4" borderId="129" xfId="0" applyNumberFormat="1" applyFont="1" applyFill="1" applyBorder="1" applyProtection="1"/>
    <xf numFmtId="10" fontId="8" fillId="41" borderId="29" xfId="0" applyNumberFormat="1" applyFont="1" applyFill="1" applyBorder="1" applyProtection="1"/>
    <xf numFmtId="0" fontId="12" fillId="57" borderId="245" xfId="2" applyFill="1" applyBorder="1"/>
    <xf numFmtId="0" fontId="14" fillId="57" borderId="245" xfId="2" applyFont="1" applyFill="1" applyBorder="1" applyAlignment="1"/>
    <xf numFmtId="0" fontId="14" fillId="57" borderId="246" xfId="2" applyFont="1" applyFill="1" applyBorder="1" applyAlignment="1"/>
    <xf numFmtId="0" fontId="22" fillId="0" borderId="247" xfId="2" applyFont="1" applyBorder="1"/>
    <xf numFmtId="0" fontId="12" fillId="0" borderId="248" xfId="2" applyBorder="1"/>
    <xf numFmtId="0" fontId="12" fillId="0" borderId="249" xfId="2" applyBorder="1"/>
    <xf numFmtId="0" fontId="12" fillId="0" borderId="250" xfId="2" applyBorder="1"/>
    <xf numFmtId="0" fontId="12" fillId="0" borderId="251" xfId="2" applyBorder="1"/>
    <xf numFmtId="4" fontId="65" fillId="42" borderId="236" xfId="0" applyNumberFormat="1" applyFont="1" applyFill="1" applyBorder="1" applyProtection="1">
      <protection locked="0"/>
    </xf>
    <xf numFmtId="164" fontId="0" fillId="0" borderId="0" xfId="0" applyNumberFormat="1" applyBorder="1"/>
    <xf numFmtId="10" fontId="8" fillId="42" borderId="121" xfId="0" applyNumberFormat="1" applyFont="1" applyFill="1" applyBorder="1" applyProtection="1"/>
    <xf numFmtId="0" fontId="5" fillId="0" borderId="28" xfId="0" applyFont="1" applyBorder="1" applyAlignment="1" applyProtection="1">
      <alignment horizontal="center"/>
    </xf>
    <xf numFmtId="0" fontId="5" fillId="0" borderId="137" xfId="0" applyFont="1" applyBorder="1" applyAlignment="1" applyProtection="1">
      <alignment horizontal="center"/>
    </xf>
    <xf numFmtId="2" fontId="5" fillId="0" borderId="256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5" fillId="0" borderId="248" xfId="0" applyFont="1" applyFill="1" applyBorder="1" applyAlignment="1">
      <alignment horizontal="left" vertical="center"/>
    </xf>
    <xf numFmtId="10" fontId="0" fillId="0" borderId="0" xfId="1" applyNumberFormat="1" applyFont="1"/>
    <xf numFmtId="10" fontId="8" fillId="2" borderId="257" xfId="0" applyNumberFormat="1" applyFont="1" applyFill="1" applyBorder="1" applyProtection="1"/>
    <xf numFmtId="10" fontId="8" fillId="2" borderId="128" xfId="0" applyNumberFormat="1" applyFont="1" applyFill="1" applyBorder="1" applyProtection="1"/>
    <xf numFmtId="2" fontId="22" fillId="0" borderId="167" xfId="2" applyNumberFormat="1" applyFont="1" applyBorder="1"/>
    <xf numFmtId="0" fontId="3" fillId="0" borderId="3" xfId="0" applyFont="1" applyFill="1" applyBorder="1" applyAlignment="1">
      <alignment horizontal="center" vertical="center"/>
    </xf>
    <xf numFmtId="4" fontId="8" fillId="0" borderId="258" xfId="0" applyNumberFormat="1" applyFont="1" applyFill="1" applyBorder="1" applyProtection="1"/>
    <xf numFmtId="0" fontId="22" fillId="0" borderId="243" xfId="2" applyFont="1" applyBorder="1"/>
    <xf numFmtId="171" fontId="22" fillId="0" borderId="259" xfId="10" applyNumberFormat="1" applyFont="1" applyFill="1" applyBorder="1"/>
    <xf numFmtId="0" fontId="26" fillId="0" borderId="0" xfId="2" applyFont="1" applyBorder="1"/>
    <xf numFmtId="4" fontId="26" fillId="0" borderId="0" xfId="2" applyNumberFormat="1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/>
    </xf>
    <xf numFmtId="4" fontId="0" fillId="0" borderId="260" xfId="0" applyNumberFormat="1" applyBorder="1"/>
    <xf numFmtId="4" fontId="0" fillId="0" borderId="261" xfId="0" applyNumberFormat="1" applyBorder="1"/>
    <xf numFmtId="4" fontId="0" fillId="0" borderId="108" xfId="0" applyNumberFormat="1" applyBorder="1"/>
    <xf numFmtId="4" fontId="0" fillId="0" borderId="67" xfId="0" applyNumberFormat="1" applyBorder="1"/>
    <xf numFmtId="2" fontId="12" fillId="0" borderId="164" xfId="2" applyNumberFormat="1" applyBorder="1"/>
    <xf numFmtId="10" fontId="11" fillId="0" borderId="1" xfId="1" applyNumberFormat="1" applyFont="1" applyBorder="1"/>
    <xf numFmtId="0" fontId="8" fillId="0" borderId="0" xfId="0" applyFont="1" applyAlignment="1">
      <alignment horizontal="center" wrapText="1"/>
    </xf>
    <xf numFmtId="2" fontId="0" fillId="0" borderId="248" xfId="1" applyNumberFormat="1" applyFont="1" applyBorder="1"/>
    <xf numFmtId="0" fontId="10" fillId="0" borderId="248" xfId="0" applyFont="1" applyBorder="1" applyAlignment="1">
      <alignment horizontal="center"/>
    </xf>
    <xf numFmtId="10" fontId="0" fillId="0" borderId="248" xfId="1" applyNumberFormat="1" applyFont="1" applyBorder="1"/>
    <xf numFmtId="164" fontId="9" fillId="0" borderId="248" xfId="0" applyNumberFormat="1" applyFont="1" applyBorder="1"/>
    <xf numFmtId="0" fontId="11" fillId="0" borderId="248" xfId="0" applyFont="1" applyBorder="1"/>
    <xf numFmtId="10" fontId="10" fillId="0" borderId="248" xfId="1" applyNumberFormat="1" applyFont="1" applyBorder="1"/>
    <xf numFmtId="0" fontId="9" fillId="0" borderId="248" xfId="0" applyFont="1" applyFill="1" applyBorder="1" applyAlignment="1">
      <alignment horizontal="left"/>
    </xf>
    <xf numFmtId="0" fontId="5" fillId="0" borderId="248" xfId="0" applyFont="1" applyFill="1" applyBorder="1" applyAlignment="1">
      <alignment horizontal="left"/>
    </xf>
    <xf numFmtId="10" fontId="1" fillId="0" borderId="248" xfId="1" applyNumberFormat="1" applyFont="1" applyBorder="1"/>
    <xf numFmtId="0" fontId="0" fillId="0" borderId="248" xfId="0" applyBorder="1"/>
    <xf numFmtId="0" fontId="0" fillId="0" borderId="245" xfId="0" applyBorder="1"/>
    <xf numFmtId="164" fontId="0" fillId="0" borderId="245" xfId="0" applyNumberFormat="1" applyBorder="1"/>
    <xf numFmtId="10" fontId="0" fillId="0" borderId="245" xfId="1" applyNumberFormat="1" applyFont="1" applyBorder="1"/>
    <xf numFmtId="0" fontId="3" fillId="0" borderId="101" xfId="0" applyFont="1" applyFill="1" applyBorder="1"/>
    <xf numFmtId="2" fontId="9" fillId="0" borderId="174" xfId="0" applyNumberFormat="1" applyFont="1" applyFill="1" applyBorder="1"/>
    <xf numFmtId="0" fontId="5" fillId="0" borderId="171" xfId="0" applyFont="1" applyFill="1" applyBorder="1"/>
    <xf numFmtId="10" fontId="68" fillId="0" borderId="171" xfId="1" applyNumberFormat="1" applyFont="1" applyBorder="1"/>
    <xf numFmtId="10" fontId="0" fillId="0" borderId="171" xfId="1" applyNumberFormat="1" applyFont="1" applyBorder="1"/>
    <xf numFmtId="10" fontId="0" fillId="0" borderId="246" xfId="1" applyNumberFormat="1" applyFont="1" applyBorder="1"/>
    <xf numFmtId="0" fontId="3" fillId="42" borderId="41" xfId="0" applyFont="1" applyFill="1" applyBorder="1"/>
    <xf numFmtId="0" fontId="3" fillId="42" borderId="0" xfId="0" applyFont="1" applyFill="1" applyBorder="1"/>
    <xf numFmtId="2" fontId="9" fillId="42" borderId="41" xfId="0" applyNumberFormat="1" applyFont="1" applyFill="1" applyBorder="1"/>
    <xf numFmtId="2" fontId="9" fillId="42" borderId="0" xfId="0" applyNumberFormat="1" applyFont="1" applyFill="1" applyBorder="1"/>
    <xf numFmtId="2" fontId="5" fillId="42" borderId="41" xfId="0" applyNumberFormat="1" applyFont="1" applyFill="1" applyBorder="1"/>
    <xf numFmtId="2" fontId="5" fillId="42" borderId="0" xfId="0" applyNumberFormat="1" applyFont="1" applyFill="1" applyBorder="1"/>
    <xf numFmtId="10" fontId="44" fillId="42" borderId="41" xfId="1" applyNumberFormat="1" applyFont="1" applyFill="1" applyBorder="1"/>
    <xf numFmtId="10" fontId="68" fillId="42" borderId="0" xfId="1" applyNumberFormat="1" applyFont="1" applyFill="1" applyBorder="1"/>
    <xf numFmtId="10" fontId="44" fillId="42" borderId="0" xfId="1" applyNumberFormat="1" applyFont="1" applyFill="1" applyBorder="1"/>
    <xf numFmtId="10" fontId="10" fillId="42" borderId="0" xfId="1" applyNumberFormat="1" applyFont="1" applyFill="1" applyBorder="1"/>
    <xf numFmtId="10" fontId="0" fillId="42" borderId="41" xfId="1" applyNumberFormat="1" applyFont="1" applyFill="1" applyBorder="1"/>
    <xf numFmtId="10" fontId="0" fillId="42" borderId="0" xfId="1" applyNumberFormat="1" applyFont="1" applyFill="1" applyBorder="1"/>
    <xf numFmtId="10" fontId="2" fillId="42" borderId="41" xfId="1" applyNumberFormat="1" applyFont="1" applyFill="1" applyBorder="1"/>
    <xf numFmtId="10" fontId="2" fillId="42" borderId="0" xfId="1" applyNumberFormat="1" applyFont="1" applyFill="1" applyBorder="1"/>
    <xf numFmtId="10" fontId="8" fillId="42" borderId="104" xfId="0" applyNumberFormat="1" applyFont="1" applyFill="1" applyBorder="1" applyProtection="1"/>
    <xf numFmtId="10" fontId="8" fillId="42" borderId="258" xfId="0" applyNumberFormat="1" applyFont="1" applyFill="1" applyBorder="1" applyProtection="1"/>
    <xf numFmtId="4" fontId="8" fillId="42" borderId="27" xfId="0" applyNumberFormat="1" applyFont="1" applyFill="1" applyBorder="1" applyProtection="1">
      <protection locked="0"/>
    </xf>
    <xf numFmtId="0" fontId="0" fillId="42" borderId="30" xfId="0" applyFill="1" applyBorder="1" applyAlignment="1" applyProtection="1">
      <alignment horizontal="center"/>
    </xf>
    <xf numFmtId="0" fontId="0" fillId="42" borderId="128" xfId="0" applyFill="1" applyBorder="1" applyAlignment="1" applyProtection="1">
      <alignment horizontal="center"/>
    </xf>
    <xf numFmtId="0" fontId="0" fillId="42" borderId="55" xfId="0" applyFill="1" applyBorder="1" applyAlignment="1" applyProtection="1">
      <alignment horizontal="center"/>
    </xf>
    <xf numFmtId="0" fontId="0" fillId="42" borderId="143" xfId="0" applyFill="1" applyBorder="1" applyAlignment="1" applyProtection="1">
      <alignment horizontal="center"/>
    </xf>
    <xf numFmtId="4" fontId="8" fillId="42" borderId="95" xfId="0" applyNumberFormat="1" applyFont="1" applyFill="1" applyBorder="1" applyAlignment="1" applyProtection="1">
      <alignment horizontal="center"/>
      <protection locked="0"/>
    </xf>
    <xf numFmtId="10" fontId="0" fillId="42" borderId="30" xfId="0" applyNumberFormat="1" applyFill="1" applyBorder="1" applyProtection="1"/>
    <xf numFmtId="10" fontId="0" fillId="42" borderId="128" xfId="0" applyNumberFormat="1" applyFill="1" applyBorder="1" applyProtection="1"/>
    <xf numFmtId="10" fontId="0" fillId="42" borderId="55" xfId="0" applyNumberFormat="1" applyFill="1" applyBorder="1" applyProtection="1"/>
    <xf numFmtId="10" fontId="0" fillId="42" borderId="143" xfId="0" applyNumberFormat="1" applyFill="1" applyBorder="1" applyProtection="1"/>
    <xf numFmtId="10" fontId="0" fillId="0" borderId="30" xfId="0" applyNumberFormat="1" applyFont="1" applyBorder="1" applyAlignment="1" applyProtection="1">
      <alignment horizontal="center" vertical="center"/>
    </xf>
    <xf numFmtId="10" fontId="0" fillId="42" borderId="128" xfId="0" applyNumberFormat="1" applyFill="1" applyBorder="1" applyAlignment="1" applyProtection="1">
      <alignment horizontal="center"/>
    </xf>
    <xf numFmtId="0" fontId="8" fillId="0" borderId="0" xfId="0" applyFont="1" applyAlignment="1">
      <alignment horizontal="center" wrapText="1"/>
    </xf>
    <xf numFmtId="0" fontId="0" fillId="0" borderId="248" xfId="0" applyFont="1" applyBorder="1"/>
    <xf numFmtId="1" fontId="11" fillId="0" borderId="248" xfId="0" applyNumberFormat="1" applyFont="1" applyBorder="1"/>
    <xf numFmtId="1" fontId="10" fillId="0" borderId="248" xfId="0" applyNumberFormat="1" applyFont="1" applyBorder="1"/>
    <xf numFmtId="165" fontId="11" fillId="0" borderId="248" xfId="0" applyNumberFormat="1" applyFont="1" applyBorder="1"/>
    <xf numFmtId="165" fontId="11" fillId="0" borderId="248" xfId="1" applyNumberFormat="1" applyFont="1" applyBorder="1"/>
    <xf numFmtId="1" fontId="0" fillId="0" borderId="248" xfId="1" applyNumberFormat="1" applyFont="1" applyBorder="1"/>
    <xf numFmtId="1" fontId="11" fillId="0" borderId="248" xfId="1" applyNumberFormat="1" applyFont="1" applyBorder="1"/>
    <xf numFmtId="165" fontId="0" fillId="0" borderId="248" xfId="0" applyNumberFormat="1" applyBorder="1"/>
    <xf numFmtId="9" fontId="9" fillId="49" borderId="2" xfId="1" applyNumberFormat="1" applyFont="1" applyFill="1" applyBorder="1" applyAlignment="1">
      <alignment horizontal="center" vertical="center"/>
    </xf>
    <xf numFmtId="9" fontId="8" fillId="0" borderId="248" xfId="1" applyFont="1" applyBorder="1" applyAlignment="1">
      <alignment horizontal="center" vertical="center"/>
    </xf>
    <xf numFmtId="0" fontId="0" fillId="49" borderId="248" xfId="0" applyFill="1" applyBorder="1"/>
    <xf numFmtId="10" fontId="0" fillId="49" borderId="248" xfId="1" applyNumberFormat="1" applyFont="1" applyFill="1" applyBorder="1" applyAlignment="1">
      <alignment horizontal="center" vertical="center"/>
    </xf>
    <xf numFmtId="1" fontId="8" fillId="0" borderId="248" xfId="1" applyNumberFormat="1" applyFont="1" applyBorder="1" applyAlignment="1">
      <alignment horizontal="center" vertical="center"/>
    </xf>
    <xf numFmtId="2" fontId="0" fillId="49" borderId="248" xfId="1" applyNumberFormat="1" applyFont="1" applyFill="1" applyBorder="1" applyAlignment="1">
      <alignment horizontal="center" vertical="center"/>
    </xf>
    <xf numFmtId="2" fontId="1" fillId="49" borderId="248" xfId="1" applyNumberFormat="1" applyFont="1" applyFill="1" applyBorder="1" applyAlignment="1">
      <alignment horizontal="center" vertical="center"/>
    </xf>
    <xf numFmtId="0" fontId="8" fillId="0" borderId="248" xfId="1" applyNumberFormat="1" applyFont="1" applyBorder="1" applyAlignment="1">
      <alignment horizontal="center" vertical="center"/>
    </xf>
    <xf numFmtId="1" fontId="0" fillId="0" borderId="245" xfId="0" applyNumberFormat="1" applyBorder="1"/>
    <xf numFmtId="1" fontId="2" fillId="0" borderId="245" xfId="0" applyNumberFormat="1" applyFont="1" applyBorder="1"/>
    <xf numFmtId="0" fontId="0" fillId="0" borderId="103" xfId="0" applyFont="1" applyFill="1" applyBorder="1" applyAlignment="1">
      <alignment horizontal="center"/>
    </xf>
    <xf numFmtId="0" fontId="0" fillId="0" borderId="263" xfId="0" applyFont="1" applyFill="1" applyBorder="1"/>
    <xf numFmtId="0" fontId="5" fillId="0" borderId="1" xfId="0" applyFont="1" applyFill="1" applyBorder="1" applyAlignment="1">
      <alignment horizontal="center" vertical="center"/>
    </xf>
    <xf numFmtId="165" fontId="11" fillId="0" borderId="262" xfId="1" applyNumberFormat="1" applyFont="1" applyBorder="1"/>
    <xf numFmtId="165" fontId="0" fillId="0" borderId="262" xfId="0" applyNumberFormat="1" applyBorder="1"/>
    <xf numFmtId="0" fontId="0" fillId="0" borderId="0" xfId="0" applyFont="1" applyFill="1" applyBorder="1"/>
    <xf numFmtId="0" fontId="3" fillId="0" borderId="101" xfId="0" applyFont="1" applyFill="1" applyBorder="1" applyAlignment="1">
      <alignment horizontal="center" vertical="center"/>
    </xf>
    <xf numFmtId="9" fontId="0" fillId="0" borderId="262" xfId="1" applyFont="1" applyBorder="1"/>
    <xf numFmtId="9" fontId="11" fillId="0" borderId="262" xfId="1" applyFont="1" applyBorder="1"/>
    <xf numFmtId="171" fontId="22" fillId="0" borderId="261" xfId="10" applyNumberFormat="1" applyFont="1" applyBorder="1"/>
    <xf numFmtId="4" fontId="0" fillId="0" borderId="30" xfId="0" applyNumberFormat="1" applyFill="1" applyBorder="1"/>
    <xf numFmtId="176" fontId="0" fillId="0" borderId="1" xfId="1" applyNumberFormat="1" applyFont="1" applyBorder="1"/>
    <xf numFmtId="10" fontId="8" fillId="42" borderId="126" xfId="0" applyNumberFormat="1" applyFont="1" applyFill="1" applyBorder="1" applyProtection="1"/>
    <xf numFmtId="2" fontId="22" fillId="0" borderId="41" xfId="2" applyNumberFormat="1" applyFont="1" applyFill="1" applyBorder="1"/>
    <xf numFmtId="0" fontId="22" fillId="0" borderId="0" xfId="2" applyFont="1" applyFill="1" applyBorder="1" applyAlignment="1">
      <alignment horizontal="center" vertical="center" wrapText="1"/>
    </xf>
    <xf numFmtId="2" fontId="22" fillId="0" borderId="0" xfId="2" applyNumberFormat="1" applyFont="1" applyFill="1" applyBorder="1"/>
    <xf numFmtId="0" fontId="12" fillId="0" borderId="268" xfId="2" applyBorder="1"/>
    <xf numFmtId="2" fontId="8" fillId="0" borderId="126" xfId="0" applyNumberFormat="1" applyFont="1" applyBorder="1" applyProtection="1"/>
    <xf numFmtId="2" fontId="8" fillId="4" borderId="104" xfId="0" applyNumberFormat="1" applyFont="1" applyFill="1" applyBorder="1" applyProtection="1"/>
    <xf numFmtId="2" fontId="8" fillId="4" borderId="126" xfId="0" applyNumberFormat="1" applyFont="1" applyFill="1" applyBorder="1" applyProtection="1"/>
    <xf numFmtId="2" fontId="8" fillId="0" borderId="104" xfId="0" applyNumberFormat="1" applyFont="1" applyBorder="1" applyProtection="1"/>
    <xf numFmtId="0" fontId="0" fillId="0" borderId="137" xfId="0" applyNumberFormat="1" applyBorder="1" applyAlignment="1" applyProtection="1">
      <alignment horizontal="center"/>
    </xf>
    <xf numFmtId="0" fontId="66" fillId="40" borderId="85" xfId="0" applyFont="1" applyFill="1" applyBorder="1" applyAlignment="1" applyProtection="1">
      <alignment horizontal="center"/>
      <protection locked="0"/>
    </xf>
    <xf numFmtId="0" fontId="66" fillId="40" borderId="36" xfId="0" applyFont="1" applyFill="1" applyBorder="1" applyAlignment="1" applyProtection="1">
      <alignment horizontal="center"/>
      <protection locked="0"/>
    </xf>
    <xf numFmtId="10" fontId="8" fillId="2" borderId="229" xfId="0" applyNumberFormat="1" applyFont="1" applyFill="1" applyBorder="1" applyProtection="1"/>
    <xf numFmtId="0" fontId="0" fillId="0" borderId="41" xfId="0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" fontId="0" fillId="0" borderId="263" xfId="0" applyNumberFormat="1" applyFont="1" applyFill="1" applyBorder="1"/>
    <xf numFmtId="0" fontId="8" fillId="0" borderId="0" xfId="0" applyFont="1" applyAlignment="1">
      <alignment horizontal="center"/>
    </xf>
    <xf numFmtId="10" fontId="5" fillId="0" borderId="1" xfId="0" applyNumberFormat="1" applyFont="1" applyFill="1" applyBorder="1"/>
    <xf numFmtId="9" fontId="5" fillId="0" borderId="1" xfId="0" applyNumberFormat="1" applyFont="1" applyFill="1" applyBorder="1"/>
    <xf numFmtId="1" fontId="5" fillId="0" borderId="1" xfId="0" applyNumberFormat="1" applyFont="1" applyFill="1" applyBorder="1"/>
    <xf numFmtId="0" fontId="0" fillId="0" borderId="119" xfId="0" applyBorder="1" applyAlignment="1" applyProtection="1">
      <alignment horizontal="center" vertical="center"/>
    </xf>
    <xf numFmtId="0" fontId="0" fillId="0" borderId="104" xfId="0" applyBorder="1" applyAlignment="1" applyProtection="1">
      <alignment horizontal="center" vertical="center"/>
    </xf>
    <xf numFmtId="0" fontId="2" fillId="0" borderId="104" xfId="0" applyFont="1" applyBorder="1" applyAlignment="1" applyProtection="1">
      <alignment horizontal="center" vertical="center"/>
    </xf>
    <xf numFmtId="0" fontId="0" fillId="42" borderId="104" xfId="0" applyFill="1" applyBorder="1" applyAlignment="1" applyProtection="1">
      <alignment horizontal="center" vertical="center"/>
    </xf>
    <xf numFmtId="0" fontId="0" fillId="0" borderId="117" xfId="0" applyBorder="1" applyAlignment="1" applyProtection="1">
      <alignment horizontal="center" vertical="center"/>
    </xf>
    <xf numFmtId="10" fontId="0" fillId="42" borderId="104" xfId="0" applyNumberFormat="1" applyFill="1" applyBorder="1" applyAlignment="1" applyProtection="1">
      <alignment horizontal="center" vertical="center"/>
    </xf>
    <xf numFmtId="4" fontId="8" fillId="42" borderId="37" xfId="0" applyNumberFormat="1" applyFont="1" applyFill="1" applyBorder="1" applyProtection="1">
      <protection locked="0"/>
    </xf>
    <xf numFmtId="10" fontId="0" fillId="0" borderId="77" xfId="0" applyNumberFormat="1" applyBorder="1" applyAlignment="1" applyProtection="1">
      <alignment horizontal="center" vertical="center"/>
    </xf>
    <xf numFmtId="10" fontId="0" fillId="0" borderId="117" xfId="0" applyNumberFormat="1" applyBorder="1" applyAlignment="1" applyProtection="1">
      <alignment horizontal="center" vertical="center"/>
    </xf>
    <xf numFmtId="10" fontId="0" fillId="0" borderId="139" xfId="0" applyNumberFormat="1" applyBorder="1" applyAlignment="1" applyProtection="1">
      <alignment horizontal="center" vertical="center"/>
    </xf>
    <xf numFmtId="10" fontId="0" fillId="0" borderId="150" xfId="0" applyNumberFormat="1" applyBorder="1" applyAlignment="1" applyProtection="1">
      <alignment horizontal="center" vertical="center"/>
    </xf>
    <xf numFmtId="10" fontId="5" fillId="0" borderId="139" xfId="0" applyNumberFormat="1" applyFont="1" applyBorder="1" applyAlignment="1" applyProtection="1">
      <alignment horizontal="center" vertical="center"/>
    </xf>
    <xf numFmtId="10" fontId="0" fillId="0" borderId="150" xfId="0" applyNumberFormat="1" applyBorder="1" applyProtection="1"/>
    <xf numFmtId="10" fontId="0" fillId="0" borderId="139" xfId="0" applyNumberFormat="1" applyFont="1" applyBorder="1" applyAlignment="1" applyProtection="1">
      <alignment horizontal="center" vertical="center"/>
    </xf>
    <xf numFmtId="10" fontId="0" fillId="0" borderId="139" xfId="0" applyNumberFormat="1" applyBorder="1" applyProtection="1"/>
    <xf numFmtId="10" fontId="0" fillId="0" borderId="139" xfId="0" applyNumberFormat="1" applyBorder="1" applyAlignment="1" applyProtection="1">
      <alignment horizontal="center"/>
    </xf>
    <xf numFmtId="10" fontId="2" fillId="0" borderId="139" xfId="0" applyNumberFormat="1" applyFont="1" applyBorder="1" applyAlignment="1" applyProtection="1">
      <alignment horizontal="center" vertical="center"/>
    </xf>
    <xf numFmtId="10" fontId="0" fillId="0" borderId="77" xfId="0" applyNumberFormat="1" applyBorder="1" applyProtection="1"/>
    <xf numFmtId="10" fontId="2" fillId="0" borderId="77" xfId="0" applyNumberFormat="1" applyFont="1" applyBorder="1" applyAlignment="1" applyProtection="1">
      <alignment horizontal="center" vertical="center"/>
    </xf>
    <xf numFmtId="10" fontId="8" fillId="36" borderId="95" xfId="0" applyNumberFormat="1" applyFont="1" applyFill="1" applyBorder="1" applyAlignment="1" applyProtection="1">
      <alignment horizontal="center" vertical="center"/>
      <protection locked="0"/>
    </xf>
    <xf numFmtId="164" fontId="11" fillId="0" borderId="248" xfId="1" applyNumberFormat="1" applyFont="1" applyBorder="1"/>
    <xf numFmtId="164" fontId="10" fillId="0" borderId="248" xfId="0" applyNumberFormat="1" applyFont="1" applyBorder="1"/>
    <xf numFmtId="164" fontId="0" fillId="0" borderId="248" xfId="0" applyNumberFormat="1" applyBorder="1"/>
    <xf numFmtId="10" fontId="8" fillId="0" borderId="272" xfId="0" applyNumberFormat="1" applyFont="1" applyBorder="1" applyProtection="1"/>
    <xf numFmtId="10" fontId="8" fillId="0" borderId="273" xfId="0" applyNumberFormat="1" applyFont="1" applyBorder="1" applyProtection="1"/>
    <xf numFmtId="10" fontId="8" fillId="0" borderId="274" xfId="0" applyNumberFormat="1" applyFont="1" applyBorder="1" applyProtection="1"/>
    <xf numFmtId="10" fontId="8" fillId="0" borderId="271" xfId="0" applyNumberFormat="1" applyFont="1" applyBorder="1" applyProtection="1"/>
    <xf numFmtId="10" fontId="8" fillId="0" borderId="275" xfId="0" applyNumberFormat="1" applyFont="1" applyBorder="1" applyProtection="1"/>
    <xf numFmtId="10" fontId="8" fillId="36" borderId="276" xfId="0" applyNumberFormat="1" applyFont="1" applyFill="1" applyBorder="1" applyProtection="1">
      <protection locked="0"/>
    </xf>
    <xf numFmtId="10" fontId="5" fillId="0" borderId="6" xfId="1" applyNumberFormat="1" applyFont="1" applyBorder="1" applyAlignment="1">
      <alignment horizontal="center" vertical="center"/>
    </xf>
    <xf numFmtId="10" fontId="8" fillId="0" borderId="27" xfId="0" applyNumberFormat="1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/>
      <protection locked="0"/>
    </xf>
    <xf numFmtId="0" fontId="8" fillId="7" borderId="118" xfId="0" applyFont="1" applyFill="1" applyBorder="1" applyAlignment="1" applyProtection="1">
      <alignment horizontal="center" vertical="center"/>
      <protection locked="0"/>
    </xf>
    <xf numFmtId="0" fontId="8" fillId="7" borderId="125" xfId="0" applyFont="1" applyFill="1" applyBorder="1" applyAlignment="1" applyProtection="1">
      <alignment horizontal="center" vertical="center"/>
      <protection locked="0"/>
    </xf>
    <xf numFmtId="10" fontId="53" fillId="0" borderId="27" xfId="2" applyNumberFormat="1" applyFont="1" applyFill="1" applyBorder="1" applyAlignment="1" applyProtection="1">
      <alignment horizontal="center"/>
    </xf>
    <xf numFmtId="10" fontId="54" fillId="0" borderId="27" xfId="2" applyNumberFormat="1" applyFont="1" applyFill="1" applyBorder="1" applyAlignment="1" applyProtection="1">
      <alignment horizontal="center"/>
    </xf>
    <xf numFmtId="0" fontId="49" fillId="40" borderId="118" xfId="0" applyFont="1" applyFill="1" applyBorder="1" applyAlignment="1" applyProtection="1">
      <alignment horizontal="center"/>
      <protection locked="0"/>
    </xf>
    <xf numFmtId="0" fontId="49" fillId="40" borderId="125" xfId="0" applyFont="1" applyFill="1" applyBorder="1" applyAlignment="1" applyProtection="1">
      <alignment horizontal="center"/>
      <protection locked="0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0" fontId="49" fillId="34" borderId="118" xfId="0" applyFont="1" applyFill="1" applyBorder="1" applyAlignment="1" applyProtection="1">
      <alignment horizontal="center" vertical="center"/>
      <protection locked="0"/>
    </xf>
    <xf numFmtId="0" fontId="49" fillId="34" borderId="85" xfId="0" applyFont="1" applyFill="1" applyBorder="1" applyAlignment="1" applyProtection="1">
      <alignment horizontal="center" vertical="center"/>
      <protection locked="0"/>
    </xf>
    <xf numFmtId="4" fontId="8" fillId="41" borderId="162" xfId="0" applyNumberFormat="1" applyFont="1" applyFill="1" applyBorder="1" applyAlignment="1" applyProtection="1">
      <alignment horizontal="center"/>
    </xf>
    <xf numFmtId="4" fontId="8" fillId="41" borderId="163" xfId="0" applyNumberFormat="1" applyFont="1" applyFill="1" applyBorder="1" applyAlignment="1" applyProtection="1">
      <alignment horizontal="center"/>
    </xf>
    <xf numFmtId="0" fontId="49" fillId="40" borderId="85" xfId="0" applyFont="1" applyFill="1" applyBorder="1" applyAlignment="1" applyProtection="1">
      <alignment horizontal="center"/>
      <protection locked="0"/>
    </xf>
    <xf numFmtId="0" fontId="49" fillId="40" borderId="36" xfId="0" applyFont="1" applyFill="1" applyBorder="1" applyAlignment="1" applyProtection="1">
      <alignment horizontal="center"/>
      <protection locked="0"/>
    </xf>
    <xf numFmtId="0" fontId="8" fillId="34" borderId="33" xfId="0" applyFont="1" applyFill="1" applyBorder="1" applyAlignment="1" applyProtection="1">
      <alignment horizontal="center"/>
      <protection locked="0"/>
    </xf>
    <xf numFmtId="0" fontId="8" fillId="34" borderId="36" xfId="0" applyFont="1" applyFill="1" applyBorder="1" applyAlignment="1" applyProtection="1">
      <alignment horizontal="center"/>
      <protection locked="0"/>
    </xf>
    <xf numFmtId="0" fontId="49" fillId="34" borderId="125" xfId="0" applyFont="1" applyFill="1" applyBorder="1" applyAlignment="1" applyProtection="1">
      <alignment horizontal="center" vertical="center"/>
      <protection locked="0"/>
    </xf>
    <xf numFmtId="169" fontId="66" fillId="40" borderId="162" xfId="0" applyNumberFormat="1" applyFont="1" applyFill="1" applyBorder="1" applyAlignment="1" applyProtection="1">
      <alignment horizontal="center" vertical="center"/>
      <protection locked="0"/>
    </xf>
    <xf numFmtId="169" fontId="66" fillId="40" borderId="36" xfId="0" applyNumberFormat="1" applyFont="1" applyFill="1" applyBorder="1" applyAlignment="1" applyProtection="1">
      <alignment horizontal="center" vertical="center"/>
      <protection locked="0"/>
    </xf>
    <xf numFmtId="0" fontId="66" fillId="40" borderId="85" xfId="0" applyFont="1" applyFill="1" applyBorder="1" applyAlignment="1" applyProtection="1">
      <alignment horizontal="center"/>
      <protection locked="0"/>
    </xf>
    <xf numFmtId="0" fontId="66" fillId="40" borderId="36" xfId="0" applyFont="1" applyFill="1" applyBorder="1" applyAlignment="1" applyProtection="1">
      <alignment horizontal="center"/>
      <protection locked="0"/>
    </xf>
    <xf numFmtId="0" fontId="39" fillId="43" borderId="118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10" fontId="73" fillId="0" borderId="118" xfId="1" applyNumberFormat="1" applyFont="1" applyBorder="1" applyAlignment="1" applyProtection="1">
      <alignment horizontal="center"/>
    </xf>
    <xf numFmtId="10" fontId="73" fillId="0" borderId="85" xfId="1" applyNumberFormat="1" applyFont="1" applyBorder="1" applyAlignment="1" applyProtection="1">
      <alignment horizontal="center"/>
    </xf>
    <xf numFmtId="10" fontId="73" fillId="0" borderId="33" xfId="1" applyNumberFormat="1" applyFont="1" applyBorder="1" applyAlignment="1" applyProtection="1">
      <alignment horizontal="center"/>
    </xf>
    <xf numFmtId="10" fontId="73" fillId="0" borderId="125" xfId="1" applyNumberFormat="1" applyFont="1" applyBorder="1" applyAlignment="1" applyProtection="1">
      <alignment horizontal="center"/>
    </xf>
    <xf numFmtId="10" fontId="53" fillId="0" borderId="130" xfId="2" applyNumberFormat="1" applyFont="1" applyFill="1" applyBorder="1" applyAlignment="1" applyProtection="1">
      <alignment horizontal="center"/>
    </xf>
    <xf numFmtId="4" fontId="53" fillId="0" borderId="120" xfId="2" applyNumberFormat="1" applyFont="1" applyFill="1" applyBorder="1" applyAlignment="1" applyProtection="1">
      <alignment horizontal="center" vertical="center"/>
    </xf>
    <xf numFmtId="4" fontId="53" fillId="0" borderId="27" xfId="2" applyNumberFormat="1" applyFont="1" applyFill="1" applyBorder="1" applyAlignment="1" applyProtection="1">
      <alignment horizontal="center" vertical="center"/>
    </xf>
    <xf numFmtId="4" fontId="8" fillId="44" borderId="85" xfId="0" applyNumberFormat="1" applyFont="1" applyFill="1" applyBorder="1" applyAlignment="1" applyProtection="1">
      <alignment horizontal="center"/>
    </xf>
    <xf numFmtId="4" fontId="8" fillId="44" borderId="36" xfId="0" applyNumberFormat="1" applyFont="1" applyFill="1" applyBorder="1" applyAlignment="1" applyProtection="1">
      <alignment horizontal="center"/>
    </xf>
    <xf numFmtId="10" fontId="8" fillId="44" borderId="33" xfId="0" applyNumberFormat="1" applyFont="1" applyFill="1" applyBorder="1" applyAlignment="1" applyProtection="1">
      <alignment horizontal="center"/>
    </xf>
    <xf numFmtId="10" fontId="8" fillId="44" borderId="125" xfId="0" applyNumberFormat="1" applyFont="1" applyFill="1" applyBorder="1" applyAlignment="1" applyProtection="1">
      <alignment horizont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31" borderId="118" xfId="2" applyFont="1" applyFill="1" applyBorder="1" applyAlignment="1" applyProtection="1">
      <alignment horizontal="center" vertical="center"/>
    </xf>
    <xf numFmtId="0" fontId="39" fillId="31" borderId="36" xfId="2" applyFont="1" applyFill="1" applyBorder="1" applyAlignment="1" applyProtection="1">
      <alignment horizontal="center" vertical="center"/>
    </xf>
    <xf numFmtId="0" fontId="39" fillId="31" borderId="85" xfId="2" applyFont="1" applyFill="1" applyBorder="1" applyAlignment="1" applyProtection="1">
      <alignment horizontal="center" vertical="center"/>
    </xf>
    <xf numFmtId="0" fontId="39" fillId="31" borderId="125" xfId="2" applyFont="1" applyFill="1" applyBorder="1" applyAlignment="1" applyProtection="1">
      <alignment horizontal="center" vertical="center"/>
    </xf>
    <xf numFmtId="10" fontId="58" fillId="0" borderId="118" xfId="2" applyNumberFormat="1" applyFont="1" applyFill="1" applyBorder="1" applyAlignment="1" applyProtection="1">
      <alignment horizontal="center" vertical="center"/>
    </xf>
    <xf numFmtId="10" fontId="58" fillId="0" borderId="36" xfId="2" applyNumberFormat="1" applyFont="1" applyFill="1" applyBorder="1" applyAlignment="1" applyProtection="1">
      <alignment horizontal="center" vertical="center"/>
    </xf>
    <xf numFmtId="10" fontId="58" fillId="0" borderId="33" xfId="2" applyNumberFormat="1" applyFont="1" applyFill="1" applyBorder="1" applyAlignment="1" applyProtection="1">
      <alignment horizontal="center" vertical="center"/>
    </xf>
    <xf numFmtId="10" fontId="58" fillId="0" borderId="125" xfId="2" applyNumberFormat="1" applyFont="1" applyFill="1" applyBorder="1" applyAlignment="1" applyProtection="1">
      <alignment horizontal="center" vertical="center"/>
    </xf>
    <xf numFmtId="10" fontId="59" fillId="0" borderId="118" xfId="2" applyNumberFormat="1" applyFont="1" applyFill="1" applyBorder="1" applyAlignment="1" applyProtection="1">
      <alignment horizontal="center" vertical="center"/>
    </xf>
    <xf numFmtId="10" fontId="59" fillId="0" borderId="85" xfId="2" applyNumberFormat="1" applyFont="1" applyFill="1" applyBorder="1" applyAlignment="1" applyProtection="1">
      <alignment horizontal="center" vertical="center"/>
    </xf>
    <xf numFmtId="10" fontId="59" fillId="0" borderId="125" xfId="2" applyNumberFormat="1" applyFont="1" applyFill="1" applyBorder="1" applyAlignment="1" applyProtection="1">
      <alignment horizontal="center" vertical="center"/>
    </xf>
    <xf numFmtId="4" fontId="53" fillId="0" borderId="136" xfId="2" applyNumberFormat="1" applyFont="1" applyFill="1" applyBorder="1" applyAlignment="1" applyProtection="1">
      <alignment horizontal="center" vertical="center"/>
    </xf>
    <xf numFmtId="4" fontId="53" fillId="0" borderId="145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/>
    </xf>
    <xf numFmtId="4" fontId="53" fillId="0" borderId="144" xfId="2" applyNumberFormat="1" applyFont="1" applyFill="1" applyBorder="1" applyAlignment="1" applyProtection="1">
      <alignment horizontal="center"/>
    </xf>
    <xf numFmtId="10" fontId="58" fillId="0" borderId="85" xfId="2" applyNumberFormat="1" applyFont="1" applyFill="1" applyBorder="1" applyAlignment="1" applyProtection="1">
      <alignment horizontal="center" vertical="center"/>
    </xf>
    <xf numFmtId="0" fontId="49" fillId="7" borderId="118" xfId="0" applyFont="1" applyFill="1" applyBorder="1" applyAlignment="1" applyProtection="1">
      <alignment horizontal="center" vertical="center"/>
      <protection locked="0"/>
    </xf>
    <xf numFmtId="0" fontId="49" fillId="7" borderId="125" xfId="0" applyFont="1" applyFill="1" applyBorder="1" applyAlignment="1" applyProtection="1">
      <alignment horizontal="center" vertical="center"/>
      <protection locked="0"/>
    </xf>
    <xf numFmtId="4" fontId="53" fillId="0" borderId="119" xfId="2" applyNumberFormat="1" applyFont="1" applyFill="1" applyBorder="1" applyAlignment="1" applyProtection="1">
      <alignment horizontal="center"/>
    </xf>
    <xf numFmtId="4" fontId="53" fillId="0" borderId="111" xfId="2" applyNumberFormat="1" applyFont="1" applyFill="1" applyBorder="1" applyAlignment="1" applyProtection="1">
      <alignment horizontal="center"/>
    </xf>
    <xf numFmtId="4" fontId="53" fillId="0" borderId="121" xfId="2" applyNumberFormat="1" applyFont="1" applyFill="1" applyBorder="1" applyAlignment="1" applyProtection="1">
      <alignment horizontal="center" vertical="center"/>
    </xf>
    <xf numFmtId="4" fontId="53" fillId="0" borderId="144" xfId="2" applyNumberFormat="1" applyFont="1" applyFill="1" applyBorder="1" applyAlignment="1" applyProtection="1">
      <alignment horizontal="center" vertical="center"/>
    </xf>
    <xf numFmtId="0" fontId="8" fillId="38" borderId="33" xfId="0" applyFont="1" applyFill="1" applyBorder="1" applyAlignment="1" applyProtection="1">
      <alignment horizontal="center" vertical="center"/>
      <protection locked="0"/>
    </xf>
    <xf numFmtId="0" fontId="8" fillId="38" borderId="85" xfId="0" applyFont="1" applyFill="1" applyBorder="1" applyAlignment="1" applyProtection="1">
      <alignment horizontal="center" vertical="center"/>
      <protection locked="0"/>
    </xf>
    <xf numFmtId="0" fontId="8" fillId="38" borderId="36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/>
      <protection locked="0"/>
    </xf>
    <xf numFmtId="0" fontId="8" fillId="7" borderId="125" xfId="0" applyFont="1" applyFill="1" applyBorder="1" applyAlignment="1" applyProtection="1">
      <alignment horizontal="center"/>
      <protection locked="0"/>
    </xf>
    <xf numFmtId="10" fontId="54" fillId="0" borderId="33" xfId="2" applyNumberFormat="1" applyFont="1" applyFill="1" applyBorder="1" applyAlignment="1" applyProtection="1">
      <alignment horizontal="center" vertical="center"/>
    </xf>
    <xf numFmtId="10" fontId="54" fillId="0" borderId="85" xfId="2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0" fillId="7" borderId="33" xfId="0" applyFont="1" applyFill="1" applyBorder="1" applyAlignment="1" applyProtection="1">
      <alignment horizontal="center"/>
      <protection locked="0"/>
    </xf>
    <xf numFmtId="0" fontId="10" fillId="7" borderId="36" xfId="0" applyFont="1" applyFill="1" applyBorder="1" applyAlignment="1" applyProtection="1">
      <alignment horizontal="center"/>
      <protection locked="0"/>
    </xf>
    <xf numFmtId="0" fontId="52" fillId="38" borderId="33" xfId="2" applyFont="1" applyFill="1" applyBorder="1" applyAlignment="1" applyProtection="1">
      <alignment horizontal="center" vertical="center"/>
      <protection locked="0"/>
    </xf>
    <xf numFmtId="0" fontId="52" fillId="38" borderId="85" xfId="2" applyFont="1" applyFill="1" applyBorder="1" applyAlignment="1" applyProtection="1">
      <alignment horizontal="center" vertical="center"/>
      <protection locked="0"/>
    </xf>
    <xf numFmtId="0" fontId="52" fillId="38" borderId="36" xfId="2" applyFont="1" applyFill="1" applyBorder="1" applyAlignment="1" applyProtection="1">
      <alignment horizontal="center" vertical="center"/>
      <protection locked="0"/>
    </xf>
    <xf numFmtId="0" fontId="22" fillId="59" borderId="27" xfId="2" applyFont="1" applyFill="1" applyBorder="1" applyAlignment="1" applyProtection="1">
      <alignment horizontal="center" vertical="center"/>
      <protection locked="0"/>
    </xf>
    <xf numFmtId="0" fontId="22" fillId="34" borderId="27" xfId="2" applyFont="1" applyFill="1" applyBorder="1" applyAlignment="1" applyProtection="1">
      <alignment horizontal="center" vertical="center"/>
      <protection locked="0"/>
    </xf>
    <xf numFmtId="0" fontId="49" fillId="40" borderId="37" xfId="0" applyFont="1" applyFill="1" applyBorder="1" applyAlignment="1" applyProtection="1">
      <alignment horizontal="center" vertical="top"/>
      <protection locked="0"/>
    </xf>
    <xf numFmtId="0" fontId="49" fillId="40" borderId="38" xfId="0" applyFont="1" applyFill="1" applyBorder="1" applyAlignment="1" applyProtection="1">
      <alignment horizontal="center" vertical="top"/>
      <protection locked="0"/>
    </xf>
    <xf numFmtId="0" fontId="49" fillId="40" borderId="39" xfId="0" applyFont="1" applyFill="1" applyBorder="1" applyAlignment="1" applyProtection="1">
      <alignment horizontal="center" vertical="top"/>
      <protection locked="0"/>
    </xf>
    <xf numFmtId="0" fontId="49" fillId="40" borderId="40" xfId="0" applyFont="1" applyFill="1" applyBorder="1" applyAlignment="1" applyProtection="1">
      <alignment horizontal="center" vertical="top"/>
      <protection locked="0"/>
    </xf>
    <xf numFmtId="0" fontId="49" fillId="40" borderId="33" xfId="0" applyFont="1" applyFill="1" applyBorder="1" applyAlignment="1" applyProtection="1">
      <alignment horizontal="center"/>
      <protection locked="0"/>
    </xf>
    <xf numFmtId="0" fontId="49" fillId="7" borderId="33" xfId="0" applyFont="1" applyFill="1" applyBorder="1" applyAlignment="1" applyProtection="1">
      <alignment horizontal="center" vertical="center"/>
      <protection locked="0"/>
    </xf>
    <xf numFmtId="0" fontId="10" fillId="6" borderId="32" xfId="0" applyFont="1" applyFill="1" applyBorder="1" applyAlignment="1" applyProtection="1">
      <alignment horizontal="center" vertical="center"/>
      <protection locked="0"/>
    </xf>
    <xf numFmtId="0" fontId="10" fillId="6" borderId="35" xfId="0" applyFont="1" applyFill="1" applyBorder="1" applyAlignment="1" applyProtection="1">
      <alignment horizontal="center" vertical="center"/>
      <protection locked="0"/>
    </xf>
    <xf numFmtId="0" fontId="8" fillId="6" borderId="32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10" fillId="6" borderId="37" xfId="0" applyFont="1" applyFill="1" applyBorder="1" applyAlignment="1" applyProtection="1">
      <alignment horizontal="center" vertical="center"/>
      <protection locked="0"/>
    </xf>
    <xf numFmtId="0" fontId="10" fillId="6" borderId="38" xfId="0" applyFont="1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10" fillId="6" borderId="88" xfId="0" applyFont="1" applyFill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0" fontId="0" fillId="0" borderId="35" xfId="0" applyBorder="1"/>
    <xf numFmtId="0" fontId="82" fillId="43" borderId="33" xfId="2" applyFont="1" applyFill="1" applyBorder="1" applyAlignment="1" applyProtection="1">
      <alignment horizontal="center" vertical="center"/>
    </xf>
    <xf numFmtId="0" fontId="82" fillId="43" borderId="125" xfId="2" applyFont="1" applyFill="1" applyBorder="1" applyAlignment="1" applyProtection="1">
      <alignment horizontal="center" vertical="center"/>
    </xf>
    <xf numFmtId="0" fontId="39" fillId="31" borderId="33" xfId="2" applyFont="1" applyFill="1" applyBorder="1" applyAlignment="1" applyProtection="1">
      <alignment horizontal="center" vertical="center"/>
    </xf>
    <xf numFmtId="4" fontId="0" fillId="2" borderId="37" xfId="0" applyNumberFormat="1" applyFill="1" applyBorder="1" applyAlignment="1" applyProtection="1">
      <alignment horizontal="center"/>
      <protection locked="0"/>
    </xf>
    <xf numFmtId="4" fontId="0" fillId="2" borderId="41" xfId="0" applyNumberFormat="1" applyFill="1" applyBorder="1" applyAlignment="1" applyProtection="1">
      <alignment horizontal="center"/>
      <protection locked="0"/>
    </xf>
    <xf numFmtId="4" fontId="0" fillId="2" borderId="39" xfId="0" applyNumberFormat="1" applyFill="1" applyBorder="1" applyAlignment="1" applyProtection="1">
      <alignment horizontal="center"/>
      <protection locked="0"/>
    </xf>
    <xf numFmtId="0" fontId="40" fillId="38" borderId="32" xfId="2" applyFont="1" applyFill="1" applyBorder="1" applyAlignment="1" applyProtection="1">
      <alignment horizontal="center" vertical="center"/>
      <protection locked="0"/>
    </xf>
    <xf numFmtId="0" fontId="40" fillId="38" borderId="35" xfId="2" applyFont="1" applyFill="1" applyBorder="1" applyAlignment="1" applyProtection="1">
      <alignment horizontal="center" vertical="center"/>
      <protection locked="0"/>
    </xf>
    <xf numFmtId="0" fontId="10" fillId="41" borderId="33" xfId="0" applyFont="1" applyFill="1" applyBorder="1" applyAlignment="1" applyProtection="1">
      <alignment horizontal="center"/>
      <protection locked="0"/>
    </xf>
    <xf numFmtId="0" fontId="10" fillId="41" borderId="36" xfId="0" applyFont="1" applyFill="1" applyBorder="1" applyAlignment="1" applyProtection="1">
      <alignment horizontal="center"/>
      <protection locked="0"/>
    </xf>
    <xf numFmtId="4" fontId="53" fillId="0" borderId="104" xfId="4" applyNumberFormat="1" applyFont="1" applyFill="1" applyBorder="1" applyAlignment="1" applyProtection="1">
      <alignment horizontal="center" vertical="center"/>
    </xf>
    <xf numFmtId="4" fontId="53" fillId="0" borderId="144" xfId="4" applyNumberFormat="1" applyFont="1" applyFill="1" applyBorder="1" applyAlignment="1" applyProtection="1">
      <alignment horizontal="center" vertical="center"/>
    </xf>
    <xf numFmtId="4" fontId="53" fillId="0" borderId="104" xfId="2" applyNumberFormat="1" applyFont="1" applyFill="1" applyBorder="1" applyAlignment="1" applyProtection="1">
      <alignment horizontal="center"/>
    </xf>
    <xf numFmtId="0" fontId="39" fillId="43" borderId="125" xfId="2" applyFont="1" applyFill="1" applyBorder="1" applyAlignment="1" applyProtection="1">
      <alignment horizontal="center" vertical="center"/>
      <protection locked="0"/>
    </xf>
    <xf numFmtId="0" fontId="10" fillId="51" borderId="38" xfId="0" applyFont="1" applyFill="1" applyBorder="1" applyAlignment="1" applyProtection="1">
      <alignment horizontal="center" vertical="center"/>
      <protection locked="0"/>
    </xf>
    <xf numFmtId="0" fontId="10" fillId="51" borderId="40" xfId="0" applyFont="1" applyFill="1" applyBorder="1" applyAlignment="1" applyProtection="1">
      <alignment horizontal="center" vertical="center"/>
      <protection locked="0"/>
    </xf>
    <xf numFmtId="10" fontId="73" fillId="0" borderId="33" xfId="0" applyNumberFormat="1" applyFont="1" applyBorder="1" applyAlignment="1" applyProtection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4" fontId="8" fillId="44" borderId="33" xfId="0" applyNumberFormat="1" applyFont="1" applyFill="1" applyBorder="1" applyAlignment="1" applyProtection="1">
      <alignment horizontal="center"/>
    </xf>
    <xf numFmtId="0" fontId="58" fillId="38" borderId="32" xfId="2" applyFont="1" applyFill="1" applyBorder="1" applyAlignment="1" applyProtection="1">
      <alignment horizontal="center" vertical="center"/>
      <protection locked="0"/>
    </xf>
    <xf numFmtId="0" fontId="58" fillId="38" borderId="35" xfId="2" applyFont="1" applyFill="1" applyBorder="1" applyAlignment="1" applyProtection="1">
      <alignment horizontal="center" vertical="center"/>
      <protection locked="0"/>
    </xf>
    <xf numFmtId="10" fontId="53" fillId="0" borderId="33" xfId="2" applyNumberFormat="1" applyFont="1" applyFill="1" applyBorder="1" applyAlignment="1" applyProtection="1">
      <alignment horizontal="center"/>
    </xf>
    <xf numFmtId="10" fontId="53" fillId="0" borderId="85" xfId="2" applyNumberFormat="1" applyFont="1" applyFill="1" applyBorder="1" applyAlignment="1" applyProtection="1">
      <alignment horizontal="center"/>
    </xf>
    <xf numFmtId="10" fontId="58" fillId="0" borderId="33" xfId="2" applyNumberFormat="1" applyFont="1" applyFill="1" applyBorder="1" applyAlignment="1" applyProtection="1">
      <alignment horizontal="center"/>
    </xf>
    <xf numFmtId="10" fontId="58" fillId="0" borderId="85" xfId="2" applyNumberFormat="1" applyFont="1" applyFill="1" applyBorder="1" applyAlignment="1" applyProtection="1">
      <alignment horizontal="center"/>
    </xf>
    <xf numFmtId="0" fontId="10" fillId="6" borderId="33" xfId="0" applyFont="1" applyFill="1" applyBorder="1" applyAlignment="1" applyProtection="1">
      <alignment horizontal="center"/>
      <protection locked="0"/>
    </xf>
    <xf numFmtId="0" fontId="10" fillId="6" borderId="36" xfId="0" applyFont="1" applyFill="1" applyBorder="1" applyAlignment="1" applyProtection="1">
      <alignment horizontal="center"/>
      <protection locked="0"/>
    </xf>
    <xf numFmtId="0" fontId="82" fillId="43" borderId="36" xfId="2" applyFont="1" applyFill="1" applyBorder="1" applyAlignment="1" applyProtection="1">
      <alignment horizontal="center" vertical="center"/>
    </xf>
    <xf numFmtId="10" fontId="54" fillId="0" borderId="33" xfId="2" applyNumberFormat="1" applyFont="1" applyFill="1" applyBorder="1" applyAlignment="1" applyProtection="1">
      <alignment horizontal="center"/>
    </xf>
    <xf numFmtId="10" fontId="53" fillId="0" borderId="33" xfId="2" applyNumberFormat="1" applyFont="1" applyFill="1" applyBorder="1" applyAlignment="1" applyProtection="1">
      <alignment horizontal="center" vertical="center"/>
    </xf>
    <xf numFmtId="10" fontId="53" fillId="0" borderId="85" xfId="2" applyNumberFormat="1" applyFont="1" applyFill="1" applyBorder="1" applyAlignment="1" applyProtection="1">
      <alignment horizontal="center" vertical="center"/>
    </xf>
    <xf numFmtId="4" fontId="53" fillId="0" borderId="33" xfId="4" applyNumberFormat="1" applyFont="1" applyFill="1" applyBorder="1" applyAlignment="1" applyProtection="1">
      <alignment horizontal="center" vertical="center"/>
    </xf>
    <xf numFmtId="4" fontId="53" fillId="0" borderId="36" xfId="4" applyNumberFormat="1" applyFont="1" applyFill="1" applyBorder="1" applyAlignment="1" applyProtection="1">
      <alignment horizontal="center" vertical="center"/>
    </xf>
    <xf numFmtId="4" fontId="53" fillId="0" borderId="105" xfId="4" applyNumberFormat="1" applyFont="1" applyFill="1" applyBorder="1" applyAlignment="1" applyProtection="1">
      <alignment horizontal="center" vertical="center"/>
    </xf>
    <xf numFmtId="4" fontId="53" fillId="0" borderId="145" xfId="4" applyNumberFormat="1" applyFont="1" applyFill="1" applyBorder="1" applyAlignment="1" applyProtection="1">
      <alignment horizontal="center" vertical="center"/>
    </xf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protection locked="0"/>
    </xf>
    <xf numFmtId="0" fontId="8" fillId="5" borderId="32" xfId="0" applyFont="1" applyFill="1" applyBorder="1" applyAlignment="1" applyProtection="1">
      <alignment horizontal="center" vertical="distributed"/>
      <protection locked="0"/>
    </xf>
    <xf numFmtId="0" fontId="0" fillId="3" borderId="37" xfId="0" applyFill="1" applyBorder="1" applyAlignment="1" applyProtection="1">
      <protection locked="0"/>
    </xf>
    <xf numFmtId="0" fontId="0" fillId="0" borderId="41" xfId="0" applyBorder="1"/>
    <xf numFmtId="0" fontId="0" fillId="0" borderId="39" xfId="0" applyBorder="1"/>
    <xf numFmtId="0" fontId="8" fillId="39" borderId="32" xfId="0" applyFont="1" applyFill="1" applyBorder="1" applyAlignment="1" applyProtection="1">
      <alignment horizontal="center"/>
      <protection locked="0"/>
    </xf>
    <xf numFmtId="0" fontId="8" fillId="39" borderId="34" xfId="0" applyFont="1" applyFill="1" applyBorder="1" applyAlignment="1" applyProtection="1">
      <alignment horizontal="center"/>
      <protection locked="0"/>
    </xf>
    <xf numFmtId="0" fontId="49" fillId="34" borderId="33" xfId="0" applyFont="1" applyFill="1" applyBorder="1" applyAlignment="1" applyProtection="1">
      <alignment horizontal="center" vertical="center"/>
      <protection locked="0"/>
    </xf>
    <xf numFmtId="4" fontId="0" fillId="2" borderId="32" xfId="0" applyNumberFormat="1" applyFill="1" applyBorder="1" applyAlignment="1" applyProtection="1">
      <alignment horizontal="center"/>
      <protection locked="0"/>
    </xf>
    <xf numFmtId="4" fontId="0" fillId="2" borderId="35" xfId="0" applyNumberFormat="1" applyFill="1" applyBorder="1" applyAlignment="1" applyProtection="1">
      <alignment horizontal="center"/>
      <protection locked="0"/>
    </xf>
    <xf numFmtId="0" fontId="48" fillId="35" borderId="32" xfId="2" applyFont="1" applyFill="1" applyBorder="1" applyAlignment="1" applyProtection="1">
      <alignment horizontal="center" vertical="center"/>
      <protection locked="0"/>
    </xf>
    <xf numFmtId="0" fontId="48" fillId="35" borderId="34" xfId="2" applyFont="1" applyFill="1" applyBorder="1" applyAlignment="1" applyProtection="1">
      <alignment horizontal="center" vertical="center"/>
      <protection locked="0"/>
    </xf>
    <xf numFmtId="0" fontId="48" fillId="35" borderId="35" xfId="2" applyFont="1" applyFill="1" applyBorder="1" applyAlignment="1" applyProtection="1">
      <alignment horizontal="center" vertical="center"/>
      <protection locked="0"/>
    </xf>
    <xf numFmtId="4" fontId="53" fillId="0" borderId="131" xfId="2" applyNumberFormat="1" applyFont="1" applyFill="1" applyBorder="1" applyAlignment="1" applyProtection="1">
      <alignment horizontal="center"/>
    </xf>
    <xf numFmtId="4" fontId="53" fillId="0" borderId="104" xfId="2" applyNumberFormat="1" applyFont="1" applyFill="1" applyBorder="1" applyAlignment="1" applyProtection="1">
      <alignment horizontal="center" vertical="center"/>
    </xf>
    <xf numFmtId="4" fontId="53" fillId="0" borderId="105" xfId="2" applyNumberFormat="1" applyFont="1" applyFill="1" applyBorder="1" applyAlignment="1" applyProtection="1">
      <alignment horizontal="center" vertic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118" xfId="2" applyNumberFormat="1" applyFont="1" applyFill="1" applyBorder="1" applyAlignment="1" applyProtection="1">
      <alignment horizontal="center"/>
    </xf>
    <xf numFmtId="4" fontId="53" fillId="0" borderId="36" xfId="2" applyNumberFormat="1" applyFont="1" applyFill="1" applyBorder="1" applyAlignment="1" applyProtection="1">
      <alignment horizontal="center"/>
    </xf>
    <xf numFmtId="0" fontId="8" fillId="5" borderId="32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8" fillId="0" borderId="0" xfId="0" applyFont="1" applyAlignment="1">
      <alignment horizontal="center"/>
    </xf>
    <xf numFmtId="0" fontId="0" fillId="2" borderId="9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49" fillId="2" borderId="7" xfId="0" applyFont="1" applyFill="1" applyBorder="1" applyAlignment="1">
      <alignment horizontal="center" wrapText="1"/>
    </xf>
    <xf numFmtId="0" fontId="49" fillId="2" borderId="8" xfId="0" applyFont="1" applyFill="1" applyBorder="1" applyAlignment="1">
      <alignment horizontal="center" wrapText="1"/>
    </xf>
    <xf numFmtId="0" fontId="49" fillId="2" borderId="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4" fillId="42" borderId="0" xfId="0" applyFont="1" applyFill="1" applyBorder="1" applyAlignment="1">
      <alignment horizontal="center" wrapText="1"/>
    </xf>
    <xf numFmtId="0" fontId="8" fillId="31" borderId="176" xfId="0" applyFont="1" applyFill="1" applyBorder="1" applyAlignment="1">
      <alignment horizontal="center" vertical="center" wrapText="1"/>
    </xf>
    <xf numFmtId="0" fontId="8" fillId="31" borderId="17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8" fillId="31" borderId="112" xfId="0" applyFont="1" applyFill="1" applyBorder="1" applyAlignment="1">
      <alignment horizontal="left" vertical="center"/>
    </xf>
    <xf numFmtId="0" fontId="68" fillId="31" borderId="114" xfId="0" applyFont="1" applyFill="1" applyBorder="1" applyAlignment="1">
      <alignment horizontal="left" vertical="center"/>
    </xf>
    <xf numFmtId="0" fontId="11" fillId="42" borderId="6" xfId="0" applyFont="1" applyFill="1" applyBorder="1" applyAlignment="1">
      <alignment horizontal="left" vertical="center"/>
    </xf>
    <xf numFmtId="0" fontId="11" fillId="42" borderId="2" xfId="0" applyFont="1" applyFill="1" applyBorder="1" applyAlignment="1">
      <alignment horizontal="left" vertical="center"/>
    </xf>
    <xf numFmtId="0" fontId="74" fillId="42" borderId="6" xfId="0" applyFont="1" applyFill="1" applyBorder="1" applyAlignment="1">
      <alignment horizontal="left" vertical="center" wrapText="1" shrinkToFit="1"/>
    </xf>
    <xf numFmtId="0" fontId="74" fillId="42" borderId="2" xfId="0" applyFont="1" applyFill="1" applyBorder="1" applyAlignment="1">
      <alignment horizontal="left" vertical="center" wrapText="1" shrinkToFit="1"/>
    </xf>
    <xf numFmtId="0" fontId="68" fillId="31" borderId="112" xfId="0" applyFont="1" applyFill="1" applyBorder="1" applyAlignment="1">
      <alignment horizontal="center" vertical="center"/>
    </xf>
    <xf numFmtId="0" fontId="68" fillId="31" borderId="114" xfId="0" applyFont="1" applyFill="1" applyBorder="1" applyAlignment="1">
      <alignment horizontal="center" vertical="center"/>
    </xf>
    <xf numFmtId="0" fontId="11" fillId="42" borderId="6" xfId="0" applyFont="1" applyFill="1" applyBorder="1" applyAlignment="1">
      <alignment horizontal="center" vertical="center"/>
    </xf>
    <xf numFmtId="0" fontId="11" fillId="42" borderId="2" xfId="0" applyFont="1" applyFill="1" applyBorder="1" applyAlignment="1">
      <alignment horizontal="center" vertical="center"/>
    </xf>
    <xf numFmtId="0" fontId="74" fillId="42" borderId="6" xfId="0" applyFont="1" applyFill="1" applyBorder="1" applyAlignment="1">
      <alignment horizontal="center" vertical="center" wrapText="1" shrinkToFit="1"/>
    </xf>
    <xf numFmtId="0" fontId="74" fillId="42" borderId="2" xfId="0" applyFont="1" applyFill="1" applyBorder="1" applyAlignment="1">
      <alignment horizontal="center" vertical="center" wrapText="1" shrinkToFit="1"/>
    </xf>
    <xf numFmtId="0" fontId="44" fillId="0" borderId="85" xfId="0" applyFont="1" applyBorder="1" applyAlignment="1">
      <alignment horizontal="left"/>
    </xf>
    <xf numFmtId="0" fontId="8" fillId="6" borderId="33" xfId="0" applyFont="1" applyFill="1" applyBorder="1" applyAlignment="1">
      <alignment vertical="top"/>
    </xf>
    <xf numFmtId="0" fontId="8" fillId="6" borderId="85" xfId="0" applyFont="1" applyFill="1" applyBorder="1" applyAlignment="1">
      <alignment vertical="top"/>
    </xf>
    <xf numFmtId="0" fontId="8" fillId="6" borderId="36" xfId="0" applyFont="1" applyFill="1" applyBorder="1" applyAlignment="1">
      <alignment vertical="top"/>
    </xf>
    <xf numFmtId="0" fontId="8" fillId="6" borderId="33" xfId="0" applyFont="1" applyFill="1" applyBorder="1" applyAlignment="1">
      <alignment horizontal="left" vertical="center"/>
    </xf>
    <xf numFmtId="0" fontId="8" fillId="6" borderId="8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0" fontId="66" fillId="54" borderId="33" xfId="0" applyFont="1" applyFill="1" applyBorder="1" applyAlignment="1">
      <alignment horizontal="center" vertical="center"/>
    </xf>
    <xf numFmtId="0" fontId="66" fillId="54" borderId="85" xfId="0" applyFont="1" applyFill="1" applyBorder="1" applyAlignment="1">
      <alignment horizontal="center" vertical="center"/>
    </xf>
    <xf numFmtId="0" fontId="66" fillId="54" borderId="36" xfId="0" applyFont="1" applyFill="1" applyBorder="1" applyAlignment="1">
      <alignment horizontal="center" vertical="center"/>
    </xf>
    <xf numFmtId="0" fontId="66" fillId="53" borderId="33" xfId="0" applyFont="1" applyFill="1" applyBorder="1" applyAlignment="1">
      <alignment horizontal="center" vertical="center"/>
    </xf>
    <xf numFmtId="0" fontId="66" fillId="53" borderId="85" xfId="0" applyFont="1" applyFill="1" applyBorder="1" applyAlignment="1">
      <alignment horizontal="center" vertical="center"/>
    </xf>
    <xf numFmtId="0" fontId="66" fillId="53" borderId="36" xfId="0" applyFont="1" applyFill="1" applyBorder="1" applyAlignment="1">
      <alignment horizontal="center" vertical="center"/>
    </xf>
    <xf numFmtId="0" fontId="44" fillId="0" borderId="87" xfId="0" applyFont="1" applyBorder="1" applyAlignment="1">
      <alignment horizontal="left"/>
    </xf>
    <xf numFmtId="0" fontId="8" fillId="53" borderId="33" xfId="0" applyFont="1" applyFill="1" applyBorder="1" applyAlignment="1">
      <alignment horizontal="center" vertical="center"/>
    </xf>
    <xf numFmtId="0" fontId="8" fillId="53" borderId="85" xfId="0" applyFont="1" applyFill="1" applyBorder="1" applyAlignment="1">
      <alignment horizontal="center" vertical="center"/>
    </xf>
    <xf numFmtId="0" fontId="8" fillId="53" borderId="36" xfId="0" applyFont="1" applyFill="1" applyBorder="1" applyAlignment="1">
      <alignment horizontal="center" vertical="center"/>
    </xf>
    <xf numFmtId="0" fontId="44" fillId="0" borderId="0" xfId="0" applyFont="1" applyAlignment="1">
      <alignment horizontal="left"/>
    </xf>
    <xf numFmtId="0" fontId="51" fillId="0" borderId="87" xfId="0" applyFont="1" applyBorder="1" applyAlignment="1">
      <alignment horizontal="left"/>
    </xf>
    <xf numFmtId="0" fontId="44" fillId="0" borderId="85" xfId="0" applyFont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44" fillId="0" borderId="89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8" fillId="52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5" xfId="0" applyBorder="1"/>
    <xf numFmtId="0" fontId="0" fillId="0" borderId="36" xfId="0" applyBorder="1"/>
    <xf numFmtId="0" fontId="23" fillId="10" borderId="1" xfId="2" applyFont="1" applyFill="1" applyBorder="1" applyAlignment="1"/>
    <xf numFmtId="0" fontId="13" fillId="10" borderId="1" xfId="2" applyFont="1" applyFill="1" applyBorder="1" applyAlignment="1"/>
    <xf numFmtId="8" fontId="24" fillId="10" borderId="1" xfId="2" applyNumberFormat="1" applyFont="1" applyFill="1" applyBorder="1" applyAlignment="1">
      <alignment horizontal="center" vertical="center"/>
    </xf>
    <xf numFmtId="0" fontId="23" fillId="21" borderId="60" xfId="2" applyFont="1" applyFill="1" applyBorder="1" applyAlignment="1">
      <alignment wrapText="1"/>
    </xf>
    <xf numFmtId="0" fontId="23" fillId="21" borderId="61" xfId="2" applyFont="1" applyFill="1" applyBorder="1" applyAlignment="1">
      <alignment wrapText="1"/>
    </xf>
    <xf numFmtId="169" fontId="24" fillId="16" borderId="54" xfId="3" applyNumberFormat="1" applyFont="1" applyFill="1" applyBorder="1" applyAlignment="1">
      <alignment horizontal="center" vertical="center" wrapText="1"/>
    </xf>
    <xf numFmtId="169" fontId="24" fillId="16" borderId="55" xfId="3" applyNumberFormat="1" applyFont="1" applyFill="1" applyBorder="1" applyAlignment="1">
      <alignment horizontal="center" vertical="center" wrapText="1"/>
    </xf>
    <xf numFmtId="169" fontId="24" fillId="16" borderId="56" xfId="3" applyNumberFormat="1" applyFont="1" applyFill="1" applyBorder="1" applyAlignment="1">
      <alignment horizontal="center" vertical="center" wrapText="1"/>
    </xf>
    <xf numFmtId="0" fontId="23" fillId="12" borderId="60" xfId="2" applyFont="1" applyFill="1" applyBorder="1" applyAlignment="1">
      <alignment wrapText="1"/>
    </xf>
    <xf numFmtId="0" fontId="23" fillId="12" borderId="61" xfId="2" applyFont="1" applyFill="1" applyBorder="1" applyAlignment="1">
      <alignment wrapText="1"/>
    </xf>
    <xf numFmtId="0" fontId="23" fillId="22" borderId="60" xfId="2" applyFont="1" applyFill="1" applyBorder="1" applyAlignment="1">
      <alignment wrapText="1"/>
    </xf>
    <xf numFmtId="0" fontId="23" fillId="22" borderId="61" xfId="2" applyFont="1" applyFill="1" applyBorder="1" applyAlignment="1">
      <alignment wrapText="1"/>
    </xf>
    <xf numFmtId="0" fontId="23" fillId="18" borderId="60" xfId="2" applyFont="1" applyFill="1" applyBorder="1" applyAlignment="1">
      <alignment wrapText="1"/>
    </xf>
    <xf numFmtId="0" fontId="23" fillId="18" borderId="61" xfId="2" applyFont="1" applyFill="1" applyBorder="1" applyAlignment="1">
      <alignment wrapText="1"/>
    </xf>
    <xf numFmtId="0" fontId="23" fillId="19" borderId="60" xfId="2" applyFont="1" applyFill="1" applyBorder="1" applyAlignment="1">
      <alignment wrapText="1"/>
    </xf>
    <xf numFmtId="0" fontId="23" fillId="19" borderId="61" xfId="2" applyFont="1" applyFill="1" applyBorder="1" applyAlignment="1">
      <alignment wrapText="1"/>
    </xf>
    <xf numFmtId="0" fontId="23" fillId="20" borderId="60" xfId="2" applyFont="1" applyFill="1" applyBorder="1" applyAlignment="1">
      <alignment wrapText="1"/>
    </xf>
    <xf numFmtId="0" fontId="23" fillId="20" borderId="61" xfId="2" applyFont="1" applyFill="1" applyBorder="1" applyAlignment="1">
      <alignment wrapText="1"/>
    </xf>
    <xf numFmtId="0" fontId="23" fillId="14" borderId="60" xfId="2" applyFont="1" applyFill="1" applyBorder="1" applyAlignment="1">
      <alignment wrapText="1"/>
    </xf>
    <xf numFmtId="0" fontId="23" fillId="14" borderId="61" xfId="2" applyFont="1" applyFill="1" applyBorder="1" applyAlignment="1">
      <alignment wrapText="1"/>
    </xf>
    <xf numFmtId="8" fontId="24" fillId="16" borderId="54" xfId="3" applyNumberFormat="1" applyFont="1" applyFill="1" applyBorder="1" applyAlignment="1">
      <alignment horizontal="center" vertical="center" wrapText="1"/>
    </xf>
    <xf numFmtId="8" fontId="24" fillId="16" borderId="55" xfId="3" applyNumberFormat="1" applyFont="1" applyFill="1" applyBorder="1" applyAlignment="1">
      <alignment horizontal="center" vertical="center" wrapText="1"/>
    </xf>
    <xf numFmtId="8" fontId="24" fillId="16" borderId="56" xfId="3" applyNumberFormat="1" applyFont="1" applyFill="1" applyBorder="1" applyAlignment="1">
      <alignment horizontal="center" vertical="center" wrapText="1"/>
    </xf>
    <xf numFmtId="0" fontId="23" fillId="11" borderId="60" xfId="2" applyFont="1" applyFill="1" applyBorder="1" applyAlignment="1">
      <alignment wrapText="1"/>
    </xf>
    <xf numFmtId="0" fontId="23" fillId="11" borderId="61" xfId="2" applyFont="1" applyFill="1" applyBorder="1" applyAlignment="1">
      <alignment wrapText="1"/>
    </xf>
    <xf numFmtId="0" fontId="23" fillId="10" borderId="60" xfId="2" applyFont="1" applyFill="1" applyBorder="1" applyAlignment="1">
      <alignment wrapText="1"/>
    </xf>
    <xf numFmtId="0" fontId="23" fillId="10" borderId="61" xfId="2" applyFont="1" applyFill="1" applyBorder="1" applyAlignment="1">
      <alignment wrapText="1"/>
    </xf>
    <xf numFmtId="0" fontId="23" fillId="9" borderId="60" xfId="2" applyFont="1" applyFill="1" applyBorder="1" applyAlignment="1">
      <alignment wrapText="1"/>
    </xf>
    <xf numFmtId="0" fontId="23" fillId="9" borderId="61" xfId="2" applyFont="1" applyFill="1" applyBorder="1" applyAlignment="1">
      <alignment wrapText="1"/>
    </xf>
    <xf numFmtId="0" fontId="26" fillId="10" borderId="54" xfId="2" applyFont="1" applyFill="1" applyBorder="1" applyAlignment="1">
      <alignment horizontal="center" wrapText="1" shrinkToFit="1"/>
    </xf>
    <xf numFmtId="0" fontId="41" fillId="10" borderId="55" xfId="2" applyFont="1" applyFill="1" applyBorder="1" applyAlignment="1">
      <alignment horizontal="center" wrapText="1" shrinkToFit="1"/>
    </xf>
    <xf numFmtId="0" fontId="41" fillId="10" borderId="56" xfId="2" applyFont="1" applyFill="1" applyBorder="1" applyAlignment="1">
      <alignment horizontal="center" wrapText="1" shrinkToFit="1"/>
    </xf>
    <xf numFmtId="0" fontId="23" fillId="16" borderId="57" xfId="2" applyFont="1" applyFill="1" applyBorder="1" applyAlignment="1">
      <alignment wrapText="1"/>
    </xf>
    <xf numFmtId="0" fontId="23" fillId="16" borderId="58" xfId="2" applyFont="1" applyFill="1" applyBorder="1" applyAlignment="1">
      <alignment wrapText="1"/>
    </xf>
    <xf numFmtId="0" fontId="23" fillId="17" borderId="60" xfId="2" applyFont="1" applyFill="1" applyBorder="1" applyAlignment="1">
      <alignment wrapText="1"/>
    </xf>
    <xf numFmtId="0" fontId="23" fillId="17" borderId="61" xfId="2" applyFont="1" applyFill="1" applyBorder="1" applyAlignment="1">
      <alignment wrapText="1"/>
    </xf>
    <xf numFmtId="49" fontId="19" fillId="0" borderId="12" xfId="2" applyNumberFormat="1" applyFont="1" applyBorder="1" applyAlignment="1"/>
    <xf numFmtId="0" fontId="12" fillId="0" borderId="11" xfId="2" applyBorder="1" applyAlignment="1"/>
    <xf numFmtId="4" fontId="14" fillId="23" borderId="76" xfId="2" applyNumberFormat="1" applyFont="1" applyFill="1" applyBorder="1" applyAlignment="1">
      <alignment horizontal="center"/>
    </xf>
    <xf numFmtId="0" fontId="19" fillId="24" borderId="176" xfId="2" applyFont="1" applyFill="1" applyBorder="1" applyAlignment="1">
      <alignment horizontal="center"/>
    </xf>
    <xf numFmtId="0" fontId="19" fillId="24" borderId="173" xfId="2" applyFont="1" applyFill="1" applyBorder="1" applyAlignment="1">
      <alignment horizontal="center"/>
    </xf>
    <xf numFmtId="0" fontId="18" fillId="9" borderId="176" xfId="2" applyFont="1" applyFill="1" applyBorder="1" applyAlignment="1">
      <alignment horizontal="center"/>
    </xf>
    <xf numFmtId="0" fontId="18" fillId="9" borderId="177" xfId="2" applyFont="1" applyFill="1" applyBorder="1" applyAlignment="1">
      <alignment horizontal="center"/>
    </xf>
    <xf numFmtId="0" fontId="19" fillId="10" borderId="176" xfId="2" applyFont="1" applyFill="1" applyBorder="1" applyAlignment="1">
      <alignment horizontal="center"/>
    </xf>
    <xf numFmtId="0" fontId="19" fillId="10" borderId="173" xfId="2" applyFont="1" applyFill="1" applyBorder="1" applyAlignment="1">
      <alignment horizontal="center"/>
    </xf>
    <xf numFmtId="0" fontId="19" fillId="18" borderId="176" xfId="2" applyFont="1" applyFill="1" applyBorder="1" applyAlignment="1">
      <alignment horizontal="center"/>
    </xf>
    <xf numFmtId="0" fontId="19" fillId="18" borderId="173" xfId="2" applyFont="1" applyFill="1" applyBorder="1" applyAlignment="1">
      <alignment horizontal="center"/>
    </xf>
    <xf numFmtId="0" fontId="19" fillId="25" borderId="176" xfId="2" applyFont="1" applyFill="1" applyBorder="1" applyAlignment="1">
      <alignment horizontal="center"/>
    </xf>
    <xf numFmtId="0" fontId="19" fillId="25" borderId="173" xfId="2" applyFont="1" applyFill="1" applyBorder="1" applyAlignment="1">
      <alignment horizontal="center"/>
    </xf>
    <xf numFmtId="0" fontId="19" fillId="20" borderId="176" xfId="2" applyFont="1" applyFill="1" applyBorder="1" applyAlignment="1">
      <alignment horizontal="center"/>
    </xf>
    <xf numFmtId="0" fontId="19" fillId="20" borderId="173" xfId="2" applyFont="1" applyFill="1" applyBorder="1" applyAlignment="1">
      <alignment horizontal="center"/>
    </xf>
    <xf numFmtId="0" fontId="19" fillId="21" borderId="176" xfId="2" applyFont="1" applyFill="1" applyBorder="1" applyAlignment="1">
      <alignment horizontal="center"/>
    </xf>
    <xf numFmtId="0" fontId="19" fillId="21" borderId="173" xfId="2" applyFont="1" applyFill="1" applyBorder="1" applyAlignment="1">
      <alignment horizontal="center"/>
    </xf>
    <xf numFmtId="0" fontId="19" fillId="12" borderId="176" xfId="2" applyFont="1" applyFill="1" applyBorder="1" applyAlignment="1">
      <alignment horizontal="center"/>
    </xf>
    <xf numFmtId="0" fontId="19" fillId="12" borderId="173" xfId="2" applyFont="1" applyFill="1" applyBorder="1" applyAlignment="1">
      <alignment horizontal="center"/>
    </xf>
    <xf numFmtId="0" fontId="19" fillId="11" borderId="176" xfId="2" applyFont="1" applyFill="1" applyBorder="1" applyAlignment="1">
      <alignment horizontal="center"/>
    </xf>
    <xf numFmtId="0" fontId="19" fillId="11" borderId="173" xfId="2" applyFont="1" applyFill="1" applyBorder="1" applyAlignment="1">
      <alignment horizontal="center"/>
    </xf>
    <xf numFmtId="0" fontId="22" fillId="0" borderId="175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19" fillId="16" borderId="176" xfId="2" applyFont="1" applyFill="1" applyBorder="1" applyAlignment="1">
      <alignment horizontal="center"/>
    </xf>
    <xf numFmtId="0" fontId="19" fillId="16" borderId="173" xfId="2" applyFont="1" applyFill="1" applyBorder="1" applyAlignment="1">
      <alignment horizontal="center"/>
    </xf>
    <xf numFmtId="0" fontId="19" fillId="17" borderId="176" xfId="2" applyFont="1" applyFill="1" applyBorder="1" applyAlignment="1">
      <alignment horizontal="center"/>
    </xf>
    <xf numFmtId="0" fontId="19" fillId="17" borderId="173" xfId="2" applyFont="1" applyFill="1" applyBorder="1" applyAlignment="1">
      <alignment horizontal="center"/>
    </xf>
    <xf numFmtId="0" fontId="19" fillId="9" borderId="176" xfId="2" applyFont="1" applyFill="1" applyBorder="1" applyAlignment="1">
      <alignment horizontal="center"/>
    </xf>
    <xf numFmtId="0" fontId="19" fillId="9" borderId="173" xfId="2" applyFont="1" applyFill="1" applyBorder="1" applyAlignment="1">
      <alignment horizontal="center"/>
    </xf>
    <xf numFmtId="0" fontId="19" fillId="26" borderId="176" xfId="2" applyFont="1" applyFill="1" applyBorder="1" applyAlignment="1">
      <alignment horizontal="center"/>
    </xf>
    <xf numFmtId="0" fontId="19" fillId="26" borderId="173" xfId="2" applyFont="1" applyFill="1" applyBorder="1" applyAlignment="1">
      <alignment horizontal="center"/>
    </xf>
    <xf numFmtId="0" fontId="19" fillId="24" borderId="176" xfId="2" applyFont="1" applyFill="1" applyBorder="1" applyAlignment="1">
      <alignment horizontal="center" vertical="center"/>
    </xf>
    <xf numFmtId="0" fontId="19" fillId="24" borderId="173" xfId="2" applyFont="1" applyFill="1" applyBorder="1" applyAlignment="1">
      <alignment horizontal="center" vertical="center"/>
    </xf>
    <xf numFmtId="0" fontId="18" fillId="9" borderId="180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19" fillId="10" borderId="176" xfId="2" applyFont="1" applyFill="1" applyBorder="1" applyAlignment="1">
      <alignment horizontal="center" vertical="center"/>
    </xf>
    <xf numFmtId="0" fontId="19" fillId="10" borderId="173" xfId="2" applyFont="1" applyFill="1" applyBorder="1" applyAlignment="1">
      <alignment horizontal="center" vertical="center"/>
    </xf>
    <xf numFmtId="0" fontId="19" fillId="18" borderId="176" xfId="2" applyFont="1" applyFill="1" applyBorder="1" applyAlignment="1">
      <alignment horizontal="center" vertical="center"/>
    </xf>
    <xf numFmtId="0" fontId="19" fillId="18" borderId="173" xfId="2" applyFont="1" applyFill="1" applyBorder="1" applyAlignment="1">
      <alignment horizontal="center" vertical="center"/>
    </xf>
    <xf numFmtId="0" fontId="19" fillId="25" borderId="176" xfId="2" applyFont="1" applyFill="1" applyBorder="1" applyAlignment="1">
      <alignment horizontal="center" vertical="center"/>
    </xf>
    <xf numFmtId="0" fontId="19" fillId="25" borderId="173" xfId="2" applyFont="1" applyFill="1" applyBorder="1" applyAlignment="1">
      <alignment horizontal="center" vertical="center"/>
    </xf>
    <xf numFmtId="0" fontId="19" fillId="20" borderId="176" xfId="2" applyFont="1" applyFill="1" applyBorder="1" applyAlignment="1">
      <alignment horizontal="center" vertical="center"/>
    </xf>
    <xf numFmtId="0" fontId="19" fillId="20" borderId="173" xfId="2" applyFont="1" applyFill="1" applyBorder="1" applyAlignment="1">
      <alignment horizontal="center" vertical="center"/>
    </xf>
    <xf numFmtId="0" fontId="19" fillId="21" borderId="176" xfId="2" applyFont="1" applyFill="1" applyBorder="1" applyAlignment="1">
      <alignment horizontal="center" vertical="center"/>
    </xf>
    <xf numFmtId="0" fontId="19" fillId="21" borderId="173" xfId="2" applyFont="1" applyFill="1" applyBorder="1" applyAlignment="1">
      <alignment horizontal="center" vertical="center"/>
    </xf>
    <xf numFmtId="0" fontId="19" fillId="12" borderId="176" xfId="2" applyFont="1" applyFill="1" applyBorder="1" applyAlignment="1">
      <alignment horizontal="center" vertical="center"/>
    </xf>
    <xf numFmtId="0" fontId="19" fillId="12" borderId="173" xfId="2" applyFont="1" applyFill="1" applyBorder="1" applyAlignment="1">
      <alignment horizontal="center" vertical="center"/>
    </xf>
    <xf numFmtId="0" fontId="19" fillId="11" borderId="176" xfId="2" applyFont="1" applyFill="1" applyBorder="1" applyAlignment="1">
      <alignment horizontal="center" vertical="center"/>
    </xf>
    <xf numFmtId="0" fontId="19" fillId="11" borderId="173" xfId="2" applyFont="1" applyFill="1" applyBorder="1" applyAlignment="1">
      <alignment horizontal="center" vertical="center"/>
    </xf>
    <xf numFmtId="0" fontId="14" fillId="0" borderId="175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9" fillId="16" borderId="176" xfId="2" applyFont="1" applyFill="1" applyBorder="1" applyAlignment="1">
      <alignment horizontal="center" vertical="center"/>
    </xf>
    <xf numFmtId="0" fontId="19" fillId="16" borderId="173" xfId="2" applyFont="1" applyFill="1" applyBorder="1" applyAlignment="1">
      <alignment horizontal="center" vertical="center"/>
    </xf>
    <xf numFmtId="0" fontId="19" fillId="17" borderId="176" xfId="2" applyFont="1" applyFill="1" applyBorder="1" applyAlignment="1">
      <alignment horizontal="center" vertical="center"/>
    </xf>
    <xf numFmtId="0" fontId="19" fillId="17" borderId="173" xfId="2" applyFont="1" applyFill="1" applyBorder="1" applyAlignment="1">
      <alignment horizontal="center" vertical="center"/>
    </xf>
    <xf numFmtId="0" fontId="19" fillId="9" borderId="176" xfId="2" applyFont="1" applyFill="1" applyBorder="1" applyAlignment="1">
      <alignment horizontal="center" vertical="center"/>
    </xf>
    <xf numFmtId="0" fontId="19" fillId="9" borderId="173" xfId="2" applyFont="1" applyFill="1" applyBorder="1" applyAlignment="1">
      <alignment horizontal="center" vertical="center"/>
    </xf>
    <xf numFmtId="0" fontId="19" fillId="26" borderId="176" xfId="2" applyFont="1" applyFill="1" applyBorder="1" applyAlignment="1">
      <alignment horizontal="center" vertical="center"/>
    </xf>
    <xf numFmtId="0" fontId="19" fillId="26" borderId="173" xfId="2" applyFont="1" applyFill="1" applyBorder="1" applyAlignment="1">
      <alignment horizontal="center" vertical="center"/>
    </xf>
    <xf numFmtId="3" fontId="24" fillId="0" borderId="0" xfId="2" applyNumberFormat="1" applyFont="1" applyBorder="1" applyAlignment="1">
      <alignment horizontal="center"/>
    </xf>
    <xf numFmtId="3" fontId="24" fillId="0" borderId="0" xfId="2" applyNumberFormat="1" applyFont="1" applyAlignment="1">
      <alignment horizontal="center"/>
    </xf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/>
    </xf>
    <xf numFmtId="0" fontId="26" fillId="26" borderId="56" xfId="2" applyFont="1" applyFill="1" applyBorder="1" applyAlignment="1" applyProtection="1">
      <alignment horizontal="center"/>
    </xf>
    <xf numFmtId="0" fontId="12" fillId="0" borderId="33" xfId="2" applyBorder="1" applyAlignment="1">
      <alignment horizontal="left"/>
    </xf>
    <xf numFmtId="0" fontId="12" fillId="0" borderId="36" xfId="2" applyBorder="1" applyAlignment="1">
      <alignment horizontal="left"/>
    </xf>
    <xf numFmtId="0" fontId="14" fillId="0" borderId="0" xfId="2" applyFont="1" applyAlignment="1">
      <alignment horizontal="left"/>
    </xf>
    <xf numFmtId="0" fontId="12" fillId="39" borderId="37" xfId="2" applyFill="1" applyBorder="1" applyAlignment="1">
      <alignment horizontal="center"/>
    </xf>
    <xf numFmtId="0" fontId="12" fillId="39" borderId="38" xfId="2" applyFill="1" applyBorder="1" applyAlignment="1">
      <alignment horizontal="center"/>
    </xf>
    <xf numFmtId="0" fontId="12" fillId="39" borderId="41" xfId="2" applyFill="1" applyBorder="1" applyAlignment="1">
      <alignment horizontal="center"/>
    </xf>
    <xf numFmtId="0" fontId="12" fillId="39" borderId="88" xfId="2" applyFill="1" applyBorder="1" applyAlignment="1">
      <alignment horizontal="center"/>
    </xf>
    <xf numFmtId="0" fontId="12" fillId="39" borderId="39" xfId="2" applyFill="1" applyBorder="1" applyAlignment="1">
      <alignment horizontal="center"/>
    </xf>
    <xf numFmtId="0" fontId="12" fillId="39" borderId="40" xfId="2" applyFill="1" applyBorder="1" applyAlignment="1">
      <alignment horizontal="center"/>
    </xf>
    <xf numFmtId="0" fontId="12" fillId="57" borderId="33" xfId="2" applyFill="1" applyBorder="1" applyAlignment="1">
      <alignment horizontal="center"/>
    </xf>
    <xf numFmtId="0" fontId="12" fillId="57" borderId="36" xfId="2" applyFill="1" applyBorder="1" applyAlignment="1">
      <alignment horizontal="center"/>
    </xf>
    <xf numFmtId="0" fontId="12" fillId="0" borderId="33" xfId="2" applyBorder="1" applyAlignment="1">
      <alignment horizontal="left" vertical="center"/>
    </xf>
    <xf numFmtId="0" fontId="12" fillId="0" borderId="36" xfId="2" applyBorder="1" applyAlignment="1">
      <alignment horizontal="left" vertical="center"/>
    </xf>
    <xf numFmtId="0" fontId="22" fillId="0" borderId="27" xfId="2" applyFont="1" applyBorder="1" applyAlignment="1">
      <alignment horizontal="center" vertical="center"/>
    </xf>
    <xf numFmtId="0" fontId="12" fillId="0" borderId="87" xfId="2" applyBorder="1" applyAlignment="1">
      <alignment horizontal="left"/>
    </xf>
    <xf numFmtId="0" fontId="12" fillId="0" borderId="0" xfId="2" applyAlignment="1">
      <alignment horizontal="left"/>
    </xf>
    <xf numFmtId="0" fontId="14" fillId="0" borderId="210" xfId="2" applyFont="1" applyBorder="1" applyAlignment="1">
      <alignment horizontal="left"/>
    </xf>
    <xf numFmtId="0" fontId="14" fillId="0" borderId="211" xfId="2" applyFont="1" applyBorder="1" applyAlignment="1">
      <alignment horizontal="left"/>
    </xf>
    <xf numFmtId="0" fontId="14" fillId="0" borderId="201" xfId="2" applyFont="1" applyBorder="1" applyAlignment="1">
      <alignment horizontal="left"/>
    </xf>
    <xf numFmtId="0" fontId="12" fillId="0" borderId="0" xfId="2" applyBorder="1" applyAlignment="1">
      <alignment horizontal="center"/>
    </xf>
    <xf numFmtId="0" fontId="12" fillId="0" borderId="0" xfId="2" applyAlignment="1">
      <alignment horizontal="center"/>
    </xf>
    <xf numFmtId="0" fontId="14" fillId="0" borderId="202" xfId="2" applyFont="1" applyBorder="1" applyAlignment="1">
      <alignment horizontal="left"/>
    </xf>
    <xf numFmtId="0" fontId="14" fillId="0" borderId="203" xfId="2" applyFont="1" applyBorder="1" applyAlignment="1">
      <alignment horizontal="left"/>
    </xf>
    <xf numFmtId="0" fontId="14" fillId="0" borderId="204" xfId="2" applyFont="1" applyBorder="1" applyAlignment="1">
      <alignment horizontal="left"/>
    </xf>
    <xf numFmtId="0" fontId="14" fillId="0" borderId="206" xfId="2" applyFont="1" applyBorder="1" applyAlignment="1">
      <alignment horizontal="left"/>
    </xf>
    <xf numFmtId="0" fontId="14" fillId="0" borderId="207" xfId="2" applyFont="1" applyBorder="1" applyAlignment="1">
      <alignment horizontal="left"/>
    </xf>
    <xf numFmtId="0" fontId="14" fillId="42" borderId="266" xfId="2" applyFont="1" applyFill="1" applyBorder="1" applyAlignment="1">
      <alignment horizontal="left"/>
    </xf>
    <xf numFmtId="0" fontId="14" fillId="42" borderId="267" xfId="2" applyFont="1" applyFill="1" applyBorder="1" applyAlignment="1">
      <alignment horizontal="left"/>
    </xf>
    <xf numFmtId="0" fontId="26" fillId="12" borderId="0" xfId="2" applyFont="1" applyFill="1" applyAlignment="1">
      <alignment horizontal="center"/>
    </xf>
    <xf numFmtId="0" fontId="22" fillId="58" borderId="208" xfId="2" applyFont="1" applyFill="1" applyBorder="1" applyAlignment="1">
      <alignment horizontal="left"/>
    </xf>
    <xf numFmtId="0" fontId="22" fillId="58" borderId="209" xfId="2" applyFont="1" applyFill="1" applyBorder="1" applyAlignment="1">
      <alignment horizontal="left"/>
    </xf>
    <xf numFmtId="0" fontId="14" fillId="0" borderId="230" xfId="2" applyFont="1" applyBorder="1" applyAlignment="1">
      <alignment horizontal="left"/>
    </xf>
    <xf numFmtId="0" fontId="22" fillId="0" borderId="0" xfId="2" applyFont="1" applyAlignment="1">
      <alignment horizontal="left" vertical="center" wrapText="1"/>
    </xf>
    <xf numFmtId="0" fontId="22" fillId="38" borderId="0" xfId="2" applyFont="1" applyFill="1" applyAlignment="1">
      <alignment horizontal="center" vertical="center"/>
    </xf>
    <xf numFmtId="0" fontId="12" fillId="38" borderId="0" xfId="2" applyFill="1" applyAlignment="1">
      <alignment horizontal="center" vertical="center"/>
    </xf>
    <xf numFmtId="0" fontId="14" fillId="0" borderId="0" xfId="2" applyFont="1" applyFill="1" applyBorder="1" applyAlignment="1">
      <alignment horizontal="left"/>
    </xf>
    <xf numFmtId="0" fontId="12" fillId="0" borderId="213" xfId="2" applyBorder="1" applyAlignment="1">
      <alignment horizontal="center"/>
    </xf>
    <xf numFmtId="0" fontId="14" fillId="0" borderId="234" xfId="2" applyFont="1" applyFill="1" applyBorder="1" applyAlignment="1">
      <alignment horizontal="left"/>
    </xf>
    <xf numFmtId="0" fontId="14" fillId="0" borderId="235" xfId="2" applyFont="1" applyFill="1" applyBorder="1" applyAlignment="1">
      <alignment horizontal="left"/>
    </xf>
    <xf numFmtId="0" fontId="14" fillId="42" borderId="252" xfId="2" applyFont="1" applyFill="1" applyBorder="1" applyAlignment="1">
      <alignment horizontal="left"/>
    </xf>
    <xf numFmtId="0" fontId="14" fillId="42" borderId="253" xfId="2" applyFont="1" applyFill="1" applyBorder="1" applyAlignment="1">
      <alignment horizontal="left"/>
    </xf>
    <xf numFmtId="0" fontId="22" fillId="38" borderId="0" xfId="2" applyFont="1" applyFill="1" applyAlignment="1">
      <alignment horizontal="center"/>
    </xf>
    <xf numFmtId="0" fontId="12" fillId="38" borderId="0" xfId="2" applyFill="1" applyAlignment="1">
      <alignment horizontal="center"/>
    </xf>
    <xf numFmtId="0" fontId="14" fillId="0" borderId="215" xfId="2" applyFont="1" applyBorder="1" applyAlignment="1">
      <alignment horizontal="left" vertical="center"/>
    </xf>
    <xf numFmtId="0" fontId="14" fillId="0" borderId="216" xfId="2" applyFont="1" applyBorder="1" applyAlignment="1">
      <alignment horizontal="left" vertical="center"/>
    </xf>
    <xf numFmtId="0" fontId="14" fillId="0" borderId="264" xfId="2" applyFont="1" applyFill="1" applyBorder="1" applyAlignment="1">
      <alignment horizontal="left"/>
    </xf>
    <xf numFmtId="0" fontId="14" fillId="0" borderId="265" xfId="2" applyFont="1" applyFill="1" applyBorder="1" applyAlignment="1">
      <alignment horizontal="left"/>
    </xf>
    <xf numFmtId="0" fontId="14" fillId="42" borderId="254" xfId="2" applyFont="1" applyFill="1" applyBorder="1" applyAlignment="1">
      <alignment horizontal="left"/>
    </xf>
    <xf numFmtId="0" fontId="14" fillId="42" borderId="255" xfId="2" applyFont="1" applyFill="1" applyBorder="1" applyAlignment="1">
      <alignment horizontal="left"/>
    </xf>
    <xf numFmtId="0" fontId="12" fillId="0" borderId="0" xfId="2" applyAlignment="1">
      <alignment horizontal="center" vertical="center" wrapText="1"/>
    </xf>
    <xf numFmtId="0" fontId="14" fillId="42" borderId="231" xfId="2" applyFont="1" applyFill="1" applyBorder="1" applyAlignment="1">
      <alignment horizontal="left"/>
    </xf>
    <xf numFmtId="0" fontId="14" fillId="42" borderId="232" xfId="2" applyFont="1" applyFill="1" applyBorder="1" applyAlignment="1">
      <alignment horizontal="left"/>
    </xf>
    <xf numFmtId="0" fontId="14" fillId="0" borderId="231" xfId="2" applyFont="1" applyBorder="1" applyAlignment="1">
      <alignment horizontal="left" vertical="center"/>
    </xf>
    <xf numFmtId="0" fontId="14" fillId="0" borderId="232" xfId="2" applyFont="1" applyBorder="1" applyAlignment="1">
      <alignment horizontal="left" vertical="center"/>
    </xf>
    <xf numFmtId="0" fontId="14" fillId="42" borderId="202" xfId="2" applyFont="1" applyFill="1" applyBorder="1" applyAlignment="1">
      <alignment horizontal="left"/>
    </xf>
    <xf numFmtId="0" fontId="14" fillId="42" borderId="204" xfId="2" applyFont="1" applyFill="1" applyBorder="1" applyAlignment="1">
      <alignment horizontal="left"/>
    </xf>
    <xf numFmtId="0" fontId="14" fillId="42" borderId="208" xfId="2" applyFont="1" applyFill="1" applyBorder="1" applyAlignment="1">
      <alignment horizontal="left" vertical="center"/>
    </xf>
    <xf numFmtId="0" fontId="14" fillId="42" borderId="209" xfId="2" applyFont="1" applyFill="1" applyBorder="1" applyAlignment="1">
      <alignment horizontal="left" vertical="center"/>
    </xf>
    <xf numFmtId="0" fontId="14" fillId="0" borderId="202" xfId="2" applyFont="1" applyBorder="1" applyAlignment="1">
      <alignment horizontal="center"/>
    </xf>
    <xf numFmtId="0" fontId="14" fillId="0" borderId="204" xfId="2" applyFont="1" applyBorder="1" applyAlignment="1">
      <alignment horizontal="center"/>
    </xf>
    <xf numFmtId="0" fontId="14" fillId="0" borderId="269" xfId="2" applyFont="1" applyFill="1" applyBorder="1" applyAlignment="1">
      <alignment horizontal="left" vertical="center"/>
    </xf>
    <xf numFmtId="0" fontId="14" fillId="0" borderId="270" xfId="2" applyFont="1" applyFill="1" applyBorder="1" applyAlignment="1">
      <alignment horizontal="left" vertical="center"/>
    </xf>
    <xf numFmtId="0" fontId="14" fillId="0" borderId="266" xfId="2" applyFont="1" applyBorder="1" applyAlignment="1">
      <alignment horizontal="left" vertical="center"/>
    </xf>
    <xf numFmtId="0" fontId="14" fillId="0" borderId="267" xfId="2" applyFont="1" applyBorder="1" applyAlignment="1">
      <alignment horizontal="left" vertical="center"/>
    </xf>
    <xf numFmtId="0" fontId="12" fillId="0" borderId="87" xfId="2" applyBorder="1" applyAlignment="1">
      <alignment horizontal="center"/>
    </xf>
    <xf numFmtId="0" fontId="12" fillId="0" borderId="212" xfId="2" applyBorder="1" applyAlignment="1">
      <alignment horizontal="center"/>
    </xf>
    <xf numFmtId="0" fontId="14" fillId="0" borderId="202" xfId="2" applyFont="1" applyFill="1" applyBorder="1" applyAlignment="1">
      <alignment horizontal="left"/>
    </xf>
    <xf numFmtId="0" fontId="14" fillId="0" borderId="204" xfId="2" applyFont="1" applyFill="1" applyBorder="1" applyAlignment="1">
      <alignment horizontal="left"/>
    </xf>
    <xf numFmtId="0" fontId="22" fillId="22" borderId="54" xfId="2" applyFont="1" applyFill="1" applyBorder="1" applyAlignment="1">
      <alignment horizontal="center"/>
    </xf>
    <xf numFmtId="0" fontId="22" fillId="22" borderId="56" xfId="2" applyFont="1" applyFill="1" applyBorder="1" applyAlignment="1">
      <alignment horizontal="center"/>
    </xf>
    <xf numFmtId="0" fontId="22" fillId="25" borderId="54" xfId="2" applyFont="1" applyFill="1" applyBorder="1" applyAlignment="1">
      <alignment horizontal="center"/>
    </xf>
    <xf numFmtId="0" fontId="22" fillId="25" borderId="56" xfId="2" applyFont="1" applyFill="1" applyBorder="1" applyAlignment="1">
      <alignment horizontal="center"/>
    </xf>
    <xf numFmtId="0" fontId="22" fillId="11" borderId="54" xfId="2" applyFont="1" applyFill="1" applyBorder="1" applyAlignment="1">
      <alignment horizontal="center"/>
    </xf>
    <xf numFmtId="0" fontId="22" fillId="11" borderId="56" xfId="2" applyFont="1" applyFill="1" applyBorder="1" applyAlignment="1">
      <alignment horizontal="center"/>
    </xf>
    <xf numFmtId="0" fontId="22" fillId="26" borderId="54" xfId="2" applyFont="1" applyFill="1" applyBorder="1" applyAlignment="1">
      <alignment horizontal="center"/>
    </xf>
    <xf numFmtId="0" fontId="22" fillId="26" borderId="56" xfId="2" applyFont="1" applyFill="1" applyBorder="1" applyAlignment="1">
      <alignment horizontal="center"/>
    </xf>
    <xf numFmtId="9" fontId="22" fillId="9" borderId="54" xfId="4" applyFont="1" applyFill="1" applyBorder="1" applyAlignment="1">
      <alignment horizontal="center"/>
    </xf>
    <xf numFmtId="9" fontId="22" fillId="9" borderId="56" xfId="4" applyFont="1" applyFill="1" applyBorder="1" applyAlignment="1">
      <alignment horizontal="center"/>
    </xf>
    <xf numFmtId="0" fontId="22" fillId="17" borderId="54" xfId="2" applyFont="1" applyFill="1" applyBorder="1" applyAlignment="1">
      <alignment horizontal="center"/>
    </xf>
    <xf numFmtId="0" fontId="22" fillId="17" borderId="56" xfId="2" applyFont="1" applyFill="1" applyBorder="1" applyAlignment="1">
      <alignment horizontal="center"/>
    </xf>
    <xf numFmtId="0" fontId="22" fillId="16" borderId="54" xfId="2" applyFont="1" applyFill="1" applyBorder="1" applyAlignment="1">
      <alignment horizontal="center"/>
    </xf>
    <xf numFmtId="0" fontId="22" fillId="16" borderId="56" xfId="2" applyFont="1" applyFill="1" applyBorder="1" applyAlignment="1">
      <alignment horizontal="center"/>
    </xf>
    <xf numFmtId="0" fontId="22" fillId="29" borderId="54" xfId="2" applyFont="1" applyFill="1" applyBorder="1" applyAlignment="1">
      <alignment horizontal="center"/>
    </xf>
    <xf numFmtId="0" fontId="22" fillId="29" borderId="56" xfId="2" applyFont="1" applyFill="1" applyBorder="1" applyAlignment="1">
      <alignment horizontal="center"/>
    </xf>
    <xf numFmtId="0" fontId="22" fillId="24" borderId="54" xfId="2" applyFont="1" applyFill="1" applyBorder="1" applyAlignment="1">
      <alignment horizontal="center"/>
    </xf>
    <xf numFmtId="0" fontId="22" fillId="24" borderId="56" xfId="2" applyFont="1" applyFill="1" applyBorder="1" applyAlignment="1">
      <alignment horizontal="center"/>
    </xf>
    <xf numFmtId="0" fontId="22" fillId="8" borderId="54" xfId="2" applyFont="1" applyFill="1" applyBorder="1" applyAlignment="1">
      <alignment horizontal="center"/>
    </xf>
    <xf numFmtId="0" fontId="22" fillId="8" borderId="56" xfId="2" applyFont="1" applyFill="1" applyBorder="1" applyAlignment="1">
      <alignment horizontal="center"/>
    </xf>
    <xf numFmtId="0" fontId="22" fillId="28" borderId="54" xfId="2" applyFont="1" applyFill="1" applyBorder="1" applyAlignment="1">
      <alignment horizontal="center"/>
    </xf>
    <xf numFmtId="0" fontId="22" fillId="28" borderId="56" xfId="2" applyFont="1" applyFill="1" applyBorder="1" applyAlignment="1">
      <alignment horizontal="center"/>
    </xf>
    <xf numFmtId="0" fontId="22" fillId="18" borderId="54" xfId="2" applyFont="1" applyFill="1" applyBorder="1" applyAlignment="1">
      <alignment horizontal="center"/>
    </xf>
    <xf numFmtId="0" fontId="22" fillId="18" borderId="56" xfId="2" applyFont="1" applyFill="1" applyBorder="1" applyAlignment="1">
      <alignment horizontal="center"/>
    </xf>
    <xf numFmtId="0" fontId="22" fillId="10" borderId="54" xfId="2" applyFont="1" applyFill="1" applyBorder="1" applyAlignment="1">
      <alignment horizontal="center"/>
    </xf>
    <xf numFmtId="0" fontId="22" fillId="10" borderId="56" xfId="2" applyFont="1" applyFill="1" applyBorder="1" applyAlignment="1">
      <alignment horizontal="center"/>
    </xf>
    <xf numFmtId="0" fontId="43" fillId="0" borderId="0" xfId="2" applyFont="1" applyBorder="1" applyAlignment="1"/>
    <xf numFmtId="0" fontId="43" fillId="0" borderId="0" xfId="2" applyFont="1" applyAlignment="1"/>
    <xf numFmtId="0" fontId="43" fillId="0" borderId="77" xfId="2" applyFont="1" applyBorder="1" applyAlignment="1"/>
    <xf numFmtId="0" fontId="20" fillId="0" borderId="44" xfId="2" applyFont="1" applyBorder="1" applyAlignment="1">
      <alignment horizontal="center" vertical="center" wrapText="1"/>
    </xf>
    <xf numFmtId="0" fontId="20" fillId="0" borderId="48" xfId="2" applyFont="1" applyBorder="1" applyAlignment="1">
      <alignment horizontal="center" vertical="center" wrapText="1"/>
    </xf>
    <xf numFmtId="0" fontId="22" fillId="24" borderId="45" xfId="2" applyFont="1" applyFill="1" applyBorder="1" applyAlignment="1">
      <alignment horizontal="center"/>
    </xf>
    <xf numFmtId="0" fontId="22" fillId="8" borderId="45" xfId="2" applyFont="1" applyFill="1" applyBorder="1" applyAlignment="1">
      <alignment horizontal="center"/>
    </xf>
    <xf numFmtId="0" fontId="22" fillId="28" borderId="45" xfId="2" applyFont="1" applyFill="1" applyBorder="1" applyAlignment="1">
      <alignment horizontal="center"/>
    </xf>
    <xf numFmtId="0" fontId="22" fillId="18" borderId="45" xfId="2" applyFont="1" applyFill="1" applyBorder="1" applyAlignment="1">
      <alignment horizontal="center"/>
    </xf>
    <xf numFmtId="0" fontId="22" fillId="10" borderId="45" xfId="2" applyFont="1" applyFill="1" applyBorder="1" applyAlignment="1">
      <alignment horizontal="center"/>
    </xf>
    <xf numFmtId="0" fontId="22" fillId="11" borderId="45" xfId="2" applyFont="1" applyFill="1" applyBorder="1" applyAlignment="1">
      <alignment horizontal="center"/>
    </xf>
    <xf numFmtId="0" fontId="22" fillId="26" borderId="45" xfId="2" applyFont="1" applyFill="1" applyBorder="1" applyAlignment="1">
      <alignment horizontal="center"/>
    </xf>
    <xf numFmtId="0" fontId="22" fillId="9" borderId="45" xfId="2" applyFont="1" applyFill="1" applyBorder="1" applyAlignment="1">
      <alignment horizontal="center"/>
    </xf>
    <xf numFmtId="0" fontId="22" fillId="17" borderId="45" xfId="2" applyFont="1" applyFill="1" applyBorder="1" applyAlignment="1">
      <alignment horizontal="center"/>
    </xf>
    <xf numFmtId="0" fontId="22" fillId="16" borderId="45" xfId="2" applyFont="1" applyFill="1" applyBorder="1" applyAlignment="1">
      <alignment horizontal="center"/>
    </xf>
    <xf numFmtId="0" fontId="22" fillId="29" borderId="45" xfId="2" applyFont="1" applyFill="1" applyBorder="1" applyAlignment="1">
      <alignment horizontal="center"/>
    </xf>
    <xf numFmtId="0" fontId="22" fillId="22" borderId="63" xfId="2" applyFont="1" applyFill="1" applyBorder="1" applyAlignment="1">
      <alignment horizontal="center"/>
    </xf>
    <xf numFmtId="0" fontId="22" fillId="22" borderId="71" xfId="2" applyFont="1" applyFill="1" applyBorder="1" applyAlignment="1">
      <alignment horizontal="center"/>
    </xf>
    <xf numFmtId="0" fontId="22" fillId="25" borderId="45" xfId="2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/>
    </xf>
  </cellXfs>
  <cellStyles count="13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104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</dxf>
    <dxf>
      <border outline="0"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ck">
          <color indexed="64"/>
        </left>
        <right/>
        <top/>
        <bottom/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  <border outline="0">
        <left style="thin">
          <color auto="1"/>
        </left>
      </border>
    </dxf>
    <dxf>
      <numFmt numFmtId="164" formatCode="0.00;[Red]0.00"/>
    </dxf>
    <dxf>
      <numFmt numFmtId="165" formatCode="0;[Red]0"/>
      <border outline="0">
        <right style="thin">
          <color auto="1"/>
        </right>
      </border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</dxf>
    <dxf>
      <border outline="0"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ck">
          <color indexed="64"/>
        </left>
        <right/>
        <top/>
        <bottom/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  <color rgb="FF66FF33"/>
      <color rgb="FF1E28FA"/>
      <color rgb="FFFFFF99"/>
      <color rgb="FF990099"/>
      <color rgb="FF0000FF"/>
      <color rgb="FFFF6600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0.17723208986873765</c:v>
                </c:pt>
                <c:pt idx="5" formatCode="0.00%">
                  <c:v>0.14950251895674449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3832128"/>
        <c:axId val="-83835392"/>
      </c:barChart>
      <c:catAx>
        <c:axId val="-83832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83835392"/>
        <c:crosses val="autoZero"/>
        <c:auto val="1"/>
        <c:lblAlgn val="ctr"/>
        <c:lblOffset val="100"/>
        <c:noMultiLvlLbl val="0"/>
      </c:catAx>
      <c:valAx>
        <c:axId val="-8383539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838321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08" l="0.70866141732288579" r="0.70866141732288579" t="0.74803149606305408" header="0.31496062992129192" footer="0.3149606299212919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(LINARES)'!$B$106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(LINARES)'!$C$104:$N$104</c15:sqref>
                  </c15:fullRef>
                </c:ext>
              </c:extLst>
              <c:f>('MATG-JGS-JAAR AÑO (LINARES)'!$E$104,'MATG-JGS-JAAR AÑO (LINARES)'!$H$104,'MATG-JGS-JAAR AÑO (LINARES)'!$K$104,'MATG-JGS-JAAR AÑO (LINARES)'!$N$104)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(LINARES)'!$C$106:$N$106</c15:sqref>
                  </c15:fullRef>
                </c:ext>
              </c:extLst>
              <c:f>('MATG-JGS-JAAR AÑO (LINARES)'!$E$106,'MATG-JGS-JAAR AÑO (LINARES)'!$H$106,'MATG-JGS-JAAR AÑO (LINARES)'!$K$106,'MATG-JGS-JAAR AÑO (LINARES)'!$N$106)</c:f>
              <c:numCache>
                <c:formatCode>0</c:formatCode>
                <c:ptCount val="4"/>
                <c:pt idx="0" formatCode="0.00;[Red]0.00">
                  <c:v>31.6</c:v>
                </c:pt>
                <c:pt idx="1">
                  <c:v>91.66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(LINARES)'!$B$107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(LINARES)'!$C$104:$N$104</c15:sqref>
                  </c15:fullRef>
                </c:ext>
              </c:extLst>
              <c:f>('MATG-JGS-JAAR AÑO (LINARES)'!$E$104,'MATG-JGS-JAAR AÑO (LINARES)'!$H$104,'MATG-JGS-JAAR AÑO (LINARES)'!$K$104,'MATG-JGS-JAAR AÑO (LINARES)'!$N$104)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(LINARES)'!$C$107:$N$107</c15:sqref>
                  </c15:fullRef>
                </c:ext>
              </c:extLst>
              <c:f>('MATG-JGS-JAAR AÑO (LINARES)'!$E$107,'MATG-JGS-JAAR AÑO (LINARES)'!$H$107,'MATG-JGS-JAAR AÑO (LINARES)'!$K$107,'MATG-JGS-JAAR AÑO (LINARES)'!$N$107)</c:f>
              <c:numCache>
                <c:formatCode>0</c:formatCode>
                <c:ptCount val="4"/>
                <c:pt idx="0" formatCode="0.00;[Red]0.0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27542720"/>
        <c:axId val="-2027544896"/>
        <c:axId val="0"/>
      </c:bar3DChart>
      <c:catAx>
        <c:axId val="-202754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44896"/>
        <c:crosses val="autoZero"/>
        <c:auto val="1"/>
        <c:lblAlgn val="ctr"/>
        <c:lblOffset val="100"/>
        <c:noMultiLvlLbl val="0"/>
      </c:catAx>
      <c:valAx>
        <c:axId val="-20275448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42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(LINARES)'!$C$108:$N$108</c:f>
              <c:numCache>
                <c:formatCode>0.00</c:formatCode>
                <c:ptCount val="12"/>
                <c:pt idx="0">
                  <c:v>21.19</c:v>
                </c:pt>
                <c:pt idx="1">
                  <c:v>22.54</c:v>
                </c:pt>
                <c:pt idx="2">
                  <c:v>0</c:v>
                </c:pt>
                <c:pt idx="3">
                  <c:v>3.1</c:v>
                </c:pt>
                <c:pt idx="4">
                  <c:v>2.4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(LINARES)'!$C$109:$N$109</c:f>
              <c:numCache>
                <c:formatCode>0.0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 formatCode="0">
                  <c:v>2</c:v>
                </c:pt>
                <c:pt idx="7" formatCode="0">
                  <c:v>2</c:v>
                </c:pt>
                <c:pt idx="8" formatCode="0">
                  <c:v>2</c:v>
                </c:pt>
                <c:pt idx="9" formatCode="0">
                  <c:v>2</c:v>
                </c:pt>
                <c:pt idx="10" formatCode="0">
                  <c:v>2</c:v>
                </c:pt>
                <c:pt idx="11" formatCode="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318528"/>
        <c:axId val="-1914331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(LINARES)'!$B$107</c15:sqref>
                        </c15:formulaRef>
                      </c:ext>
                    </c:extLst>
                    <c:strCache>
                      <c:ptCount val="1"/>
                      <c:pt idx="0">
                        <c:v>Nº DE HORAS CON PARADA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(LINARES)'!$C$106:$N$106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(LINARES)'!$C$107:$N$107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21.19</c:v>
                      </c:pt>
                      <c:pt idx="1">
                        <c:v>22.54</c:v>
                      </c:pt>
                      <c:pt idx="2">
                        <c:v>0</c:v>
                      </c:pt>
                      <c:pt idx="3">
                        <c:v>3.1</c:v>
                      </c:pt>
                      <c:pt idx="4">
                        <c:v>2.4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91431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31584"/>
        <c:crosses val="autoZero"/>
        <c:auto val="1"/>
        <c:lblAlgn val="ctr"/>
        <c:lblOffset val="100"/>
        <c:noMultiLvlLbl val="0"/>
      </c:catAx>
      <c:valAx>
        <c:axId val="-19143315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185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24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914333760"/>
        <c:axId val="-1914316896"/>
        <c:axId val="0"/>
      </c:bar3DChart>
      <c:catAx>
        <c:axId val="-191433376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-1914316896"/>
        <c:crosses val="autoZero"/>
        <c:auto val="1"/>
        <c:lblAlgn val="ctr"/>
        <c:lblOffset val="100"/>
        <c:noMultiLvlLbl val="0"/>
      </c:catAx>
      <c:valAx>
        <c:axId val="-19143168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337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914313632"/>
        <c:axId val="-1914326688"/>
        <c:axId val="0"/>
      </c:bar3DChart>
      <c:catAx>
        <c:axId val="-191431363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-1914326688"/>
        <c:crosses val="autoZero"/>
        <c:auto val="1"/>
        <c:lblAlgn val="ctr"/>
        <c:lblOffset val="100"/>
        <c:noMultiLvlLbl val="0"/>
      </c:catAx>
      <c:valAx>
        <c:axId val="-19143266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136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CONTESTACIÓN INCIDENTES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(LINARES)'!$B$118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(LINARES)'!$C$118:$N$118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(LINARES)'!$B$119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(LINARES)'!$C$119:$N$119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4323968"/>
        <c:axId val="-1914309824"/>
      </c:barChart>
      <c:catAx>
        <c:axId val="-19143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09824"/>
        <c:crosses val="autoZero"/>
        <c:auto val="1"/>
        <c:lblAlgn val="ctr"/>
        <c:lblOffset val="100"/>
        <c:noMultiLvlLbl val="0"/>
      </c:catAx>
      <c:valAx>
        <c:axId val="-191430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2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COPIAS DE 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(LINARES)'!$B$128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(LINARES)'!$C$128:$N$128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(LINARES)'!$B$129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(LINARES)'!$C$129:$N$129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14316352"/>
        <c:axId val="-1914306560"/>
        <c:axId val="0"/>
      </c:bar3DChart>
      <c:catAx>
        <c:axId val="-191431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06560"/>
        <c:crosses val="autoZero"/>
        <c:auto val="1"/>
        <c:lblAlgn val="ctr"/>
        <c:lblOffset val="100"/>
        <c:noMultiLvlLbl val="0"/>
      </c:catAx>
      <c:valAx>
        <c:axId val="-191430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1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DOCUMENTOS NO CONTROLADOS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(LINARES)'!$B$141:$B$142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(LINARES)'!$C$141:$C$142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4333216"/>
        <c:axId val="-1914315808"/>
      </c:barChart>
      <c:catAx>
        <c:axId val="-191433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15808"/>
        <c:crosses val="autoZero"/>
        <c:auto val="1"/>
        <c:lblAlgn val="ctr"/>
        <c:lblOffset val="100"/>
        <c:noMultiLvlLbl val="0"/>
      </c:catAx>
      <c:valAx>
        <c:axId val="-191431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3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VERIFICACIONES INTERNAS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(LINARES)'!$B$153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(LINARES)'!$C$152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(LINARES)'!$C$153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(LINARES)'!$B$154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(LINARES)'!$C$152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(LINARES)'!$C$154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4311456"/>
        <c:axId val="-1914337568"/>
      </c:barChart>
      <c:catAx>
        <c:axId val="-191431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37568"/>
        <c:crosses val="autoZero"/>
        <c:auto val="1"/>
        <c:lblAlgn val="ctr"/>
        <c:lblOffset val="100"/>
        <c:noMultiLvlLbl val="0"/>
      </c:catAx>
      <c:valAx>
        <c:axId val="-191433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1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ORDENES PLANIFICADAS VS EJECUTADAS EN PLAZO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(LINARES)'!$B$166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(LINARES)'!$C$166:$N$166</c:f>
              <c:numCache>
                <c:formatCode>0.00%</c:formatCode>
                <c:ptCount val="12"/>
                <c:pt idx="0">
                  <c:v>0.82481751824817517</c:v>
                </c:pt>
                <c:pt idx="1">
                  <c:v>0.80991735537190079</c:v>
                </c:pt>
                <c:pt idx="2">
                  <c:v>0.93233082706766912</c:v>
                </c:pt>
                <c:pt idx="3">
                  <c:v>0.93959731543624159</c:v>
                </c:pt>
                <c:pt idx="4">
                  <c:v>0.92700729927007297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(LINARES)'!$B$167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(LINARES)'!$C$167:$N$167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4310368"/>
        <c:axId val="-19143223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(LINARES)'!$B$164</c15:sqref>
                        </c15:formulaRef>
                      </c:ext>
                    </c:extLst>
                    <c:strCache>
                      <c:ptCount val="1"/>
                      <c:pt idx="0">
                        <c:v>Nº ORDENES PLANIFICADAS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(LINARES)'!$C$164:$N$164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137</c:v>
                      </c:pt>
                      <c:pt idx="1">
                        <c:v>121</c:v>
                      </c:pt>
                      <c:pt idx="2">
                        <c:v>133</c:v>
                      </c:pt>
                      <c:pt idx="3">
                        <c:v>149</c:v>
                      </c:pt>
                      <c:pt idx="4">
                        <c:v>137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(LINARES)'!$B$165</c15:sqref>
                        </c15:formulaRef>
                      </c:ext>
                    </c:extLst>
                    <c:strCache>
                      <c:ptCount val="1"/>
                      <c:pt idx="0">
                        <c:v>Nº DE O. EJECUTADAS EN PLAZO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(LINARES)'!$C$165:$N$165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113</c:v>
                      </c:pt>
                      <c:pt idx="1">
                        <c:v>98</c:v>
                      </c:pt>
                      <c:pt idx="2">
                        <c:v>124</c:v>
                      </c:pt>
                      <c:pt idx="3">
                        <c:v>140</c:v>
                      </c:pt>
                      <c:pt idx="4">
                        <c:v>127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91431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22336"/>
        <c:crosses val="autoZero"/>
        <c:auto val="1"/>
        <c:lblAlgn val="ctr"/>
        <c:lblOffset val="100"/>
        <c:noMultiLvlLbl val="0"/>
      </c:catAx>
      <c:valAx>
        <c:axId val="-191432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1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CORRECTIVOS DERIVADOS PREVENTIVOS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(LINARES)'!$B$179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(LINARES)'!$C$179:$N$179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(LINARES)'!$B$180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(LINARES)'!$C$180:$N$180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4309280"/>
        <c:axId val="-19143201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(LINARES)'!$B$177</c15:sqref>
                        </c15:formulaRef>
                      </c:ext>
                    </c:extLst>
                    <c:strCache>
                      <c:ptCount val="1"/>
                      <c:pt idx="0">
                        <c:v>Nº ORDENES PREVENTIVOS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(LINARES)'!$C$177:$N$177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137</c:v>
                      </c:pt>
                      <c:pt idx="1">
                        <c:v>121</c:v>
                      </c:pt>
                      <c:pt idx="2">
                        <c:v>133</c:v>
                      </c:pt>
                      <c:pt idx="3">
                        <c:v>149</c:v>
                      </c:pt>
                      <c:pt idx="4">
                        <c:v>137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(LINARES)'!$B$178</c15:sqref>
                        </c15:formulaRef>
                      </c:ext>
                    </c:extLst>
                    <c:strCache>
                      <c:ptCount val="1"/>
                      <c:pt idx="0">
                        <c:v>Nº CORRECTIVOS DERIVADOS DE PREVEN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(LINARES)'!$C$178:$N$178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91430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20160"/>
        <c:crosses val="autoZero"/>
        <c:auto val="1"/>
        <c:lblAlgn val="ctr"/>
        <c:lblOffset val="100"/>
        <c:noMultiLvlLbl val="0"/>
      </c:catAx>
      <c:valAx>
        <c:axId val="-191432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430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NIVEL DE REFERENCIA</c:v>
          </c:tx>
          <c:marker>
            <c:symbol val="none"/>
          </c:marker>
          <c:cat>
            <c:strRef>
              <c:f>'JNL-MCG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(LINARES)'!$C$68:$N$68</c:f>
              <c:numCache>
                <c:formatCode>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TOTAL INDICADOR</c:v>
          </c:tx>
          <c:marker>
            <c:symbol val="none"/>
          </c:marker>
          <c:val>
            <c:numRef>
              <c:f>'JNL-MCG AÑO (LINARES)'!$C$67:$N$67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4323424"/>
        <c:axId val="-1914335936"/>
      </c:lineChart>
      <c:catAx>
        <c:axId val="-1914323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35936"/>
        <c:crosses val="autoZero"/>
        <c:auto val="1"/>
        <c:lblAlgn val="ctr"/>
        <c:lblOffset val="100"/>
        <c:noMultiLvlLbl val="0"/>
      </c:catAx>
      <c:valAx>
        <c:axId val="-19143359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234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0.17723208986873765</c:v>
                </c:pt>
                <c:pt idx="5" formatCode="0.00%">
                  <c:v>0.14950251895674449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9518592"/>
        <c:axId val="-2029509888"/>
      </c:barChart>
      <c:catAx>
        <c:axId val="-20295185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09888"/>
        <c:crosses val="autoZero"/>
        <c:auto val="1"/>
        <c:lblAlgn val="ctr"/>
        <c:lblOffset val="100"/>
        <c:noMultiLvlLbl val="0"/>
      </c:catAx>
      <c:valAx>
        <c:axId val="-202950988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185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08" l="0.70866141732288579" r="0.70866141732288579" t="0.74803149606305408" header="0.31496062992129192" footer="0.31496062992129192"/>
    <c:pageSetup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marker>
            <c:symbol val="none"/>
          </c:marker>
          <c:cat>
            <c:strRef>
              <c:f>'JNL (SESEÑA)'!$C$6:$N$6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 (SESEÑA)'!$C$8:$N$8</c:f>
              <c:numCache>
                <c:formatCode>#,##0;[Red]#,##0</c:formatCode>
                <c:ptCount val="12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cat>
            <c:strRef>
              <c:f>'JNL (SESEÑA)'!$C$6:$N$6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 (SESEÑA)'!$C$7:$N$7</c:f>
              <c:numCache>
                <c:formatCode>#,##0;[Red]#,##0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4330496"/>
        <c:axId val="-1914321248"/>
      </c:lineChart>
      <c:catAx>
        <c:axId val="-19143304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21248"/>
        <c:crosses val="autoZero"/>
        <c:auto val="1"/>
        <c:lblAlgn val="ctr"/>
        <c:lblOffset val="100"/>
        <c:noMultiLvlLbl val="0"/>
      </c:catAx>
      <c:valAx>
        <c:axId val="-191432124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304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37"/>
          <c:h val="0.4578616853236490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'JNL (SESEÑA)'!$C$13:$N$13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 (SESEÑA)'!$C$14:$N$14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'JNL (SESEÑA)'!$C$13:$N$13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 (SESEÑA)'!$C$15:$N$15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4335392"/>
        <c:axId val="-1914338112"/>
      </c:lineChart>
      <c:catAx>
        <c:axId val="-191433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38112"/>
        <c:crosses val="autoZero"/>
        <c:auto val="1"/>
        <c:lblAlgn val="ctr"/>
        <c:lblOffset val="100"/>
        <c:noMultiLvlLbl val="0"/>
      </c:catAx>
      <c:valAx>
        <c:axId val="-1914338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353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4.2013636300367828E-3</c:v>
                </c:pt>
                <c:pt idx="1">
                  <c:v>1.2345803417374256E-2</c:v>
                </c:pt>
                <c:pt idx="2">
                  <c:v>8.0200464198874021E-3</c:v>
                </c:pt>
                <c:pt idx="3">
                  <c:v>5.7101637179698978E-3</c:v>
                </c:pt>
                <c:pt idx="4">
                  <c:v>7.4976686258759889E-3</c:v>
                </c:pt>
                <c:pt idx="5">
                  <c:v>4.8289442620011456E-3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329408"/>
        <c:axId val="-1914328320"/>
      </c:barChart>
      <c:catAx>
        <c:axId val="-191432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28320"/>
        <c:crosses val="autoZero"/>
        <c:auto val="1"/>
        <c:lblAlgn val="ctr"/>
        <c:lblOffset val="100"/>
        <c:noMultiLvlLbl val="0"/>
      </c:catAx>
      <c:valAx>
        <c:axId val="-1914328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294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(LINARES)'!$C$42:$N$42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(LINARES)'!$C$43:$N$43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327776"/>
        <c:axId val="-1914327232"/>
      </c:barChart>
      <c:catAx>
        <c:axId val="-191432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27232"/>
        <c:crosses val="autoZero"/>
        <c:auto val="1"/>
        <c:lblAlgn val="ctr"/>
        <c:lblOffset val="100"/>
        <c:noMultiLvlLbl val="0"/>
      </c:catAx>
      <c:valAx>
        <c:axId val="-1914327232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27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(LINARES)'!$C$52:$N$52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(LINARES)'!$C$53:$N$53</c:f>
              <c:numCache>
                <c:formatCode>0%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4320704"/>
        <c:axId val="-1910779568"/>
      </c:barChart>
      <c:catAx>
        <c:axId val="-191432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0779568"/>
        <c:crosses val="autoZero"/>
        <c:auto val="1"/>
        <c:lblAlgn val="ctr"/>
        <c:lblOffset val="100"/>
        <c:noMultiLvlLbl val="0"/>
      </c:catAx>
      <c:valAx>
        <c:axId val="-19107795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2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3997"/>
          <c:h val="0.3195376678020775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(LINARES)'!$C$60:$N$60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0787184"/>
        <c:axId val="-1910785552"/>
      </c:lineChart>
      <c:catAx>
        <c:axId val="-191078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0785552"/>
        <c:crosses val="autoZero"/>
        <c:auto val="1"/>
        <c:lblAlgn val="ctr"/>
        <c:lblOffset val="100"/>
        <c:noMultiLvlLbl val="0"/>
      </c:catAx>
      <c:valAx>
        <c:axId val="-19107855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0787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0785008"/>
        <c:axId val="-1910776848"/>
      </c:barChart>
      <c:catAx>
        <c:axId val="-191078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0776848"/>
        <c:crosses val="autoZero"/>
        <c:auto val="1"/>
        <c:lblAlgn val="ctr"/>
        <c:lblOffset val="100"/>
        <c:noMultiLvlLbl val="0"/>
      </c:catAx>
      <c:valAx>
        <c:axId val="-19107768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0785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(LINARES)'!$C$108:$N$108</c:f>
              <c:numCache>
                <c:formatCode>0.00</c:formatCode>
                <c:ptCount val="12"/>
                <c:pt idx="0">
                  <c:v>21.19</c:v>
                </c:pt>
                <c:pt idx="1">
                  <c:v>22.54</c:v>
                </c:pt>
                <c:pt idx="2">
                  <c:v>0</c:v>
                </c:pt>
                <c:pt idx="3">
                  <c:v>3.1</c:v>
                </c:pt>
                <c:pt idx="4">
                  <c:v>2.4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(LINARES)'!$C$109:$N$109</c:f>
              <c:numCache>
                <c:formatCode>0.0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 formatCode="0">
                  <c:v>2</c:v>
                </c:pt>
                <c:pt idx="7" formatCode="0">
                  <c:v>2</c:v>
                </c:pt>
                <c:pt idx="8" formatCode="0">
                  <c:v>2</c:v>
                </c:pt>
                <c:pt idx="9" formatCode="0">
                  <c:v>2</c:v>
                </c:pt>
                <c:pt idx="10" formatCode="0">
                  <c:v>2</c:v>
                </c:pt>
                <c:pt idx="11" formatCode="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0786096"/>
        <c:axId val="-1910788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(LINARES)'!$B$107</c15:sqref>
                        </c15:formulaRef>
                      </c:ext>
                    </c:extLst>
                    <c:strCache>
                      <c:ptCount val="1"/>
                      <c:pt idx="0">
                        <c:v>Nº DE HORAS CON PARADA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(LINARES)'!$C$106:$N$106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(LINARES)'!$C$107:$N$107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21.19</c:v>
                      </c:pt>
                      <c:pt idx="1">
                        <c:v>22.54</c:v>
                      </c:pt>
                      <c:pt idx="2">
                        <c:v>0</c:v>
                      </c:pt>
                      <c:pt idx="3">
                        <c:v>3.1</c:v>
                      </c:pt>
                      <c:pt idx="4">
                        <c:v>2.4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910786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0788272"/>
        <c:crosses val="autoZero"/>
        <c:auto val="1"/>
        <c:lblAlgn val="ctr"/>
        <c:lblOffset val="100"/>
        <c:noMultiLvlLbl val="0"/>
      </c:catAx>
      <c:valAx>
        <c:axId val="-19107882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07860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24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910779024"/>
        <c:axId val="-1910790448"/>
        <c:axId val="0"/>
      </c:bar3DChart>
      <c:catAx>
        <c:axId val="-191077902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-1910790448"/>
        <c:crosses val="autoZero"/>
        <c:auto val="1"/>
        <c:lblAlgn val="ctr"/>
        <c:lblOffset val="100"/>
        <c:noMultiLvlLbl val="0"/>
      </c:catAx>
      <c:valAx>
        <c:axId val="-19107904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07790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910778480"/>
        <c:axId val="-1910782288"/>
        <c:axId val="0"/>
      </c:bar3DChart>
      <c:catAx>
        <c:axId val="-191077848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-1910782288"/>
        <c:crosses val="autoZero"/>
        <c:auto val="1"/>
        <c:lblAlgn val="ctr"/>
        <c:lblOffset val="100"/>
        <c:noMultiLvlLbl val="0"/>
      </c:catAx>
      <c:valAx>
        <c:axId val="-19107822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07784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0.10994135182696883</c:v>
                </c:pt>
                <c:pt idx="5" formatCode="0.00%">
                  <c:v>7.0641576942589906E-2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9516416"/>
        <c:axId val="-2029506624"/>
      </c:barChart>
      <c:catAx>
        <c:axId val="-202951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06624"/>
        <c:crosses val="autoZero"/>
        <c:auto val="1"/>
        <c:lblAlgn val="ctr"/>
        <c:lblOffset val="100"/>
        <c:noMultiLvlLbl val="0"/>
      </c:catAx>
      <c:valAx>
        <c:axId val="-202950662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16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CONTESTACIÓN INCIDENTES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(LINARES)'!$B$118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(LINARES)'!$C$118:$N$118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(LINARES)'!$B$119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(LINARES)'!$C$119:$N$119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10777936"/>
        <c:axId val="-1910777392"/>
      </c:barChart>
      <c:catAx>
        <c:axId val="-191077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0777392"/>
        <c:crosses val="autoZero"/>
        <c:auto val="1"/>
        <c:lblAlgn val="ctr"/>
        <c:lblOffset val="100"/>
        <c:noMultiLvlLbl val="0"/>
      </c:catAx>
      <c:valAx>
        <c:axId val="-191077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077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COPIAS DE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(LINARES)'!$B$128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(LINARES)'!$C$128:$N$128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(LINARES)'!$B$129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(LINARES)'!$C$129:$N$129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910783376"/>
        <c:axId val="-1910782832"/>
        <c:axId val="0"/>
      </c:bar3DChart>
      <c:catAx>
        <c:axId val="-191078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0782832"/>
        <c:crosses val="autoZero"/>
        <c:auto val="1"/>
        <c:lblAlgn val="ctr"/>
        <c:lblOffset val="100"/>
        <c:noMultiLvlLbl val="0"/>
      </c:catAx>
      <c:valAx>
        <c:axId val="-19107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1078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DOCUMENTOS NO CONTROLADOS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(LINARES)'!$B$141:$B$142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(LINARES)'!$C$141:$C$142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04568464"/>
        <c:axId val="-1904584240"/>
      </c:barChart>
      <c:catAx>
        <c:axId val="-190456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04584240"/>
        <c:crosses val="autoZero"/>
        <c:auto val="1"/>
        <c:lblAlgn val="ctr"/>
        <c:lblOffset val="100"/>
        <c:noMultiLvlLbl val="0"/>
      </c:catAx>
      <c:valAx>
        <c:axId val="-190458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0456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VERIFICACIONES INTERNAS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(LINARES)'!$B$153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(LINARES)'!$C$152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(LINARES)'!$C$153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(LINARES)'!$B$154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(LINARES)'!$C$152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(LINARES)'!$C$154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04589136"/>
        <c:axId val="-1904588048"/>
      </c:barChart>
      <c:catAx>
        <c:axId val="-190458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04588048"/>
        <c:crosses val="autoZero"/>
        <c:auto val="1"/>
        <c:lblAlgn val="ctr"/>
        <c:lblOffset val="100"/>
        <c:noMultiLvlLbl val="0"/>
      </c:catAx>
      <c:valAx>
        <c:axId val="-190458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0458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ORDENES PLANIFICADAS VS EJECUTADAS EN PLAZO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(LINARES)'!$B$166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(LINARES)'!$C$166:$N$166</c:f>
              <c:numCache>
                <c:formatCode>0.00%</c:formatCode>
                <c:ptCount val="12"/>
                <c:pt idx="0">
                  <c:v>0.82481751824817517</c:v>
                </c:pt>
                <c:pt idx="1">
                  <c:v>0.80991735537190079</c:v>
                </c:pt>
                <c:pt idx="2">
                  <c:v>0.93233082706766912</c:v>
                </c:pt>
                <c:pt idx="3">
                  <c:v>0.93959731543624159</c:v>
                </c:pt>
                <c:pt idx="4">
                  <c:v>0.92700729927007297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(LINARES)'!$B$167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(LINARES)'!$C$167:$N$167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04585328"/>
        <c:axId val="-19045956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(LINARES)'!$B$164</c15:sqref>
                        </c15:formulaRef>
                      </c:ext>
                    </c:extLst>
                    <c:strCache>
                      <c:ptCount val="1"/>
                      <c:pt idx="0">
                        <c:v>Nº ORDENES PLANIFICADAS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(LINARES)'!$C$164:$N$164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137</c:v>
                      </c:pt>
                      <c:pt idx="1">
                        <c:v>121</c:v>
                      </c:pt>
                      <c:pt idx="2">
                        <c:v>133</c:v>
                      </c:pt>
                      <c:pt idx="3">
                        <c:v>149</c:v>
                      </c:pt>
                      <c:pt idx="4">
                        <c:v>137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(LINARES)'!$B$165</c15:sqref>
                        </c15:formulaRef>
                      </c:ext>
                    </c:extLst>
                    <c:strCache>
                      <c:ptCount val="1"/>
                      <c:pt idx="0">
                        <c:v>Nº DE O. EJECUTADAS EN PLAZO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(LINARES)'!$C$165:$N$165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113</c:v>
                      </c:pt>
                      <c:pt idx="1">
                        <c:v>98</c:v>
                      </c:pt>
                      <c:pt idx="2">
                        <c:v>124</c:v>
                      </c:pt>
                      <c:pt idx="3">
                        <c:v>140</c:v>
                      </c:pt>
                      <c:pt idx="4">
                        <c:v>127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90458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04595664"/>
        <c:crosses val="autoZero"/>
        <c:auto val="1"/>
        <c:lblAlgn val="ctr"/>
        <c:lblOffset val="100"/>
        <c:noMultiLvlLbl val="0"/>
      </c:catAx>
      <c:valAx>
        <c:axId val="-190459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0458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CORRECTIVOS DERIVADOS PREVENTIVOS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(LINARES)'!$B$179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(LINARES)'!$C$179:$N$179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(LINARES)'!$B$180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(LINARES)'!$C$180:$N$180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04576080"/>
        <c:axId val="-1904574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(LINARES)'!$B$177</c15:sqref>
                        </c15:formulaRef>
                      </c:ext>
                    </c:extLst>
                    <c:strCache>
                      <c:ptCount val="1"/>
                      <c:pt idx="0">
                        <c:v>Nº ORDENES PREVENTIVOS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(LINARES)'!$C$177:$N$177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137</c:v>
                      </c:pt>
                      <c:pt idx="1">
                        <c:v>121</c:v>
                      </c:pt>
                      <c:pt idx="2">
                        <c:v>133</c:v>
                      </c:pt>
                      <c:pt idx="3">
                        <c:v>149</c:v>
                      </c:pt>
                      <c:pt idx="4">
                        <c:v>137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(LINARES)'!$B$178</c15:sqref>
                        </c15:formulaRef>
                      </c:ext>
                    </c:extLst>
                    <c:strCache>
                      <c:ptCount val="1"/>
                      <c:pt idx="0">
                        <c:v>Nº CORRECTIVOS DERIVADOS DE PREVEN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(LINARES)'!$C$178:$N$178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90457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04574448"/>
        <c:crosses val="autoZero"/>
        <c:auto val="1"/>
        <c:lblAlgn val="ctr"/>
        <c:lblOffset val="100"/>
        <c:noMultiLvlLbl val="0"/>
      </c:catAx>
      <c:valAx>
        <c:axId val="-190457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90457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NIVEL DE REFERENCIA</c:v>
          </c:tx>
          <c:marker>
            <c:symbol val="none"/>
          </c:marker>
          <c:cat>
            <c:strRef>
              <c:f>'JNL (SESEÑA)'!$C$183:$N$183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(LINARES)'!$C$68:$N$68</c:f>
              <c:numCache>
                <c:formatCode>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TOTAL INDICADOR</c:v>
          </c:tx>
          <c:marker>
            <c:symbol val="none"/>
          </c:marker>
          <c:val>
            <c:numRef>
              <c:f>'JNL (SESEÑA)'!$C$184:$N$184</c:f>
              <c:numCache>
                <c:formatCode>0</c:formatCode>
                <c:ptCount val="12"/>
                <c:pt idx="0">
                  <c:v>0</c:v>
                </c:pt>
                <c:pt idx="1">
                  <c:v>0.75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4567920"/>
        <c:axId val="-1904586960"/>
      </c:lineChart>
      <c:catAx>
        <c:axId val="-1904567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86960"/>
        <c:crosses val="autoZero"/>
        <c:auto val="1"/>
        <c:lblAlgn val="ctr"/>
        <c:lblOffset val="100"/>
        <c:noMultiLvlLbl val="0"/>
      </c:catAx>
      <c:valAx>
        <c:axId val="-19045869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679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693.06</c:v>
                </c:pt>
                <c:pt idx="1">
                  <c:v>1469.88</c:v>
                </c:pt>
                <c:pt idx="2">
                  <c:v>1398.55</c:v>
                </c:pt>
                <c:pt idx="3">
                  <c:v>3292.48</c:v>
                </c:pt>
                <c:pt idx="4">
                  <c:v>2793.05</c:v>
                </c:pt>
                <c:pt idx="5">
                  <c:v>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4585872"/>
        <c:axId val="-1904583696"/>
      </c:lineChart>
      <c:catAx>
        <c:axId val="-19045858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83696"/>
        <c:crosses val="autoZero"/>
        <c:auto val="1"/>
        <c:lblAlgn val="ctr"/>
        <c:lblOffset val="100"/>
        <c:noMultiLvlLbl val="0"/>
      </c:catAx>
      <c:valAx>
        <c:axId val="-1904583696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858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53" l="0.70866141732288723" r="0.70866141732288723" t="0.7480314960630553" header="0.31496062992129242" footer="0.31496062992129242"/>
    <c:pageSetup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54"/>
          <c:h val="0.45786168532364929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4587504"/>
        <c:axId val="-1904584784"/>
      </c:lineChart>
      <c:catAx>
        <c:axId val="-1904587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84784"/>
        <c:crosses val="autoZero"/>
        <c:auto val="1"/>
        <c:lblAlgn val="ctr"/>
        <c:lblOffset val="100"/>
        <c:noMultiLvlLbl val="0"/>
      </c:catAx>
      <c:valAx>
        <c:axId val="-19045847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87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4.2013636300367828E-3</c:v>
                </c:pt>
                <c:pt idx="1">
                  <c:v>1.2345803417374256E-2</c:v>
                </c:pt>
                <c:pt idx="2">
                  <c:v>8.0200464198874021E-3</c:v>
                </c:pt>
                <c:pt idx="3">
                  <c:v>5.7101637179698978E-3</c:v>
                </c:pt>
                <c:pt idx="4">
                  <c:v>7.4976686258759889E-3</c:v>
                </c:pt>
                <c:pt idx="5">
                  <c:v>4.8289442620011456E-3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4597296"/>
        <c:axId val="-1904582064"/>
      </c:barChart>
      <c:catAx>
        <c:axId val="-19045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82064"/>
        <c:crosses val="autoZero"/>
        <c:auto val="1"/>
        <c:lblAlgn val="ctr"/>
        <c:lblOffset val="100"/>
        <c:noMultiLvlLbl val="0"/>
      </c:catAx>
      <c:valAx>
        <c:axId val="-19045820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972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(LINARES)'!$C$42:$N$42</c:f>
              <c:numCache>
                <c:formatCode>0</c:formatCode>
                <c:ptCount val="12"/>
                <c:pt idx="2">
                  <c:v>5</c:v>
                </c:pt>
                <c:pt idx="5">
                  <c:v>7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(LINARES)'!$C$43:$N$43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9505536"/>
        <c:axId val="-2029504992"/>
      </c:barChart>
      <c:catAx>
        <c:axId val="-202950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04992"/>
        <c:crosses val="autoZero"/>
        <c:auto val="1"/>
        <c:lblAlgn val="ctr"/>
        <c:lblOffset val="100"/>
        <c:noMultiLvlLbl val="0"/>
      </c:catAx>
      <c:valAx>
        <c:axId val="-20295049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055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(LINARES)'!$C$42:$N$42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(LINARES)'!$C$43:$N$43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4570640"/>
        <c:axId val="-1904580432"/>
      </c:barChart>
      <c:catAx>
        <c:axId val="-1904570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80432"/>
        <c:crosses val="autoZero"/>
        <c:auto val="1"/>
        <c:lblAlgn val="ctr"/>
        <c:lblOffset val="100"/>
        <c:noMultiLvlLbl val="0"/>
      </c:catAx>
      <c:valAx>
        <c:axId val="-1904580432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706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(LINARES)'!$C$52:$N$52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(LINARES)'!$C$53:$N$53</c:f>
              <c:numCache>
                <c:formatCode>0%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4573360"/>
        <c:axId val="-1904570096"/>
      </c:barChart>
      <c:catAx>
        <c:axId val="-190457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70096"/>
        <c:crosses val="autoZero"/>
        <c:auto val="1"/>
        <c:lblAlgn val="ctr"/>
        <c:lblOffset val="100"/>
        <c:noMultiLvlLbl val="0"/>
      </c:catAx>
      <c:valAx>
        <c:axId val="-19045700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73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4003"/>
          <c:h val="0.31953766780207776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(LINARES)'!$C$60:$N$60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4572816"/>
        <c:axId val="-1904598384"/>
      </c:lineChart>
      <c:catAx>
        <c:axId val="-190457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98384"/>
        <c:crosses val="autoZero"/>
        <c:auto val="1"/>
        <c:lblAlgn val="ctr"/>
        <c:lblOffset val="100"/>
        <c:noMultiLvlLbl val="0"/>
      </c:catAx>
      <c:valAx>
        <c:axId val="-19045983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72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4572272"/>
        <c:axId val="-1904569552"/>
      </c:barChart>
      <c:catAx>
        <c:axId val="-1904572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69552"/>
        <c:crosses val="autoZero"/>
        <c:auto val="1"/>
        <c:lblAlgn val="ctr"/>
        <c:lblOffset val="100"/>
        <c:noMultiLvlLbl val="0"/>
      </c:catAx>
      <c:valAx>
        <c:axId val="-19045695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722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4590768"/>
        <c:axId val="-1904566288"/>
      </c:barChart>
      <c:catAx>
        <c:axId val="-1904590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66288"/>
        <c:crosses val="autoZero"/>
        <c:auto val="1"/>
        <c:lblAlgn val="ctr"/>
        <c:lblOffset val="100"/>
        <c:noMultiLvlLbl val="0"/>
      </c:catAx>
      <c:valAx>
        <c:axId val="-1904566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90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904565744"/>
        <c:axId val="-1904565200"/>
        <c:axId val="0"/>
      </c:bar3DChart>
      <c:catAx>
        <c:axId val="-190456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65200"/>
        <c:crosses val="autoZero"/>
        <c:auto val="1"/>
        <c:lblAlgn val="ctr"/>
        <c:lblOffset val="100"/>
        <c:noMultiLvlLbl val="0"/>
      </c:catAx>
      <c:valAx>
        <c:axId val="-19045652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657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8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904564656"/>
        <c:axId val="-1904591312"/>
        <c:axId val="0"/>
      </c:bar3DChart>
      <c:catAx>
        <c:axId val="-190456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91312"/>
        <c:crosses val="autoZero"/>
        <c:auto val="1"/>
        <c:lblAlgn val="ctr"/>
        <c:lblOffset val="100"/>
        <c:noMultiLvlLbl val="0"/>
      </c:catAx>
      <c:valAx>
        <c:axId val="-19045913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646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85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291.98566844919787</c:v>
                </c:pt>
                <c:pt idx="1">
                  <c:v>363.61935114503819</c:v>
                </c:pt>
                <c:pt idx="2">
                  <c:v>313.89882136279925</c:v>
                </c:pt>
                <c:pt idx="3">
                  <c:v>399.72774792639103</c:v>
                </c:pt>
                <c:pt idx="4">
                  <c:v>294.33147144446286</c:v>
                </c:pt>
                <c:pt idx="5" formatCode="#,##0.00\ &quot;€&quot;">
                  <c:v>315.83344947735191</c:v>
                </c:pt>
                <c:pt idx="6" formatCode="#,##0.00\ &quot;€&quot;">
                  <c:v>0</c:v>
                </c:pt>
                <c:pt idx="7" formatCode="#,##0.00\ &quot;€&quot;">
                  <c:v>0</c:v>
                </c:pt>
                <c:pt idx="8" formatCode="#,##0.00\ &quot;€&quot;">
                  <c:v>0</c:v>
                </c:pt>
                <c:pt idx="9" formatCode="#,##0.00\ &quot;€&quot;">
                  <c:v>0</c:v>
                </c:pt>
                <c:pt idx="10" formatCode="#,##0.00\ &quot;€&quot;">
                  <c:v>0</c:v>
                </c:pt>
                <c:pt idx="11" formatCode="#,##0.00\ &quot;€&quot;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4535280"/>
        <c:axId val="-1904548880"/>
      </c:lineChart>
      <c:catAx>
        <c:axId val="-1904535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-1904548880"/>
        <c:crosses val="autoZero"/>
        <c:auto val="1"/>
        <c:lblAlgn val="ctr"/>
        <c:lblOffset val="100"/>
        <c:noMultiLvlLbl val="0"/>
      </c:catAx>
      <c:valAx>
        <c:axId val="-1904548880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3528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76"/>
          <c:w val="0.18471232006758548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14372.749999999993</c:v>
                </c:pt>
                <c:pt idx="1">
                  <c:v>65009.149999999987</c:v>
                </c:pt>
                <c:pt idx="2">
                  <c:v>34966.929999999971</c:v>
                </c:pt>
                <c:pt idx="3">
                  <c:v>104460.82999999997</c:v>
                </c:pt>
                <c:pt idx="4">
                  <c:v>34827.07</c:v>
                </c:pt>
                <c:pt idx="5">
                  <c:v>0</c:v>
                </c:pt>
                <c:pt idx="6" formatCode="#,##0.00\ &quot;€&quot;;[Red]#,##0.00\ &quot;€&quot;">
                  <c:v>0</c:v>
                </c:pt>
                <c:pt idx="7">
                  <c:v>0</c:v>
                </c:pt>
                <c:pt idx="8">
                  <c:v>0</c:v>
                </c:pt>
                <c:pt idx="9" formatCode="#,##0.00\ &quot;€&quot;;[Red]#,##0.00\ &quot;€&quot;">
                  <c:v>0</c:v>
                </c:pt>
                <c:pt idx="10" formatCode="#,##0.00\ &quot;€&quot;;[Red]#,##0.00\ &quot;€&quot;">
                  <c:v>0</c:v>
                </c:pt>
                <c:pt idx="11" formatCode="#,##0.00\ &quot;€&quot;;[Red]#,##0.00\ &quot;€&quot;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4554320"/>
        <c:axId val="-1904557040"/>
      </c:lineChart>
      <c:catAx>
        <c:axId val="-1904554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57040"/>
        <c:crosses val="autoZero"/>
        <c:auto val="1"/>
        <c:lblAlgn val="ctr"/>
        <c:lblOffset val="100"/>
        <c:noMultiLvlLbl val="0"/>
      </c:catAx>
      <c:valAx>
        <c:axId val="-1904557040"/>
        <c:scaling>
          <c:orientation val="minMax"/>
        </c:scaling>
        <c:delete val="0"/>
        <c:axPos val="l"/>
        <c:majorGridlines/>
        <c:title>
          <c:layout/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5432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8001.0909090909108</c:v>
                </c:pt>
                <c:pt idx="1">
                  <c:v>10041.875789473683</c:v>
                </c:pt>
                <c:pt idx="2">
                  <c:v>9466.3420000000006</c:v>
                </c:pt>
                <c:pt idx="3">
                  <c:v>8993.5576190476186</c:v>
                </c:pt>
                <c:pt idx="4">
                  <c:v>8297.5277272727271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4541808"/>
        <c:axId val="-1904560304"/>
      </c:lineChart>
      <c:valAx>
        <c:axId val="-1904560304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-1904541808"/>
        <c:crosses val="autoZero"/>
        <c:crossBetween val="between"/>
      </c:valAx>
      <c:catAx>
        <c:axId val="-1904541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-190456030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'MATG-JGS-JAAR AÑO (LINARES)'!$B$60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'MATG-JGS-JAAR AÑO (LINARES)'!$C$57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(LINARES)'!$C$60</c:f>
              <c:numCache>
                <c:formatCode>0.00%</c:formatCode>
                <c:ptCount val="1"/>
                <c:pt idx="0">
                  <c:v>-0.53609088782133352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'MATG-JGS-JAAR AÑO (LINARES)'!$B$61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'MATG-JGS-JAAR AÑO (LINARES)'!$C$57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(LINARES)'!$C$61</c:f>
              <c:numCache>
                <c:formatCode>0.00%</c:formatCode>
                <c:ptCount val="1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29519680"/>
        <c:axId val="-2029509344"/>
      </c:lineChart>
      <c:catAx>
        <c:axId val="-202951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09344"/>
        <c:crosses val="autoZero"/>
        <c:auto val="1"/>
        <c:lblAlgn val="ctr"/>
        <c:lblOffset val="100"/>
        <c:noMultiLvlLbl val="0"/>
      </c:catAx>
      <c:valAx>
        <c:axId val="-20295093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196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96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291.98566844919787</c:v>
                </c:pt>
                <c:pt idx="1">
                  <c:v>363.61935114503819</c:v>
                </c:pt>
                <c:pt idx="2">
                  <c:v>313.89882136279925</c:v>
                </c:pt>
                <c:pt idx="3">
                  <c:v>399.72774792639103</c:v>
                </c:pt>
                <c:pt idx="4">
                  <c:v>294.33147144446286</c:v>
                </c:pt>
                <c:pt idx="5" formatCode="#,##0.00\ &quot;€&quot;">
                  <c:v>315.83344947735191</c:v>
                </c:pt>
                <c:pt idx="6" formatCode="#,##0.00\ &quot;€&quot;">
                  <c:v>0</c:v>
                </c:pt>
                <c:pt idx="7" formatCode="#,##0.00\ &quot;€&quot;">
                  <c:v>0</c:v>
                </c:pt>
                <c:pt idx="8" formatCode="#,##0.00\ &quot;€&quot;">
                  <c:v>0</c:v>
                </c:pt>
                <c:pt idx="9" formatCode="#,##0.00\ &quot;€&quot;">
                  <c:v>0</c:v>
                </c:pt>
                <c:pt idx="10" formatCode="#,##0.00\ &quot;€&quot;">
                  <c:v>0</c:v>
                </c:pt>
                <c:pt idx="11" formatCode="#,##0.00\ &quot;€&quot;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4553776"/>
        <c:axId val="-1904555952"/>
      </c:lineChart>
      <c:catAx>
        <c:axId val="-1904553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-1904555952"/>
        <c:crosses val="autoZero"/>
        <c:auto val="1"/>
        <c:lblAlgn val="ctr"/>
        <c:lblOffset val="100"/>
        <c:noMultiLvlLbl val="0"/>
      </c:catAx>
      <c:valAx>
        <c:axId val="-1904555952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537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92"/>
          <c:w val="0.18471232006758553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14372.749999999993</c:v>
                </c:pt>
                <c:pt idx="1">
                  <c:v>65009.149999999987</c:v>
                </c:pt>
                <c:pt idx="2">
                  <c:v>34966.929999999971</c:v>
                </c:pt>
                <c:pt idx="3">
                  <c:v>104460.82999999997</c:v>
                </c:pt>
                <c:pt idx="4">
                  <c:v>34827.07</c:v>
                </c:pt>
                <c:pt idx="5">
                  <c:v>0</c:v>
                </c:pt>
                <c:pt idx="6" formatCode="#,##0.00\ &quot;€&quot;;[Red]#,##0.00\ &quot;€&quot;">
                  <c:v>0</c:v>
                </c:pt>
                <c:pt idx="7">
                  <c:v>0</c:v>
                </c:pt>
                <c:pt idx="8">
                  <c:v>0</c:v>
                </c:pt>
                <c:pt idx="9" formatCode="#,##0.00\ &quot;€&quot;;[Red]#,##0.00\ &quot;€&quot;">
                  <c:v>0</c:v>
                </c:pt>
                <c:pt idx="10" formatCode="#,##0.00\ &quot;€&quot;;[Red]#,##0.00\ &quot;€&quot;">
                  <c:v>0</c:v>
                </c:pt>
                <c:pt idx="11" formatCode="#,##0.00\ &quot;€&quot;;[Red]#,##0.00\ &quot;€&quot;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4554864"/>
        <c:axId val="-1904556496"/>
      </c:lineChart>
      <c:catAx>
        <c:axId val="-190455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56496"/>
        <c:crosses val="autoZero"/>
        <c:auto val="1"/>
        <c:lblAlgn val="ctr"/>
        <c:lblOffset val="100"/>
        <c:noMultiLvlLbl val="0"/>
      </c:catAx>
      <c:valAx>
        <c:axId val="-1904556496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045548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8001.0909090909108</c:v>
                </c:pt>
                <c:pt idx="1">
                  <c:v>10041.875789473683</c:v>
                </c:pt>
                <c:pt idx="2">
                  <c:v>9466.3420000000006</c:v>
                </c:pt>
                <c:pt idx="3">
                  <c:v>8993.5576190476186</c:v>
                </c:pt>
                <c:pt idx="4">
                  <c:v>8297.5277272727271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4536912"/>
        <c:axId val="-1904537456"/>
      </c:lineChart>
      <c:valAx>
        <c:axId val="-1904537456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-1904536912"/>
        <c:crosses val="autoZero"/>
        <c:crossBetween val="between"/>
      </c:valAx>
      <c:catAx>
        <c:axId val="-190453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-1904537456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2017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495"/>
          <c:w val="0.76520522726602103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69178.91</c:v>
                </c:pt>
                <c:pt idx="1">
                  <c:v>82709.88</c:v>
                </c:pt>
                <c:pt idx="2">
                  <c:v>68626.98</c:v>
                </c:pt>
                <c:pt idx="3">
                  <c:v>65358.879999999997</c:v>
                </c:pt>
                <c:pt idx="4">
                  <c:v>70700.649999999994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-1904557584"/>
        <c:axId val="-1904536368"/>
      </c:lineChart>
      <c:catAx>
        <c:axId val="-190455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3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-1904536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72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57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2017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48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6423.6847058823532</c:v>
                </c:pt>
                <c:pt idx="1">
                  <c:v>7272.3870229007634</c:v>
                </c:pt>
                <c:pt idx="2">
                  <c:v>6277.9764272559851</c:v>
                </c:pt>
                <c:pt idx="3">
                  <c:v>8394.2827064542125</c:v>
                </c:pt>
                <c:pt idx="4">
                  <c:v>6475.2923717781832</c:v>
                </c:pt>
                <c:pt idx="5">
                  <c:v>6632.5024390243898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-1904541264"/>
        <c:axId val="-1904559216"/>
      </c:lineChart>
      <c:catAx>
        <c:axId val="-190454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5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455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41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5"/>
          <c:w val="0.76520522726602125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69178.91</c:v>
                </c:pt>
                <c:pt idx="1">
                  <c:v>82709.88</c:v>
                </c:pt>
                <c:pt idx="2">
                  <c:v>68626.98</c:v>
                </c:pt>
                <c:pt idx="3">
                  <c:v>65358.879999999997</c:v>
                </c:pt>
                <c:pt idx="4">
                  <c:v>70700.649999999994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-1904539088"/>
        <c:axId val="-1904535824"/>
      </c:lineChart>
      <c:catAx>
        <c:axId val="-190453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358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-190453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9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39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53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6423.6847058823532</c:v>
                </c:pt>
                <c:pt idx="1">
                  <c:v>7272.3870229007634</c:v>
                </c:pt>
                <c:pt idx="2">
                  <c:v>6277.9764272559851</c:v>
                </c:pt>
                <c:pt idx="3">
                  <c:v>8394.2827064542125</c:v>
                </c:pt>
                <c:pt idx="4">
                  <c:v>6475.2923717781832</c:v>
                </c:pt>
                <c:pt idx="5">
                  <c:v>6632.5024390243898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-1904534736"/>
        <c:axId val="-1904558128"/>
      </c:lineChart>
      <c:catAx>
        <c:axId val="-190453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5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455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34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DISTRIBUCION VOLUMEN ACUMULADO 2017</a:t>
            </a:r>
          </a:p>
        </c:rich>
      </c:tx>
      <c:layout>
        <c:manualLayout>
          <c:xMode val="edge"/>
          <c:yMode val="edge"/>
          <c:x val="0.23886138613861391"/>
          <c:y val="2.87907869481765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79947663614574"/>
          <c:y val="0.47780714149538545"/>
          <c:w val="0.44321766561514198"/>
          <c:h val="0.2911229009789402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1E28FA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GESTAMP LINARES S.A</a:t>
                    </a:r>
                    <a:r>
                      <a:rPr lang="en-US"/>
                      <a:t>.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45,09%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'Ventas por Grupo Cliente 2017'!$A$7:$A$12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2017'!$N$7:$N$12</c:f>
              <c:numCache>
                <c:formatCode>#,##0.00</c:formatCode>
                <c:ptCount val="6"/>
                <c:pt idx="0">
                  <c:v>1282813.73</c:v>
                </c:pt>
                <c:pt idx="1">
                  <c:v>648930.64</c:v>
                </c:pt>
                <c:pt idx="2">
                  <c:v>180994.28</c:v>
                </c:pt>
                <c:pt idx="3">
                  <c:v>36306.949999999997</c:v>
                </c:pt>
                <c:pt idx="4">
                  <c:v>44045.340000000004</c:v>
                </c:pt>
                <c:pt idx="5">
                  <c:v>42636.909999999996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38100">
      <a:solidFill>
        <a:srgbClr val="000000"/>
      </a:solidFill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VENTAS MAYO</a:t>
            </a:r>
            <a:r>
              <a:rPr lang="es-ES" baseline="0"/>
              <a:t> </a:t>
            </a:r>
            <a:r>
              <a:rPr lang="es-ES"/>
              <a:t>2017
</a:t>
            </a:r>
          </a:p>
        </c:rich>
      </c:tx>
      <c:layout>
        <c:manualLayout>
          <c:xMode val="edge"/>
          <c:yMode val="edge"/>
          <c:x val="0.51418412244972067"/>
          <c:y val="2.988053433416543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depthPercent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25817814279747"/>
          <c:y val="0.44616996256426938"/>
          <c:w val="0.41980108973449243"/>
          <c:h val="0.29364024814482736"/>
        </c:manualLayout>
      </c:layout>
      <c:pie3DChart>
        <c:varyColors val="1"/>
        <c:ser>
          <c:idx val="0"/>
          <c:order val="0"/>
          <c:tx>
            <c:strRef>
              <c:f>'Ventas por Grupo Cliente 2017'!$A$7:$A$12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numFmt formatCode="0.00%" sourceLinked="0"/>
              <c:spPr>
                <a:noFill/>
                <a:ln w="25400">
                  <a:noFill/>
                </a:ln>
                <a:scene3d>
                  <a:camera prst="orthographicFront"/>
                  <a:lightRig rig="threePt" dir="t"/>
                </a:scene3d>
                <a:sp3d prstMaterial="dkEdge"/>
              </c:spPr>
              <c:txPr>
                <a:bodyPr/>
                <a:lstStyle/>
                <a:p>
                  <a:pPr>
                    <a:defRPr lang="es-ES" sz="1000" b="1" i="1" u="none" strike="noStrike" baseline="0">
                      <a:solidFill>
                        <a:schemeClr val="bg1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049410895742038"/>
                  <c:y val="6.22442946228574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2327177207612532E-4"/>
                  <c:y val="-0.19571360807420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21378532856595156"/>
                  <c:y val="-0.143920729011476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2320113820813511E-2"/>
                  <c:y val="-0.324426362604982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41811894113739284"/>
                  <c:y val="0.159362704808408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9361263884273282"/>
                  <c:y val="0.320717443426920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 prstMaterial="dkEdge"/>
            </c:spPr>
            <c:txPr>
              <a:bodyPr/>
              <a:lstStyle/>
              <a:p>
                <a:pPr>
                  <a:defRPr lang="es-ES" sz="1000" b="1" i="1" u="none" strike="noStrike" baseline="0">
                    <a:solidFill>
                      <a:sysClr val="windowText" lastClr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2017'!$A$7:$A$12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2017'!$F$7:$F$12</c:f>
              <c:numCache>
                <c:formatCode>#,##0.00</c:formatCode>
                <c:ptCount val="6"/>
                <c:pt idx="0">
                  <c:v>198639.86</c:v>
                </c:pt>
                <c:pt idx="1">
                  <c:v>108298.14</c:v>
                </c:pt>
                <c:pt idx="2">
                  <c:v>36672.040000000008</c:v>
                </c:pt>
                <c:pt idx="3">
                  <c:v>1729.3500000000001</c:v>
                </c:pt>
                <c:pt idx="4">
                  <c:v>7570.87</c:v>
                </c:pt>
                <c:pt idx="5">
                  <c:v>4103.8599999999997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8100">
      <a:solidFill>
        <a:srgbClr val="000000"/>
      </a:solidFill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FACTURACIÓN POR DÍA DE TRABAJO 2008/2013</a:t>
            </a:r>
          </a:p>
        </c:rich>
      </c:tx>
      <c:layout>
        <c:manualLayout>
          <c:xMode val="edge"/>
          <c:yMode val="edge"/>
          <c:x val="0.36473087818696887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46135088121917E-2"/>
          <c:y val="0.1561291306257124"/>
          <c:w val="0.89580553667576934"/>
          <c:h val="0.744516598107699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'Promedio Fact x día trabajo1'!$A$12</c:f>
              <c:strCache>
                <c:ptCount val="1"/>
                <c:pt idx="0">
                  <c:v>Real 2012 facturación / día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71762702490512E-5"/>
                  <c:y val="-6.20596767509337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016209994463427E-5"/>
                  <c:y val="-2.6681578457962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118546872953259E-3"/>
                  <c:y val="-1.6668462494819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831938521548776E-3"/>
                  <c:y val="3.75300455864079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466953876606602E-3"/>
                  <c:y val="-1.496083713220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484288354897902E-3"/>
                  <c:y val="9.64901134081562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anchor="ctr" anchorCtr="1"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trabajo1'!$B$12:$M$12</c:f>
              <c:numCache>
                <c:formatCode>_-* #,##0.00\ [$€]_-;\-* #,##0.00\ [$€]_-;_-* "-"??\ [$€]_-;_-@_-</c:formatCode>
                <c:ptCount val="12"/>
                <c:pt idx="0">
                  <c:v>9956.5400000000009</c:v>
                </c:pt>
                <c:pt idx="1">
                  <c:v>10332.19</c:v>
                </c:pt>
                <c:pt idx="2">
                  <c:v>9349.7099999999991</c:v>
                </c:pt>
                <c:pt idx="3">
                  <c:v>8351.49</c:v>
                </c:pt>
                <c:pt idx="4">
                  <c:v>8501.31</c:v>
                </c:pt>
                <c:pt idx="5">
                  <c:v>9083.19</c:v>
                </c:pt>
                <c:pt idx="6">
                  <c:v>9093.0499999999993</c:v>
                </c:pt>
                <c:pt idx="7">
                  <c:v>7678.64</c:v>
                </c:pt>
                <c:pt idx="8">
                  <c:v>6550.3</c:v>
                </c:pt>
                <c:pt idx="9">
                  <c:v>5944.94</c:v>
                </c:pt>
                <c:pt idx="10">
                  <c:v>6727.59</c:v>
                </c:pt>
                <c:pt idx="11">
                  <c:v>5067.12</c:v>
                </c:pt>
              </c:numCache>
            </c:numRef>
          </c:val>
        </c:ser>
        <c:ser>
          <c:idx val="0"/>
          <c:order val="1"/>
          <c:tx>
            <c:strRef>
              <c:f>'Promedio Fact x día trabajo1'!$A$16</c:f>
              <c:strCache>
                <c:ptCount val="1"/>
                <c:pt idx="0">
                  <c:v>Real 2008 facturación / día</c:v>
                </c:pt>
              </c:strCache>
            </c:strRef>
          </c:tx>
          <c:spPr>
            <a:solidFill>
              <a:srgbClr val="66FF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trabajo1'!$B$16:$M$16</c:f>
              <c:numCache>
                <c:formatCode>_-* #,##0.00\ [$€]_-;\-* #,##0.00\ [$€]_-;_-* "-"??\ [$€]_-;_-@_-</c:formatCode>
                <c:ptCount val="12"/>
                <c:pt idx="0" formatCode="_-* #,##0.00\ [$€-40A]_-;\-* #,##0.00\ [$€-40A]_-;_-* &quot;-&quot;??\ [$€-40A]_-;_-@_-">
                  <c:v>10433.629999999999</c:v>
                </c:pt>
                <c:pt idx="1">
                  <c:v>11908.99</c:v>
                </c:pt>
                <c:pt idx="2">
                  <c:v>11434.89</c:v>
                </c:pt>
                <c:pt idx="3">
                  <c:v>10685.55</c:v>
                </c:pt>
                <c:pt idx="4">
                  <c:v>12290.16</c:v>
                </c:pt>
                <c:pt idx="5">
                  <c:v>9235.7900000000009</c:v>
                </c:pt>
                <c:pt idx="6">
                  <c:v>9574.92</c:v>
                </c:pt>
                <c:pt idx="7">
                  <c:v>2993.38</c:v>
                </c:pt>
                <c:pt idx="8">
                  <c:v>10414.56</c:v>
                </c:pt>
                <c:pt idx="9">
                  <c:v>8904.4500000000007</c:v>
                </c:pt>
                <c:pt idx="10">
                  <c:v>7181.05</c:v>
                </c:pt>
                <c:pt idx="11">
                  <c:v>5204.45</c:v>
                </c:pt>
              </c:numCache>
            </c:numRef>
          </c:val>
        </c:ser>
        <c:ser>
          <c:idx val="2"/>
          <c:order val="2"/>
          <c:tx>
            <c:strRef>
              <c:f>'Promedio Fact x día trabajo1'!$A$17</c:f>
              <c:strCache>
                <c:ptCount val="1"/>
                <c:pt idx="0">
                  <c:v>Objetivo 2016 facturación / día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trabajo1'!$B$17:$M$17</c:f>
              <c:numCache>
                <c:formatCode>_-* #,##0.00\ [$€]_-;\-* #,##0.00\ [$€]_-;_-* "-"??\ [$€]_-;_-@_-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'Promedio Fact x día trabajo1'!$A$15</c:f>
              <c:strCache>
                <c:ptCount val="1"/>
                <c:pt idx="0">
                  <c:v>Real 2009 facturación / día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ln>
                <a:noFill/>
              </a:ln>
            </c:spPr>
            <c:txPr>
              <a:bodyPr rot="-5400000" vert="horz" anchor="ctr" anchorCtr="0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trabajo1'!$B$15:$M$15</c:f>
              <c:numCache>
                <c:formatCode>_-* #,##0.00\ [$€]_-;\-* #,##0.00\ [$€]_-;_-* "-"??\ [$€]_-;_-@_-</c:formatCode>
                <c:ptCount val="12"/>
                <c:pt idx="0">
                  <c:v>5024.25</c:v>
                </c:pt>
                <c:pt idx="1">
                  <c:v>4679.26</c:v>
                </c:pt>
                <c:pt idx="2">
                  <c:v>3155.19</c:v>
                </c:pt>
                <c:pt idx="3">
                  <c:v>4804.24</c:v>
                </c:pt>
                <c:pt idx="4">
                  <c:v>4171.75</c:v>
                </c:pt>
                <c:pt idx="5">
                  <c:v>3778.87</c:v>
                </c:pt>
                <c:pt idx="6">
                  <c:v>5880.57</c:v>
                </c:pt>
                <c:pt idx="7">
                  <c:v>1003.95</c:v>
                </c:pt>
                <c:pt idx="8">
                  <c:v>4536.92</c:v>
                </c:pt>
                <c:pt idx="9">
                  <c:v>5799.02</c:v>
                </c:pt>
                <c:pt idx="10">
                  <c:v>4960.3900000000003</c:v>
                </c:pt>
                <c:pt idx="11">
                  <c:v>4374.29</c:v>
                </c:pt>
              </c:numCache>
            </c:numRef>
          </c:val>
        </c:ser>
        <c:ser>
          <c:idx val="4"/>
          <c:order val="4"/>
          <c:tx>
            <c:strRef>
              <c:f>'Promedio Fact x día trabajo1'!$A$14</c:f>
              <c:strCache>
                <c:ptCount val="1"/>
                <c:pt idx="0">
                  <c:v>Real 2010 facturación / día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'Promedio Fact x día trabajo1'!$B$6:$M$6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trabajo1'!$B$14:$M$14</c:f>
              <c:numCache>
                <c:formatCode>_-* #,##0.00\ [$€]_-;\-* #,##0.00\ [$€]_-;_-* "-"??\ [$€]_-;_-@_-</c:formatCode>
                <c:ptCount val="12"/>
                <c:pt idx="0">
                  <c:v>5645.8733333333357</c:v>
                </c:pt>
                <c:pt idx="1">
                  <c:v>5305.2955000000011</c:v>
                </c:pt>
                <c:pt idx="2">
                  <c:v>5792.7473684210518</c:v>
                </c:pt>
                <c:pt idx="3">
                  <c:v>6247.7710000000015</c:v>
                </c:pt>
                <c:pt idx="4">
                  <c:v>5971.318571428571</c:v>
                </c:pt>
                <c:pt idx="5">
                  <c:v>6322.3113636363651</c:v>
                </c:pt>
                <c:pt idx="6">
                  <c:v>5923.4595454545452</c:v>
                </c:pt>
                <c:pt idx="7">
                  <c:v>3466.018333333333</c:v>
                </c:pt>
                <c:pt idx="8">
                  <c:v>5277.7972727272718</c:v>
                </c:pt>
                <c:pt idx="9">
                  <c:v>6141.9214999999986</c:v>
                </c:pt>
                <c:pt idx="10">
                  <c:v>6219.2657142857142</c:v>
                </c:pt>
                <c:pt idx="11">
                  <c:v>5767.256428571427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4552144"/>
        <c:axId val="-1904545072"/>
      </c:barChart>
      <c:catAx>
        <c:axId val="-190455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45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04545072"/>
        <c:scaling>
          <c:orientation val="minMax"/>
        </c:scaling>
        <c:delete val="0"/>
        <c:axPos val="l"/>
        <c:numFmt formatCode="_-* #,##0.00\ [$€]_-;\-* #,##0.00\ [$€]_-;_-* &quot;-&quot;??\ [$€]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52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lang="es-ES" sz="825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7088694747260107"/>
          <c:y val="2.0712805636137585E-3"/>
          <c:w val="0.14621807093891453"/>
          <c:h val="0.146417322834647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(LINARES)'!$C$70:$N$70</c:f>
              <c:numCache>
                <c:formatCode>0.00</c:formatCode>
                <c:ptCount val="12"/>
                <c:pt idx="2" formatCode="0.00%">
                  <c:v>0.79396637640530621</c:v>
                </c:pt>
                <c:pt idx="5" formatCode="0.00%">
                  <c:v>0.81867893575380091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(LINARES)'!$C$71:$N$71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9507168"/>
        <c:axId val="-2029506080"/>
      </c:barChart>
      <c:catAx>
        <c:axId val="-2029507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06080"/>
        <c:crosses val="autoZero"/>
        <c:auto val="1"/>
        <c:lblAlgn val="ctr"/>
        <c:lblOffset val="100"/>
        <c:noMultiLvlLbl val="0"/>
      </c:catAx>
      <c:valAx>
        <c:axId val="-202950608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07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561"/>
          <c:y val="0.16033220495079661"/>
          <c:w val="0.14411239192643824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4563024"/>
        <c:axId val="-1904551600"/>
      </c:barChart>
      <c:catAx>
        <c:axId val="-190456302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-1904551600"/>
        <c:crosses val="autoZero"/>
        <c:auto val="0"/>
        <c:lblAlgn val="ctr"/>
        <c:lblOffset val="100"/>
        <c:tickMarkSkip val="1"/>
        <c:noMultiLvlLbl val="0"/>
      </c:catAx>
      <c:valAx>
        <c:axId val="-190455160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-1904563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1465" r="0.75000000000001465" t="1" header="0.511811024" footer="0.511811024"/>
    <c:pageSetup paperSize="9" orientation="landscape" horizontalDpi="-4" verticalDpi="300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COMPARATIVA REAL VENTAS 2015-2016 PRESUPUESTO 2016</a:t>
            </a:r>
          </a:p>
        </c:rich>
      </c:tx>
      <c:layout>
        <c:manualLayout>
          <c:xMode val="edge"/>
          <c:yMode val="edge"/>
          <c:x val="0.24738675958188194"/>
          <c:y val="2.8169014084507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92251299677124E-2"/>
          <c:y val="0.23564593301435421"/>
          <c:w val="0.78280201143460004"/>
          <c:h val="0.70215311004784686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Vtas mes 2016-2017'!$A$8</c:f>
              <c:strCache>
                <c:ptCount val="1"/>
                <c:pt idx="0">
                  <c:v>TOTAL 2016 real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Vtas mes 2016-2017'!$B$7:$M$7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2016-2017'!$B$8:$M$8</c:f>
              <c:numCache>
                <c:formatCode>_-* #,##0.00\ [$€]_-;\-* #,##0.00\ [$€]_-;_-* "-"??\ [$€]_-;_-@_-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'Comparación Vtas mes 2016-2017'!$A$9</c:f>
              <c:strCache>
                <c:ptCount val="1"/>
                <c:pt idx="0">
                  <c:v>TOTAL 2017 real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Vtas mes 2016-2017'!$B$7:$M$7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2016-2017'!$B$9:$M$9</c:f>
              <c:numCache>
                <c:formatCode>_-* #,##0.00\ [$€]_-;\-* #,##0.00\ [$€]_-;_-* "-"??\ [$€]_-;_-@_-</c:formatCode>
                <c:ptCount val="12"/>
                <c:pt idx="0">
                  <c:v>95881.64</c:v>
                </c:pt>
                <c:pt idx="1">
                  <c:v>128390.48</c:v>
                </c:pt>
                <c:pt idx="2">
                  <c:v>108585.16</c:v>
                </c:pt>
                <c:pt idx="3">
                  <c:v>115706.75</c:v>
                </c:pt>
                <c:pt idx="4">
                  <c:v>108298.14</c:v>
                </c:pt>
                <c:pt idx="5">
                  <c:v>92068.47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Vtas mes 2016-2017'!$A$11</c:f>
              <c:strCache>
                <c:ptCount val="1"/>
                <c:pt idx="0">
                  <c:v>PRESUPUESTO 2017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Vtas mes 2016-2017'!$B$7:$M$7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2016-2017'!$B$11:$M$11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Vtas mes 2016-2017'!$A$12</c:f>
              <c:strCache>
                <c:ptCount val="1"/>
                <c:pt idx="0">
                  <c:v>PRESU REVISADO 05</c:v>
                </c:pt>
              </c:strCache>
            </c:strRef>
          </c:tx>
          <c:cat>
            <c:strRef>
              <c:f>'Comparación Vtas mes 2016-2017'!$B$7:$M$7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2016-2017'!$B$12:$M$12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4542896"/>
        <c:axId val="-1904561392"/>
      </c:lineChart>
      <c:catAx>
        <c:axId val="-19045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6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456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0454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96875701052613"/>
          <c:y val="0.48325358851674644"/>
          <c:w val="0.10372348282882179"/>
          <c:h val="0.11363636363636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98425196850393659" header="0" footer="0"/>
    <c:pageSetup paperSize="9" orientation="landscape" horizontalDpi="-4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COMPARACIÓN ACUMUL. VENTAS 2016/2017</a:t>
            </a:r>
          </a:p>
        </c:rich>
      </c:tx>
      <c:layout>
        <c:manualLayout>
          <c:xMode val="edge"/>
          <c:yMode val="edge"/>
          <c:x val="0.34353741496598639"/>
          <c:y val="2.9520295202952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5578535405007E-2"/>
          <c:y val="0.18946082500690944"/>
          <c:w val="0.88436608724908428"/>
          <c:h val="0.71267383181406363"/>
        </c:manualLayout>
      </c:layout>
      <c:lineChart>
        <c:grouping val="standard"/>
        <c:varyColors val="0"/>
        <c:ser>
          <c:idx val="0"/>
          <c:order val="0"/>
          <c:tx>
            <c:strRef>
              <c:f>'Comparacion acumulada vta 16-17'!$B$8</c:f>
              <c:strCache>
                <c:ptCount val="1"/>
                <c:pt idx="0">
                  <c:v>ACUM.2016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'Comparacion acumulada vta 16-17'!$C$7:$N$7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'Comparacion acumulada vta 16-17'!$C$8:$N$8</c:f>
              <c:numCache>
                <c:formatCode>_-* #,##0.00\ [$€]_-;\-* #,##0.00\ [$€]_-;_-* "-"??\ [$€]_-;_-@_-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'Comparacion acumulada vta 16-17'!$B$9</c:f>
              <c:strCache>
                <c:ptCount val="1"/>
                <c:pt idx="0">
                  <c:v>ACUM.2017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'Comparacion acumulada vta 16-17'!$C$7:$N$7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'Comparacion acumulada vta 16-17'!$C$9:$N$9</c:f>
              <c:numCache>
                <c:formatCode>_-* #,##0.00\ [$€]_-;\-* #,##0.00\ [$€]_-;_-* "-"??\ [$€]_-;_-@_-</c:formatCode>
                <c:ptCount val="12"/>
                <c:pt idx="0">
                  <c:v>95881.64</c:v>
                </c:pt>
                <c:pt idx="1">
                  <c:v>224272.12</c:v>
                </c:pt>
                <c:pt idx="2">
                  <c:v>332857.28000000003</c:v>
                </c:pt>
                <c:pt idx="3">
                  <c:v>448564.03</c:v>
                </c:pt>
                <c:pt idx="4">
                  <c:v>556862.17000000004</c:v>
                </c:pt>
                <c:pt idx="5">
                  <c:v>648930.64</c:v>
                </c:pt>
                <c:pt idx="6">
                  <c:v>648930.64</c:v>
                </c:pt>
                <c:pt idx="7">
                  <c:v>648930.64</c:v>
                </c:pt>
                <c:pt idx="8">
                  <c:v>648930.64</c:v>
                </c:pt>
                <c:pt idx="9">
                  <c:v>648930.64</c:v>
                </c:pt>
                <c:pt idx="10">
                  <c:v>648930.64</c:v>
                </c:pt>
                <c:pt idx="11">
                  <c:v>648930.64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'Comparacion acumulada vta 16-17'!$B$11</c:f>
              <c:strCache>
                <c:ptCount val="1"/>
                <c:pt idx="0">
                  <c:v>PREUPUESTO 17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'Comparacion acumulada vta 16-17'!$C$7:$N$7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'Comparacion acumulada vta 16-17'!$C$11:$N$11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'Comparacion acumulada vta 16-17'!$B$12</c:f>
              <c:strCache>
                <c:ptCount val="1"/>
                <c:pt idx="0">
                  <c:v>PRESU REVISADO 06</c:v>
                </c:pt>
              </c:strCache>
            </c:strRef>
          </c:tx>
          <c:cat>
            <c:strRef>
              <c:f>'Comparacion acumulada vta 16-17'!$C$7:$N$7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'Comparacion acumulada vta 16-17'!$C$12:$N$12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3364320"/>
        <c:axId val="-1883356160"/>
      </c:lineChart>
      <c:catAx>
        <c:axId val="-18833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8335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8335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883364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43447585015228"/>
          <c:y val="0.65621199654714413"/>
          <c:w val="0.10740587151702886"/>
          <c:h val="0.131744282289571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(LINARES)'!$C$77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(LINARES)'!$C$78</c:f>
              <c:numCache>
                <c:formatCode>0.00</c:formatCode>
                <c:ptCount val="1"/>
                <c:pt idx="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29517504"/>
        <c:axId val="-2029515872"/>
        <c:axId val="0"/>
      </c:bar3DChart>
      <c:catAx>
        <c:axId val="-2029517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15872"/>
        <c:crosses val="autoZero"/>
        <c:auto val="1"/>
        <c:lblAlgn val="ctr"/>
        <c:lblOffset val="100"/>
        <c:noMultiLvlLbl val="0"/>
      </c:catAx>
      <c:valAx>
        <c:axId val="-20295158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175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(LINARES)'!$B$51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(LINARES)'!$C$48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(LINARES)'!$B$52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(LINARES)'!$C$48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(LINARES)'!$C$52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9514784"/>
        <c:axId val="-2029513696"/>
      </c:barChart>
      <c:catAx>
        <c:axId val="-2029514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13696"/>
        <c:crosses val="autoZero"/>
        <c:auto val="1"/>
        <c:lblAlgn val="ctr"/>
        <c:lblOffset val="100"/>
        <c:noMultiLvlLbl val="0"/>
      </c:catAx>
      <c:valAx>
        <c:axId val="-2029513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95147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(LINARES)'!$C$88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23876000"/>
        <c:axId val="-2023874368"/>
        <c:axId val="0"/>
      </c:bar3DChart>
      <c:catAx>
        <c:axId val="-202387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4368"/>
        <c:crosses val="autoZero"/>
        <c:auto val="1"/>
        <c:lblAlgn val="ctr"/>
        <c:lblOffset val="100"/>
        <c:noMultiLvlLbl val="0"/>
      </c:catAx>
      <c:valAx>
        <c:axId val="-20238743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60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'MATG-JGS-JAAR AÑO (LINARES)'!$C$30:$N$30</c:f>
              <c:numCache>
                <c:formatCode>General</c:formatCode>
                <c:ptCount val="12"/>
                <c:pt idx="2" formatCode="0.00%">
                  <c:v>0.36531270885081252</c:v>
                </c:pt>
                <c:pt idx="5" formatCode="0.00%">
                  <c:v>0.18635570754380781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'[1]MATG-MAR-JAAR AÑO (LINARES)'!$B$30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'[1]MATG-MAR-JAAR AÑO (LINARES)'!$C$26:$N$26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'[1]MATG-MAR-JAAR AÑO (LINARES)'!$C$31:$N$31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'[1]MATG-MAR-JAAR AÑO (LINARES)'!$B$31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'[1]MATG-MAR-JAAR AÑO (LINARES)'!$C$26:$N$26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3876544"/>
        <c:axId val="-2023880896"/>
      </c:barChart>
      <c:catAx>
        <c:axId val="-202387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80896"/>
        <c:crosses val="autoZero"/>
        <c:auto val="1"/>
        <c:lblAlgn val="ctr"/>
        <c:lblOffset val="100"/>
        <c:noMultiLvlLbl val="0"/>
      </c:catAx>
      <c:valAx>
        <c:axId val="-202388089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6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0.10994135182696883</c:v>
                </c:pt>
                <c:pt idx="5" formatCode="0.00%">
                  <c:v>7.0641576942589906E-2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3839744"/>
        <c:axId val="-83839200"/>
      </c:barChart>
      <c:catAx>
        <c:axId val="-8383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83839200"/>
        <c:crosses val="autoZero"/>
        <c:auto val="1"/>
        <c:lblAlgn val="ctr"/>
        <c:lblOffset val="100"/>
        <c:noMultiLvlLbl val="0"/>
      </c:catAx>
      <c:valAx>
        <c:axId val="-8383920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838397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(LINARES)'!$B$106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(LINARES)'!$C$104:$N$104</c15:sqref>
                  </c15:fullRef>
                </c:ext>
              </c:extLst>
              <c:f>('MATG-JGS-JAAR AÑO (LINARES)'!$E$104,'MATG-JGS-JAAR AÑO (LINARES)'!$H$104,'MATG-JGS-JAAR AÑO (LINARES)'!$K$104,'MATG-JGS-JAAR AÑO (LINARES)'!$N$104)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(LINARES)'!$C$106:$N$106</c15:sqref>
                  </c15:fullRef>
                </c:ext>
              </c:extLst>
              <c:f>('MATG-JGS-JAAR AÑO (LINARES)'!$E$106,'MATG-JGS-JAAR AÑO (LINARES)'!$H$106,'MATG-JGS-JAAR AÑO (LINARES)'!$K$106,'MATG-JGS-JAAR AÑO (LINARES)'!$N$106)</c:f>
              <c:numCache>
                <c:formatCode>0</c:formatCode>
                <c:ptCount val="4"/>
                <c:pt idx="0" formatCode="0.00;[Red]0.00">
                  <c:v>31.6</c:v>
                </c:pt>
                <c:pt idx="1">
                  <c:v>91.66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(LINARES)'!$B$107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(LINARES)'!$C$104:$N$104</c15:sqref>
                  </c15:fullRef>
                </c:ext>
              </c:extLst>
              <c:f>('MATG-JGS-JAAR AÑO (LINARES)'!$E$104,'MATG-JGS-JAAR AÑO (LINARES)'!$H$104,'MATG-JGS-JAAR AÑO (LINARES)'!$K$104,'MATG-JGS-JAAR AÑO (LINARES)'!$N$104)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(LINARES)'!$C$107:$N$107</c15:sqref>
                  </c15:fullRef>
                </c:ext>
              </c:extLst>
              <c:f>('MATG-JGS-JAAR AÑO (LINARES)'!$E$107,'MATG-JGS-JAAR AÑO (LINARES)'!$H$107,'MATG-JGS-JAAR AÑO (LINARES)'!$K$107,'MATG-JGS-JAAR AÑO (LINARES)'!$N$107)</c:f>
              <c:numCache>
                <c:formatCode>0</c:formatCode>
                <c:ptCount val="4"/>
                <c:pt idx="0" formatCode="0.00;[Red]0.0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23872736"/>
        <c:axId val="-2023872192"/>
        <c:axId val="0"/>
      </c:bar3DChart>
      <c:catAx>
        <c:axId val="-202387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2192"/>
        <c:crosses val="autoZero"/>
        <c:auto val="1"/>
        <c:lblAlgn val="ctr"/>
        <c:lblOffset val="100"/>
        <c:noMultiLvlLbl val="0"/>
      </c:catAx>
      <c:valAx>
        <c:axId val="-20238721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27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0.17723208986873765</c:v>
                </c:pt>
                <c:pt idx="5" formatCode="0.00%">
                  <c:v>0.14950251895674449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3874912"/>
        <c:axId val="-2023873280"/>
      </c:barChart>
      <c:catAx>
        <c:axId val="-20238749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3280"/>
        <c:crosses val="autoZero"/>
        <c:auto val="1"/>
        <c:lblAlgn val="ctr"/>
        <c:lblOffset val="100"/>
        <c:noMultiLvlLbl val="0"/>
      </c:catAx>
      <c:valAx>
        <c:axId val="-202387328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4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0.10994135182696883</c:v>
                </c:pt>
                <c:pt idx="5" formatCode="0.00%">
                  <c:v>7.0641576942589906E-2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3871648"/>
        <c:axId val="-2023882528"/>
      </c:barChart>
      <c:catAx>
        <c:axId val="-2023871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82528"/>
        <c:crosses val="autoZero"/>
        <c:auto val="1"/>
        <c:lblAlgn val="ctr"/>
        <c:lblOffset val="100"/>
        <c:noMultiLvlLbl val="0"/>
      </c:catAx>
      <c:valAx>
        <c:axId val="-202388252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1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(LINARES)'!$C$42:$N$42</c:f>
              <c:numCache>
                <c:formatCode>0</c:formatCode>
                <c:ptCount val="12"/>
                <c:pt idx="2">
                  <c:v>5</c:v>
                </c:pt>
                <c:pt idx="5">
                  <c:v>7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(LINARES)'!$C$43:$N$43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3868384"/>
        <c:axId val="-2023870560"/>
      </c:barChart>
      <c:catAx>
        <c:axId val="-202386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0560"/>
        <c:crosses val="autoZero"/>
        <c:auto val="1"/>
        <c:lblAlgn val="ctr"/>
        <c:lblOffset val="100"/>
        <c:noMultiLvlLbl val="0"/>
      </c:catAx>
      <c:valAx>
        <c:axId val="-20238705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683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INDICADOR REAL</c:v>
          </c:tx>
          <c:marker>
            <c:symbol val="none"/>
          </c:marker>
          <c:cat>
            <c:strRef>
              <c:f>'MATG-JGS-JAAR AÑO (LINARES)'!$C$57:$N$57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(LINARES)'!$C$60:$N$60</c:f>
              <c:numCache>
                <c:formatCode>0.00%</c:formatCode>
                <c:ptCount val="12"/>
                <c:pt idx="0">
                  <c:v>-0.53609088782133352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'MATG-JGS-JAAR AÑO (LINARES)'!$C$57:$N$57</c:f>
              <c:strCache>
                <c:ptCount val="12"/>
                <c:pt idx="0">
                  <c:v>TOTAL</c:v>
                </c:pt>
                <c:pt idx="1">
                  <c:v>Columna1</c:v>
                </c:pt>
                <c:pt idx="2">
                  <c:v>Columna2</c:v>
                </c:pt>
                <c:pt idx="3">
                  <c:v>Columna3</c:v>
                </c:pt>
                <c:pt idx="4">
                  <c:v>Columna4</c:v>
                </c:pt>
                <c:pt idx="5">
                  <c:v>Columna5</c:v>
                </c:pt>
                <c:pt idx="6">
                  <c:v>Columna6</c:v>
                </c:pt>
                <c:pt idx="7">
                  <c:v>Columna7</c:v>
                </c:pt>
                <c:pt idx="8">
                  <c:v>Columna8</c:v>
                </c:pt>
                <c:pt idx="9">
                  <c:v>Columna9</c:v>
                </c:pt>
                <c:pt idx="10">
                  <c:v>Columna10</c:v>
                </c:pt>
                <c:pt idx="11">
                  <c:v>Columna11</c:v>
                </c:pt>
              </c:strCache>
            </c:strRef>
          </c:cat>
          <c:val>
            <c:numRef>
              <c:f>'MATG-JGS-JAAR AÑO (LINARES)'!$C$61:$N$61</c:f>
              <c:numCache>
                <c:formatCode>0.00%</c:formatCode>
                <c:ptCount val="12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23883616"/>
        <c:axId val="-2023880352"/>
      </c:lineChart>
      <c:catAx>
        <c:axId val="-20238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80352"/>
        <c:crosses val="autoZero"/>
        <c:auto val="1"/>
        <c:lblAlgn val="ctr"/>
        <c:lblOffset val="100"/>
        <c:noMultiLvlLbl val="0"/>
      </c:catAx>
      <c:valAx>
        <c:axId val="-20238803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836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(LINARES)'!$C$70:$N$70</c:f>
              <c:numCache>
                <c:formatCode>0.00</c:formatCode>
                <c:ptCount val="12"/>
                <c:pt idx="2" formatCode="0.00%">
                  <c:v>0.79396637640530621</c:v>
                </c:pt>
                <c:pt idx="5" formatCode="0.00%">
                  <c:v>0.81867893575380091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(LINARES)'!$C$71:$N$71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3877088"/>
        <c:axId val="-2019841616"/>
      </c:barChart>
      <c:catAx>
        <c:axId val="-2023877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41616"/>
        <c:crosses val="autoZero"/>
        <c:auto val="1"/>
        <c:lblAlgn val="ctr"/>
        <c:lblOffset val="100"/>
        <c:noMultiLvlLbl val="0"/>
      </c:catAx>
      <c:valAx>
        <c:axId val="-201984161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387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605"/>
          <c:y val="0.16033220495079661"/>
          <c:w val="0.14411239192643832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(LINARES)'!$C$77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(LINARES)'!$C$78</c:f>
              <c:numCache>
                <c:formatCode>0.00</c:formatCode>
                <c:ptCount val="1"/>
                <c:pt idx="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19842160"/>
        <c:axId val="-2019845968"/>
        <c:axId val="0"/>
      </c:bar3DChart>
      <c:catAx>
        <c:axId val="-201984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45968"/>
        <c:crosses val="autoZero"/>
        <c:auto val="1"/>
        <c:lblAlgn val="ctr"/>
        <c:lblOffset val="100"/>
        <c:noMultiLvlLbl val="0"/>
      </c:catAx>
      <c:valAx>
        <c:axId val="-20198459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421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(LINARES)'!$B$51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numRef>
              <c:f>('MATG-JGS-JAAR AÑO (LINARES)'!$E$48,'MATG-JGS-JAAR AÑO (LINARES)'!$H$48,'MATG-JGS-JAAR AÑO (LINARES)'!$K$48,'MATG-JGS-JAAR AÑO (LINARES)'!$N$48)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(LINARES)'!$E$51,'MATG-JGS-JAAR AÑO (LINARES)'!$H$51,'MATG-JGS-JAAR AÑO (LINARES)'!$K$51,'MATG-JGS-JAAR AÑO (LINARES)'!$N$51)</c:f>
              <c:numCache>
                <c:formatCode>0</c:formatCode>
                <c:ptCount val="4"/>
              </c:numCache>
            </c:numRef>
          </c:val>
        </c:ser>
        <c:ser>
          <c:idx val="1"/>
          <c:order val="1"/>
          <c:tx>
            <c:strRef>
              <c:f>'MATG-JGS-JAAR AÑO (LINARES)'!$B$52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numRef>
              <c:f>('MATG-JGS-JAAR AÑO (LINARES)'!$E$48,'MATG-JGS-JAAR AÑO (LINARES)'!$H$48,'MATG-JGS-JAAR AÑO (LINARES)'!$K$48,'MATG-JGS-JAAR AÑO (LINARES)'!$N$48)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(LINARES)'!$E$52,'MATG-JGS-JAAR AÑO (LINARES)'!$H$52,'MATG-JGS-JAAR AÑO (LINARES)'!$K$52,'MATG-JGS-JAAR AÑO (LINARES)'!$N$52)</c:f>
              <c:numCache>
                <c:formatCode>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19854672"/>
        <c:axId val="-2019848688"/>
      </c:barChart>
      <c:catAx>
        <c:axId val="-201985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48688"/>
        <c:crosses val="autoZero"/>
        <c:auto val="1"/>
        <c:lblAlgn val="ctr"/>
        <c:lblOffset val="100"/>
        <c:noMultiLvlLbl val="0"/>
      </c:catAx>
      <c:valAx>
        <c:axId val="-20198486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546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(LINARES)'!$C$88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19847056"/>
        <c:axId val="-2019842704"/>
        <c:axId val="0"/>
      </c:bar3DChart>
      <c:catAx>
        <c:axId val="-201984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42704"/>
        <c:crosses val="autoZero"/>
        <c:auto val="1"/>
        <c:lblAlgn val="ctr"/>
        <c:lblOffset val="100"/>
        <c:noMultiLvlLbl val="0"/>
      </c:catAx>
      <c:valAx>
        <c:axId val="-20198427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470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2.0299999999999999E-2</c:v>
                </c:pt>
                <c:pt idx="5">
                  <c:v>5.0599999999999999E-2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19854128"/>
        <c:axId val="-2019853584"/>
      </c:barChart>
      <c:catAx>
        <c:axId val="-2019854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53584"/>
        <c:crosses val="autoZero"/>
        <c:auto val="1"/>
        <c:lblAlgn val="ctr"/>
        <c:lblOffset val="100"/>
        <c:noMultiLvlLbl val="0"/>
      </c:catAx>
      <c:valAx>
        <c:axId val="-20198535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541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(LINARES)'!$C$42:$N$42</c:f>
              <c:numCache>
                <c:formatCode>0</c:formatCode>
                <c:ptCount val="12"/>
                <c:pt idx="2">
                  <c:v>5</c:v>
                </c:pt>
                <c:pt idx="5">
                  <c:v>7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(LINARES)'!$C$43:$N$43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9365264"/>
        <c:axId val="-129366352"/>
      </c:barChart>
      <c:catAx>
        <c:axId val="-12936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29366352"/>
        <c:crosses val="autoZero"/>
        <c:auto val="1"/>
        <c:lblAlgn val="ctr"/>
        <c:lblOffset val="100"/>
        <c:noMultiLvlLbl val="0"/>
      </c:catAx>
      <c:valAx>
        <c:axId val="-1293663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293652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0.11764705882352941</c:v>
                </c:pt>
                <c:pt idx="1">
                  <c:v>0.10460251046025106</c:v>
                </c:pt>
                <c:pt idx="2">
                  <c:v>0.1015744032503809</c:v>
                </c:pt>
                <c:pt idx="3">
                  <c:v>0.10644865981137297</c:v>
                </c:pt>
                <c:pt idx="4">
                  <c:v>0.10658708164570455</c:v>
                </c:pt>
                <c:pt idx="5">
                  <c:v>0.10537407797681769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9843792"/>
        <c:axId val="-2019853040"/>
      </c:lineChart>
      <c:catAx>
        <c:axId val="-201984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53040"/>
        <c:crosses val="autoZero"/>
        <c:auto val="1"/>
        <c:lblAlgn val="ctr"/>
        <c:lblOffset val="100"/>
        <c:noMultiLvlLbl val="0"/>
      </c:catAx>
      <c:valAx>
        <c:axId val="-20198530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437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0.51603655258914172</c:v>
                </c:pt>
                <c:pt idx="5" formatCode="0.00%">
                  <c:v>0.50944237286936334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19839440"/>
        <c:axId val="-2019851408"/>
      </c:barChart>
      <c:catAx>
        <c:axId val="-201983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51408"/>
        <c:crosses val="autoZero"/>
        <c:auto val="1"/>
        <c:lblAlgn val="ctr"/>
        <c:lblOffset val="100"/>
        <c:noMultiLvlLbl val="0"/>
      </c:catAx>
      <c:valAx>
        <c:axId val="-201985140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394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2.9411764705882353E-2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2.6034886748242649E-2</c:v>
                </c:pt>
                <c:pt idx="5">
                  <c:v>2.5673940949935813E-2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9840528"/>
        <c:axId val="-2019839984"/>
      </c:lineChart>
      <c:catAx>
        <c:axId val="-201984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39984"/>
        <c:crosses val="autoZero"/>
        <c:auto val="1"/>
        <c:lblAlgn val="ctr"/>
        <c:lblOffset val="100"/>
        <c:noMultiLvlLbl val="0"/>
      </c:catAx>
      <c:valAx>
        <c:axId val="-20198399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98405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-2016372112"/>
        <c:axId val="-2016366672"/>
      </c:bubbleChart>
      <c:valAx>
        <c:axId val="-2016372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66672"/>
        <c:crosses val="autoZero"/>
        <c:crossBetween val="midCat"/>
      </c:valAx>
      <c:valAx>
        <c:axId val="-20163666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72112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3.8E-3</c:v>
                </c:pt>
                <c:pt idx="1">
                  <c:v>3.3700000000000001E-2</c:v>
                </c:pt>
                <c:pt idx="2">
                  <c:v>3.4700000000000002E-2</c:v>
                </c:pt>
                <c:pt idx="3">
                  <c:v>3.7999999999999999E-2</c:v>
                </c:pt>
                <c:pt idx="4">
                  <c:v>4.7399999999999998E-2</c:v>
                </c:pt>
                <c:pt idx="5">
                  <c:v>6.7299999999999999E-2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6377552"/>
        <c:axId val="-2016370480"/>
      </c:lineChart>
      <c:catAx>
        <c:axId val="-201637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70480"/>
        <c:crosses val="autoZero"/>
        <c:auto val="1"/>
        <c:lblAlgn val="ctr"/>
        <c:lblOffset val="100"/>
        <c:noMultiLvlLbl val="0"/>
      </c:catAx>
      <c:valAx>
        <c:axId val="-20163704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775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1.35E-2</c:v>
                </c:pt>
                <c:pt idx="4">
                  <c:v>0.11169999999999999</c:v>
                </c:pt>
                <c:pt idx="5">
                  <c:v>6.3500000000000001E-2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6369392"/>
        <c:axId val="-2016379728"/>
      </c:lineChart>
      <c:catAx>
        <c:axId val="-201636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79728"/>
        <c:crosses val="autoZero"/>
        <c:auto val="1"/>
        <c:lblAlgn val="ctr"/>
        <c:lblOffset val="100"/>
        <c:noMultiLvlLbl val="0"/>
      </c:catAx>
      <c:valAx>
        <c:axId val="-20163797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693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8.9999999999999998E-4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6375920"/>
        <c:axId val="-2016365584"/>
      </c:lineChart>
      <c:catAx>
        <c:axId val="-201637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65584"/>
        <c:crosses val="autoZero"/>
        <c:auto val="1"/>
        <c:lblAlgn val="ctr"/>
        <c:lblOffset val="100"/>
        <c:noMultiLvlLbl val="0"/>
      </c:catAx>
      <c:valAx>
        <c:axId val="-20163655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75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6375376"/>
        <c:axId val="-2016372656"/>
      </c:lineChart>
      <c:catAx>
        <c:axId val="-201637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72656"/>
        <c:crosses val="autoZero"/>
        <c:auto val="1"/>
        <c:lblAlgn val="ctr"/>
        <c:lblOffset val="100"/>
        <c:noMultiLvlLbl val="0"/>
      </c:catAx>
      <c:valAx>
        <c:axId val="-2016372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753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0.9285714285714286</c:v>
                </c:pt>
                <c:pt idx="1">
                  <c:v>0.8571428571428571</c:v>
                </c:pt>
                <c:pt idx="2">
                  <c:v>0.8571428571428571</c:v>
                </c:pt>
                <c:pt idx="3">
                  <c:v>0.9285714285714286</c:v>
                </c:pt>
                <c:pt idx="4">
                  <c:v>1</c:v>
                </c:pt>
                <c:pt idx="5">
                  <c:v>0.8571428571428571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6373744"/>
        <c:axId val="-2016371568"/>
      </c:lineChart>
      <c:catAx>
        <c:axId val="-201637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71568"/>
        <c:crosses val="autoZero"/>
        <c:auto val="1"/>
        <c:lblAlgn val="ctr"/>
        <c:lblOffset val="100"/>
        <c:noMultiLvlLbl val="0"/>
      </c:catAx>
      <c:valAx>
        <c:axId val="-20163715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737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0.21518057720985179</c:v>
                </c:pt>
                <c:pt idx="5" formatCode="0.00%">
                  <c:v>0.14552323951546903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16369936"/>
        <c:axId val="-2016364496"/>
      </c:barChart>
      <c:catAx>
        <c:axId val="-201636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64496"/>
        <c:crosses val="autoZero"/>
        <c:auto val="1"/>
        <c:lblAlgn val="ctr"/>
        <c:lblOffset val="100"/>
        <c:noMultiLvlLbl val="0"/>
      </c:catAx>
      <c:valAx>
        <c:axId val="-201636449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63699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'MATG-JGS-JAAR AÑO (LINARES)'!$B$60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'MATG-JGS-JAAR AÑO (LINARES)'!$C$57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(LINARES)'!$C$60</c:f>
              <c:numCache>
                <c:formatCode>0.00%</c:formatCode>
                <c:ptCount val="1"/>
                <c:pt idx="0">
                  <c:v>-0.53609088782133352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'MATG-JGS-JAAR AÑO (LINARES)'!$B$61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'MATG-JGS-JAAR AÑO (LINARES)'!$C$57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(LINARES)'!$C$61</c:f>
              <c:numCache>
                <c:formatCode>0.00%</c:formatCode>
                <c:ptCount val="1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27553600"/>
        <c:axId val="-2027554688"/>
      </c:lineChart>
      <c:catAx>
        <c:axId val="-202755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54688"/>
        <c:crosses val="autoZero"/>
        <c:auto val="1"/>
        <c:lblAlgn val="ctr"/>
        <c:lblOffset val="100"/>
        <c:noMultiLvlLbl val="0"/>
      </c:catAx>
      <c:valAx>
        <c:axId val="-20275546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536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15847488"/>
        <c:axId val="-2015842592"/>
      </c:barChart>
      <c:catAx>
        <c:axId val="-201584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42592"/>
        <c:crosses val="autoZero"/>
        <c:auto val="1"/>
        <c:lblAlgn val="ctr"/>
        <c:lblOffset val="100"/>
        <c:noMultiLvlLbl val="0"/>
      </c:catAx>
      <c:valAx>
        <c:axId val="-2015842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474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(LINARES)'!$B$110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(LINARES)'!$C$109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'RSB (LINARES)'!$C$110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(LINARES)'!$B$111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(LINARES)'!$C$109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'RSB (LINARES)'!$C$111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15845312"/>
        <c:axId val="-2015839328"/>
        <c:axId val="0"/>
      </c:bar3DChart>
      <c:catAx>
        <c:axId val="-201584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39328"/>
        <c:crosses val="autoZero"/>
        <c:auto val="1"/>
        <c:lblAlgn val="ctr"/>
        <c:lblOffset val="100"/>
        <c:noMultiLvlLbl val="0"/>
      </c:catAx>
      <c:valAx>
        <c:axId val="-20158393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45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(LINARES)'!$B$125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(LINARES)'!$E$124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(LINARES)'!$B$126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(LINARES)'!$E$124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(LINARES)'!$E$126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15844768"/>
        <c:axId val="-2015837696"/>
        <c:axId val="0"/>
      </c:bar3DChart>
      <c:catAx>
        <c:axId val="-2015844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37696"/>
        <c:crosses val="autoZero"/>
        <c:auto val="1"/>
        <c:lblAlgn val="ctr"/>
        <c:lblOffset val="100"/>
        <c:noMultiLvlLbl val="0"/>
      </c:catAx>
      <c:valAx>
        <c:axId val="-20158376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447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'RSB (LINARES)'!$B$139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'RSB (LINARES)'!$C$138:$N$138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(LINARES)'!$C$139:$N$139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'RSB (LINARES)'!$B$140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'RSB (LINARES)'!$C$138:$N$138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(LINARES)'!$C$140:$N$140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5843680"/>
        <c:axId val="-2015840416"/>
      </c:lineChart>
      <c:catAx>
        <c:axId val="-201584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40416"/>
        <c:crosses val="autoZero"/>
        <c:auto val="1"/>
        <c:lblAlgn val="ctr"/>
        <c:lblOffset val="100"/>
        <c:noMultiLvlLbl val="0"/>
      </c:catAx>
      <c:valAx>
        <c:axId val="-20158404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43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2.0299999999999999E-2</c:v>
                </c:pt>
                <c:pt idx="5">
                  <c:v>5.0599999999999999E-2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15841504"/>
        <c:axId val="-2015843136"/>
      </c:barChart>
      <c:catAx>
        <c:axId val="-20158415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43136"/>
        <c:crosses val="autoZero"/>
        <c:auto val="1"/>
        <c:lblAlgn val="ctr"/>
        <c:lblOffset val="100"/>
        <c:noMultiLvlLbl val="0"/>
      </c:catAx>
      <c:valAx>
        <c:axId val="-20158431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41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0.11764705882352941</c:v>
                </c:pt>
                <c:pt idx="1">
                  <c:v>0.10460251046025106</c:v>
                </c:pt>
                <c:pt idx="2">
                  <c:v>0.1015744032503809</c:v>
                </c:pt>
                <c:pt idx="3">
                  <c:v>0.10644865981137297</c:v>
                </c:pt>
                <c:pt idx="4">
                  <c:v>0.10658708164570455</c:v>
                </c:pt>
                <c:pt idx="5">
                  <c:v>0.10537407797681769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5838784"/>
        <c:axId val="-2015838240"/>
      </c:lineChart>
      <c:catAx>
        <c:axId val="-201583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38240"/>
        <c:crosses val="autoZero"/>
        <c:auto val="1"/>
        <c:lblAlgn val="ctr"/>
        <c:lblOffset val="100"/>
        <c:noMultiLvlLbl val="0"/>
      </c:catAx>
      <c:valAx>
        <c:axId val="-2015838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38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0.51603655258914172</c:v>
                </c:pt>
                <c:pt idx="5" formatCode="0.00%">
                  <c:v>0.50944237286936334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15848032"/>
        <c:axId val="-2015834432"/>
      </c:barChart>
      <c:catAx>
        <c:axId val="-2015848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34432"/>
        <c:crosses val="autoZero"/>
        <c:auto val="1"/>
        <c:lblAlgn val="ctr"/>
        <c:lblOffset val="100"/>
        <c:noMultiLvlLbl val="0"/>
      </c:catAx>
      <c:valAx>
        <c:axId val="-201583443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158480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2.9411764705882353E-2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2.6034886748242649E-2</c:v>
                </c:pt>
                <c:pt idx="5">
                  <c:v>2.5673940949935813E-2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5534176"/>
        <c:axId val="-1925535808"/>
      </c:lineChart>
      <c:catAx>
        <c:axId val="-19255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5808"/>
        <c:crosses val="autoZero"/>
        <c:auto val="1"/>
        <c:lblAlgn val="ctr"/>
        <c:lblOffset val="100"/>
        <c:noMultiLvlLbl val="0"/>
      </c:catAx>
      <c:valAx>
        <c:axId val="-1925535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4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-1925532000"/>
        <c:axId val="-1925531456"/>
      </c:bubbleChart>
      <c:valAx>
        <c:axId val="-1925532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1456"/>
        <c:crosses val="autoZero"/>
        <c:crossBetween val="midCat"/>
      </c:valAx>
      <c:valAx>
        <c:axId val="-19255314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200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3.8E-3</c:v>
                </c:pt>
                <c:pt idx="1">
                  <c:v>3.3700000000000001E-2</c:v>
                </c:pt>
                <c:pt idx="2">
                  <c:v>3.4700000000000002E-2</c:v>
                </c:pt>
                <c:pt idx="3">
                  <c:v>3.7999999999999999E-2</c:v>
                </c:pt>
                <c:pt idx="4">
                  <c:v>4.7399999999999998E-2</c:v>
                </c:pt>
                <c:pt idx="5">
                  <c:v>6.7299999999999999E-2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5533632"/>
        <c:axId val="-1925537440"/>
      </c:lineChart>
      <c:catAx>
        <c:axId val="-19255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7440"/>
        <c:crosses val="autoZero"/>
        <c:auto val="1"/>
        <c:lblAlgn val="ctr"/>
        <c:lblOffset val="100"/>
        <c:noMultiLvlLbl val="0"/>
      </c:catAx>
      <c:valAx>
        <c:axId val="-19255374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36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(LINARES)'!$C$70:$N$70</c:f>
              <c:numCache>
                <c:formatCode>0.00</c:formatCode>
                <c:ptCount val="12"/>
                <c:pt idx="2" formatCode="0.00%">
                  <c:v>0.79396637640530621</c:v>
                </c:pt>
                <c:pt idx="5" formatCode="0.00%">
                  <c:v>0.81867893575380091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(LINARES)'!$C$66:$N$66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(LINARES)'!$C$71:$N$71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7547616"/>
        <c:axId val="-2027553056"/>
      </c:barChart>
      <c:catAx>
        <c:axId val="-202754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53056"/>
        <c:crosses val="autoZero"/>
        <c:auto val="1"/>
        <c:lblAlgn val="ctr"/>
        <c:lblOffset val="100"/>
        <c:noMultiLvlLbl val="0"/>
      </c:catAx>
      <c:valAx>
        <c:axId val="-202755305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4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561"/>
          <c:y val="0.16033220495079661"/>
          <c:w val="0.14411239192643824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1.35E-2</c:v>
                </c:pt>
                <c:pt idx="4">
                  <c:v>0.11169999999999999</c:v>
                </c:pt>
                <c:pt idx="5">
                  <c:v>6.3500000000000001E-2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5534720"/>
        <c:axId val="-1925528192"/>
      </c:lineChart>
      <c:catAx>
        <c:axId val="-192553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28192"/>
        <c:crosses val="autoZero"/>
        <c:auto val="1"/>
        <c:lblAlgn val="ctr"/>
        <c:lblOffset val="100"/>
        <c:noMultiLvlLbl val="0"/>
      </c:catAx>
      <c:valAx>
        <c:axId val="-19255281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4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8.9999999999999998E-4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5535264"/>
        <c:axId val="-1925540160"/>
      </c:lineChart>
      <c:catAx>
        <c:axId val="-192553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40160"/>
        <c:crosses val="autoZero"/>
        <c:auto val="1"/>
        <c:lblAlgn val="ctr"/>
        <c:lblOffset val="100"/>
        <c:noMultiLvlLbl val="0"/>
      </c:catAx>
      <c:valAx>
        <c:axId val="-19255401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52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5530368"/>
        <c:axId val="-1925527648"/>
      </c:lineChart>
      <c:catAx>
        <c:axId val="-192553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27648"/>
        <c:crosses val="autoZero"/>
        <c:auto val="1"/>
        <c:lblAlgn val="ctr"/>
        <c:lblOffset val="100"/>
        <c:noMultiLvlLbl val="0"/>
      </c:catAx>
      <c:valAx>
        <c:axId val="-19255276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03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0.9285714285714286</c:v>
                </c:pt>
                <c:pt idx="1">
                  <c:v>0.8571428571428571</c:v>
                </c:pt>
                <c:pt idx="2">
                  <c:v>0.8571428571428571</c:v>
                </c:pt>
                <c:pt idx="3">
                  <c:v>0.9285714285714286</c:v>
                </c:pt>
                <c:pt idx="4">
                  <c:v>1</c:v>
                </c:pt>
                <c:pt idx="5">
                  <c:v>0.8571428571428571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5527104"/>
        <c:axId val="-1925529824"/>
      </c:lineChart>
      <c:catAx>
        <c:axId val="-192552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29824"/>
        <c:crosses val="autoZero"/>
        <c:auto val="1"/>
        <c:lblAlgn val="ctr"/>
        <c:lblOffset val="100"/>
        <c:noMultiLvlLbl val="0"/>
      </c:catAx>
      <c:valAx>
        <c:axId val="-19255298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271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0.21518057720985179</c:v>
                </c:pt>
                <c:pt idx="5" formatCode="0.00%">
                  <c:v>0.14552323951546903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25536896"/>
        <c:axId val="-1924937248"/>
      </c:barChart>
      <c:catAx>
        <c:axId val="-192553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37248"/>
        <c:crosses val="autoZero"/>
        <c:auto val="1"/>
        <c:lblAlgn val="ctr"/>
        <c:lblOffset val="100"/>
        <c:noMultiLvlLbl val="0"/>
      </c:catAx>
      <c:valAx>
        <c:axId val="-192493724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55368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24919840"/>
        <c:axId val="-1924935616"/>
      </c:barChart>
      <c:catAx>
        <c:axId val="-192491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35616"/>
        <c:crosses val="autoZero"/>
        <c:auto val="1"/>
        <c:lblAlgn val="ctr"/>
        <c:lblOffset val="100"/>
        <c:noMultiLvlLbl val="0"/>
      </c:catAx>
      <c:valAx>
        <c:axId val="-1924935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19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2.0299999999999999E-2</c:v>
                </c:pt>
                <c:pt idx="5">
                  <c:v>5.0599999999999999E-2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24951936"/>
        <c:axId val="-1924936704"/>
      </c:barChart>
      <c:catAx>
        <c:axId val="-19249519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36704"/>
        <c:crosses val="autoZero"/>
        <c:auto val="1"/>
        <c:lblAlgn val="ctr"/>
        <c:lblOffset val="100"/>
        <c:noMultiLvlLbl val="0"/>
      </c:catAx>
      <c:valAx>
        <c:axId val="-19249367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519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0.11764705882352941</c:v>
                </c:pt>
                <c:pt idx="1">
                  <c:v>0.10460251046025106</c:v>
                </c:pt>
                <c:pt idx="2">
                  <c:v>0.1015744032503809</c:v>
                </c:pt>
                <c:pt idx="3">
                  <c:v>0.10644865981137297</c:v>
                </c:pt>
                <c:pt idx="4">
                  <c:v>0.10658708164570455</c:v>
                </c:pt>
                <c:pt idx="5">
                  <c:v>0.10537407797681769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4920928"/>
        <c:axId val="-1924922016"/>
      </c:lineChart>
      <c:catAx>
        <c:axId val="-192492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22016"/>
        <c:crosses val="autoZero"/>
        <c:auto val="1"/>
        <c:lblAlgn val="ctr"/>
        <c:lblOffset val="100"/>
        <c:noMultiLvlLbl val="0"/>
      </c:catAx>
      <c:valAx>
        <c:axId val="-19249220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209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0.51603655258914172</c:v>
                </c:pt>
                <c:pt idx="5" formatCode="0.00%">
                  <c:v>0.50944237286936334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24924736"/>
        <c:axId val="-1924920384"/>
      </c:barChart>
      <c:catAx>
        <c:axId val="-19249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20384"/>
        <c:crosses val="autoZero"/>
        <c:auto val="1"/>
        <c:lblAlgn val="ctr"/>
        <c:lblOffset val="100"/>
        <c:noMultiLvlLbl val="0"/>
      </c:catAx>
      <c:valAx>
        <c:axId val="-1924920384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247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2.9411764705882353E-2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2.6034886748242649E-2</c:v>
                </c:pt>
                <c:pt idx="5">
                  <c:v>2.5673940949935813E-2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4950848"/>
        <c:axId val="-1924946496"/>
      </c:lineChart>
      <c:catAx>
        <c:axId val="-192495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46496"/>
        <c:crosses val="autoZero"/>
        <c:auto val="1"/>
        <c:lblAlgn val="ctr"/>
        <c:lblOffset val="100"/>
        <c:noMultiLvlLbl val="0"/>
      </c:catAx>
      <c:valAx>
        <c:axId val="-1924946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508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(LINARES)'!$C$77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(LINARES)'!$C$78</c:f>
              <c:numCache>
                <c:formatCode>0.00</c:formatCode>
                <c:ptCount val="1"/>
                <c:pt idx="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27549248"/>
        <c:axId val="-2027550880"/>
        <c:axId val="0"/>
      </c:bar3DChart>
      <c:catAx>
        <c:axId val="-2027549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50880"/>
        <c:crosses val="autoZero"/>
        <c:auto val="1"/>
        <c:lblAlgn val="ctr"/>
        <c:lblOffset val="100"/>
        <c:noMultiLvlLbl val="0"/>
      </c:catAx>
      <c:valAx>
        <c:axId val="-20275508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492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-1924942688"/>
        <c:axId val="-1924945408"/>
      </c:bubbleChart>
      <c:valAx>
        <c:axId val="-1924942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45408"/>
        <c:crosses val="autoZero"/>
        <c:crossBetween val="midCat"/>
      </c:valAx>
      <c:valAx>
        <c:axId val="-19249454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4268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3.8E-3</c:v>
                </c:pt>
                <c:pt idx="1">
                  <c:v>3.3700000000000001E-2</c:v>
                </c:pt>
                <c:pt idx="2">
                  <c:v>3.4700000000000002E-2</c:v>
                </c:pt>
                <c:pt idx="3">
                  <c:v>3.7999999999999999E-2</c:v>
                </c:pt>
                <c:pt idx="4">
                  <c:v>4.7399999999999998E-2</c:v>
                </c:pt>
                <c:pt idx="5">
                  <c:v>6.7299999999999999E-2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4926912"/>
        <c:axId val="-1924943232"/>
      </c:lineChart>
      <c:catAx>
        <c:axId val="-192492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43232"/>
        <c:crosses val="autoZero"/>
        <c:auto val="1"/>
        <c:lblAlgn val="ctr"/>
        <c:lblOffset val="100"/>
        <c:noMultiLvlLbl val="0"/>
      </c:catAx>
      <c:valAx>
        <c:axId val="-19249432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269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1.35E-2</c:v>
                </c:pt>
                <c:pt idx="4">
                  <c:v>0.11169999999999999</c:v>
                </c:pt>
                <c:pt idx="5">
                  <c:v>6.3500000000000001E-2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4938880"/>
        <c:axId val="-1924932896"/>
      </c:lineChart>
      <c:catAx>
        <c:axId val="-192493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32896"/>
        <c:crosses val="autoZero"/>
        <c:auto val="1"/>
        <c:lblAlgn val="ctr"/>
        <c:lblOffset val="100"/>
        <c:noMultiLvlLbl val="0"/>
      </c:catAx>
      <c:valAx>
        <c:axId val="-19249328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388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  <c:pt idx="5">
                  <c:v>8.9999999999999998E-4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4933984"/>
        <c:axId val="-1924950304"/>
      </c:lineChart>
      <c:catAx>
        <c:axId val="-192493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50304"/>
        <c:crosses val="autoZero"/>
        <c:auto val="1"/>
        <c:lblAlgn val="ctr"/>
        <c:lblOffset val="100"/>
        <c:noMultiLvlLbl val="0"/>
      </c:catAx>
      <c:valAx>
        <c:axId val="-19249503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339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4943776"/>
        <c:axId val="-1924929632"/>
      </c:lineChart>
      <c:catAx>
        <c:axId val="-1924943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29632"/>
        <c:crosses val="autoZero"/>
        <c:auto val="1"/>
        <c:lblAlgn val="ctr"/>
        <c:lblOffset val="100"/>
        <c:noMultiLvlLbl val="0"/>
      </c:catAx>
      <c:valAx>
        <c:axId val="-19249296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437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0.9285714285714286</c:v>
                </c:pt>
                <c:pt idx="1">
                  <c:v>0.8571428571428571</c:v>
                </c:pt>
                <c:pt idx="2">
                  <c:v>0.8571428571428571</c:v>
                </c:pt>
                <c:pt idx="3">
                  <c:v>0.9285714285714286</c:v>
                </c:pt>
                <c:pt idx="4">
                  <c:v>1</c:v>
                </c:pt>
                <c:pt idx="5">
                  <c:v>0.8571428571428571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4933440"/>
        <c:axId val="-1924949216"/>
      </c:lineChart>
      <c:catAx>
        <c:axId val="-1924933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49216"/>
        <c:crosses val="autoZero"/>
        <c:auto val="1"/>
        <c:lblAlgn val="ctr"/>
        <c:lblOffset val="100"/>
        <c:noMultiLvlLbl val="0"/>
      </c:catAx>
      <c:valAx>
        <c:axId val="-19249492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334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0.21518057720985179</c:v>
                </c:pt>
                <c:pt idx="5" formatCode="0.00%">
                  <c:v>0.14552323951546903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24925280"/>
        <c:axId val="-1924940512"/>
      </c:barChart>
      <c:catAx>
        <c:axId val="-1924925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40512"/>
        <c:crosses val="autoZero"/>
        <c:auto val="1"/>
        <c:lblAlgn val="ctr"/>
        <c:lblOffset val="100"/>
        <c:noMultiLvlLbl val="0"/>
      </c:catAx>
      <c:valAx>
        <c:axId val="-192494051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252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24930720"/>
        <c:axId val="-1924929088"/>
      </c:barChart>
      <c:catAx>
        <c:axId val="-1924930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29088"/>
        <c:crosses val="autoZero"/>
        <c:auto val="1"/>
        <c:lblAlgn val="ctr"/>
        <c:lblOffset val="100"/>
        <c:noMultiLvlLbl val="0"/>
      </c:catAx>
      <c:valAx>
        <c:axId val="-192492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307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(LINARES)'!$B$110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(LINARES)'!$C$109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'RSB (LINARES)'!$C$110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(LINARES)'!$B$111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(LINARES)'!$C$109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'RSB (LINARES)'!$C$111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924941600"/>
        <c:axId val="-1924923104"/>
        <c:axId val="0"/>
      </c:bar3DChart>
      <c:catAx>
        <c:axId val="-1924941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23104"/>
        <c:crosses val="autoZero"/>
        <c:auto val="1"/>
        <c:lblAlgn val="ctr"/>
        <c:lblOffset val="100"/>
        <c:noMultiLvlLbl val="0"/>
      </c:catAx>
      <c:valAx>
        <c:axId val="-19249231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416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(LINARES)'!$B$125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(LINARES)'!$E$124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(LINARES)'!$B$126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(LINARES)'!$E$124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(LINARES)'!$E$126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920046944"/>
        <c:axId val="-1920043136"/>
        <c:axId val="0"/>
      </c:bar3DChart>
      <c:catAx>
        <c:axId val="-192004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43136"/>
        <c:crosses val="autoZero"/>
        <c:auto val="1"/>
        <c:lblAlgn val="ctr"/>
        <c:lblOffset val="100"/>
        <c:noMultiLvlLbl val="0"/>
      </c:catAx>
      <c:valAx>
        <c:axId val="-19200431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469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(LINARES)'!$B$51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(LINARES)'!$C$48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(LINARES)'!$B$52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(LINARES)'!$C$48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(LINARES)'!$C$52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7539456"/>
        <c:axId val="-2027550336"/>
      </c:barChart>
      <c:catAx>
        <c:axId val="-2027539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50336"/>
        <c:crosses val="autoZero"/>
        <c:auto val="1"/>
        <c:lblAlgn val="ctr"/>
        <c:lblOffset val="100"/>
        <c:noMultiLvlLbl val="0"/>
      </c:catAx>
      <c:valAx>
        <c:axId val="-20275503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394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'RSB (LINARES)'!$B$139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'RSB (LINARES)'!$C$138:$N$138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(LINARES)'!$C$139:$N$139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'RSB (LINARES)'!$B$140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'RSB (LINARES)'!$C$138:$N$138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(LINARES)'!$C$140:$N$140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54016"/>
        <c:axId val="-1920063264"/>
      </c:lineChart>
      <c:catAx>
        <c:axId val="-192005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63264"/>
        <c:crosses val="autoZero"/>
        <c:auto val="1"/>
        <c:lblAlgn val="ctr"/>
        <c:lblOffset val="100"/>
        <c:noMultiLvlLbl val="0"/>
      </c:catAx>
      <c:valAx>
        <c:axId val="-1920063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540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400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400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461.744778012685</c:v>
                </c:pt>
                <c:pt idx="1">
                  <c:v>541.09202953426734</c:v>
                </c:pt>
                <c:pt idx="2">
                  <c:v>506.78015857284441</c:v>
                </c:pt>
                <c:pt idx="3">
                  <c:v>669.44957513718134</c:v>
                </c:pt>
                <c:pt idx="4">
                  <c:v>493.46450537677077</c:v>
                </c:pt>
                <c:pt idx="5">
                  <c:v>524.59329881206213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53472"/>
        <c:axId val="-1920058368"/>
      </c:lineChart>
      <c:catAx>
        <c:axId val="-19200534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58368"/>
        <c:crosses val="autoZero"/>
        <c:auto val="1"/>
        <c:lblAlgn val="ctr"/>
        <c:lblOffset val="100"/>
        <c:noMultiLvlLbl val="0"/>
      </c:catAx>
      <c:valAx>
        <c:axId val="-192005836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534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0.54824204768569729</c:v>
                </c:pt>
                <c:pt idx="5">
                  <c:v>0.34724053974730246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0.55000000000000004</c:v>
                </c:pt>
                <c:pt idx="11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20037152"/>
        <c:axId val="-1920060544"/>
      </c:barChart>
      <c:catAx>
        <c:axId val="-1920037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60544"/>
        <c:crosses val="autoZero"/>
        <c:auto val="1"/>
        <c:lblAlgn val="ctr"/>
        <c:lblOffset val="100"/>
        <c:noMultiLvlLbl val="0"/>
      </c:catAx>
      <c:valAx>
        <c:axId val="-19200605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371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102</c:v>
                </c:pt>
                <c:pt idx="1">
                  <c:v>101</c:v>
                </c:pt>
                <c:pt idx="2">
                  <c:v>103</c:v>
                </c:pt>
                <c:pt idx="3">
                  <c:v>104</c:v>
                </c:pt>
                <c:pt idx="4">
                  <c:v>101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57824"/>
        <c:axId val="-1920052384"/>
      </c:lineChart>
      <c:catAx>
        <c:axId val="-192005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52384"/>
        <c:crosses val="autoZero"/>
        <c:auto val="1"/>
        <c:lblAlgn val="ctr"/>
        <c:lblOffset val="100"/>
        <c:noMultiLvlLbl val="0"/>
      </c:catAx>
      <c:valAx>
        <c:axId val="-192005238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578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198</c:v>
                </c:pt>
                <c:pt idx="1">
                  <c:v>211</c:v>
                </c:pt>
                <c:pt idx="2">
                  <c:v>172</c:v>
                </c:pt>
                <c:pt idx="3">
                  <c:v>196</c:v>
                </c:pt>
                <c:pt idx="4">
                  <c:v>181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57280"/>
        <c:axId val="-1920051840"/>
      </c:lineChart>
      <c:catAx>
        <c:axId val="-192005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20051840"/>
        <c:crosses val="autoZero"/>
        <c:auto val="1"/>
        <c:lblAlgn val="ctr"/>
        <c:lblOffset val="100"/>
        <c:noMultiLvlLbl val="0"/>
      </c:catAx>
      <c:valAx>
        <c:axId val="-192005184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5728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65"/>
          <c:y val="0.43737505539082966"/>
          <c:w val="0.24606008917866906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48576"/>
        <c:axId val="-1920043680"/>
      </c:lineChart>
      <c:catAx>
        <c:axId val="-192004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20043680"/>
        <c:crosses val="autoZero"/>
        <c:auto val="1"/>
        <c:lblAlgn val="ctr"/>
        <c:lblOffset val="100"/>
        <c:noMultiLvlLbl val="0"/>
      </c:catAx>
      <c:valAx>
        <c:axId val="-192004368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485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16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0.00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-1920064896"/>
        <c:axId val="-1920056192"/>
      </c:bubbleChart>
      <c:valAx>
        <c:axId val="-1920064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56192"/>
        <c:crosses val="autoZero"/>
        <c:crossBetween val="midCat"/>
      </c:valAx>
      <c:valAx>
        <c:axId val="-19200561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64896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19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 (LINEA PINTURA)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0.92</c:v>
                </c:pt>
                <c:pt idx="1">
                  <c:v>0.9</c:v>
                </c:pt>
                <c:pt idx="2">
                  <c:v>0.93</c:v>
                </c:pt>
                <c:pt idx="3">
                  <c:v>0.9</c:v>
                </c:pt>
                <c:pt idx="4">
                  <c:v>0.88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61632"/>
        <c:axId val="-1920050752"/>
      </c:lineChart>
      <c:catAx>
        <c:axId val="-192006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20050752"/>
        <c:crosses val="autoZero"/>
        <c:auto val="1"/>
        <c:lblAlgn val="ctr"/>
        <c:lblOffset val="100"/>
        <c:noMultiLvlLbl val="0"/>
      </c:catAx>
      <c:valAx>
        <c:axId val="-192005075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616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(LINARES)'!$B$93</c:f>
              <c:strCache>
                <c:ptCount val="1"/>
                <c:pt idx="0">
                  <c:v>PLANIFICADO FRENTE A PRODUCIDO</c:v>
                </c:pt>
              </c:strCache>
            </c:strRef>
          </c:tx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(LINARES)'!$C$93:$N$93</c:f>
              <c:numCache>
                <c:formatCode>0%</c:formatCode>
                <c:ptCount val="12"/>
                <c:pt idx="0">
                  <c:v>0.92</c:v>
                </c:pt>
                <c:pt idx="1">
                  <c:v>1.03</c:v>
                </c:pt>
                <c:pt idx="2">
                  <c:v>1.04</c:v>
                </c:pt>
                <c:pt idx="3">
                  <c:v>1.08</c:v>
                </c:pt>
                <c:pt idx="4">
                  <c:v>1.02</c:v>
                </c:pt>
                <c:pt idx="5">
                  <c:v>1.05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(LINARES)'!$B$95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(LINARES)'!$C$95:$N$95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50208"/>
        <c:axId val="-1920049664"/>
      </c:lineChart>
      <c:catAx>
        <c:axId val="-192005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20049664"/>
        <c:crosses val="autoZero"/>
        <c:auto val="1"/>
        <c:lblAlgn val="ctr"/>
        <c:lblOffset val="100"/>
        <c:noMultiLvlLbl val="0"/>
      </c:catAx>
      <c:valAx>
        <c:axId val="-192004966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5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27933242351"/>
          <c:h val="0.25899473584987748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(LINARES)'!$B$106</c:f>
              <c:strCache>
                <c:ptCount val="1"/>
                <c:pt idx="0">
                  <c:v>HORAS PERDIDAS EN PLANIFICACION POR R.</c:v>
                </c:pt>
              </c:strCache>
            </c:strRef>
          </c:tx>
          <c:marker>
            <c:symbol val="none"/>
          </c:marker>
          <c:cat>
            <c:strRef>
              <c:f>'JCC-NLM AÑO (LINARES)'!$C$105:$N$105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(LINARES)'!$C$106:$N$106</c:f>
              <c:numCache>
                <c:formatCode>0.00</c:formatCode>
                <c:ptCount val="12"/>
                <c:pt idx="0">
                  <c:v>4</c:v>
                </c:pt>
                <c:pt idx="1">
                  <c:v>2.56</c:v>
                </c:pt>
                <c:pt idx="2">
                  <c:v>1.59</c:v>
                </c:pt>
                <c:pt idx="3">
                  <c:v>2.4500000000000002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(LINARES)'!$B$108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(LINARES)'!$C$105:$N$105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(LINARES)'!$C$108:$N$108</c:f>
              <c:numCache>
                <c:formatCode>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47488"/>
        <c:axId val="-1920055648"/>
      </c:lineChart>
      <c:catAx>
        <c:axId val="-192004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20055648"/>
        <c:crosses val="autoZero"/>
        <c:auto val="1"/>
        <c:lblAlgn val="ctr"/>
        <c:lblOffset val="100"/>
        <c:noMultiLvlLbl val="0"/>
      </c:catAx>
      <c:valAx>
        <c:axId val="-192005564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47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(LINARES)'!$B$76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'MATG-JGS-JAAR AÑO (LINARES)'!$C$88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027543264"/>
        <c:axId val="-2027547072"/>
        <c:axId val="0"/>
      </c:bar3DChart>
      <c:catAx>
        <c:axId val="-202754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47072"/>
        <c:crosses val="autoZero"/>
        <c:auto val="1"/>
        <c:lblAlgn val="ctr"/>
        <c:lblOffset val="100"/>
        <c:noMultiLvlLbl val="0"/>
      </c:catAx>
      <c:valAx>
        <c:axId val="-20275470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432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(LINARES)'!$B$118</c:f>
              <c:strCache>
                <c:ptCount val="1"/>
                <c:pt idx="0">
                  <c:v>NIVEL DE ENTREGA O TAS SERVICIO GESTAMP</c:v>
                </c:pt>
              </c:strCache>
            </c:strRef>
          </c:tx>
          <c:marker>
            <c:symbol val="none"/>
          </c:marker>
          <c:cat>
            <c:strRef>
              <c:f>'JCC-NLM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(LINARES)'!$C$118:$N$118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(LINARES)'!$B$119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(LINARES)'!$C$119:$N$119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36064"/>
        <c:axId val="-1920063808"/>
      </c:lineChart>
      <c:catAx>
        <c:axId val="-1920036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20063808"/>
        <c:crosses val="autoZero"/>
        <c:auto val="1"/>
        <c:lblAlgn val="ctr"/>
        <c:lblOffset val="100"/>
        <c:noMultiLvlLbl val="0"/>
      </c:catAx>
      <c:valAx>
        <c:axId val="-192006380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36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(LINARES)'!$B$130</c:f>
              <c:strCache>
                <c:ptCount val="1"/>
                <c:pt idx="0">
                  <c:v>NIVEL DE ENTREGA O TAS SERVICIO OTROS CLIENTES</c:v>
                </c:pt>
              </c:strCache>
            </c:strRef>
          </c:tx>
          <c:marker>
            <c:symbol val="none"/>
          </c:marker>
          <c:cat>
            <c:strRef>
              <c:f>'JCC-NLM AÑO (LINARES)'!$C$129:$N$129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(LINARES)'!$C$130:$N$130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(LINARES)'!$B$131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(LINARES)'!$C$129:$N$129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(LINARES)'!$C$131:$N$131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36608"/>
        <c:axId val="-1920039872"/>
      </c:lineChart>
      <c:catAx>
        <c:axId val="-1920036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20039872"/>
        <c:crosses val="autoZero"/>
        <c:auto val="1"/>
        <c:lblAlgn val="ctr"/>
        <c:lblOffset val="100"/>
        <c:noMultiLvlLbl val="0"/>
      </c:catAx>
      <c:valAx>
        <c:axId val="-192003987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36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44441670213269019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400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400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461.744778012685</c:v>
                </c:pt>
                <c:pt idx="1">
                  <c:v>541.09202953426734</c:v>
                </c:pt>
                <c:pt idx="2">
                  <c:v>506.78015857284441</c:v>
                </c:pt>
                <c:pt idx="3">
                  <c:v>669.44957513718134</c:v>
                </c:pt>
                <c:pt idx="4">
                  <c:v>493.46450537677077</c:v>
                </c:pt>
                <c:pt idx="5">
                  <c:v>524.59329881206213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20034976"/>
        <c:axId val="-1920061088"/>
      </c:lineChart>
      <c:catAx>
        <c:axId val="-19200349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61088"/>
        <c:crosses val="autoZero"/>
        <c:auto val="1"/>
        <c:lblAlgn val="ctr"/>
        <c:lblOffset val="100"/>
        <c:noMultiLvlLbl val="0"/>
      </c:catAx>
      <c:valAx>
        <c:axId val="-192006108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349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0.54824204768569729</c:v>
                </c:pt>
                <c:pt idx="5">
                  <c:v>0.34724053974730246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0.55000000000000004</c:v>
                </c:pt>
                <c:pt idx="11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20062720"/>
        <c:axId val="-1920059456"/>
      </c:barChart>
      <c:catAx>
        <c:axId val="-192006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59456"/>
        <c:crosses val="autoZero"/>
        <c:auto val="1"/>
        <c:lblAlgn val="ctr"/>
        <c:lblOffset val="100"/>
        <c:noMultiLvlLbl val="0"/>
      </c:catAx>
      <c:valAx>
        <c:axId val="-19200594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00627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102</c:v>
                </c:pt>
                <c:pt idx="1">
                  <c:v>101</c:v>
                </c:pt>
                <c:pt idx="2">
                  <c:v>103</c:v>
                </c:pt>
                <c:pt idx="3">
                  <c:v>104</c:v>
                </c:pt>
                <c:pt idx="4">
                  <c:v>101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43920"/>
        <c:axId val="-1913748272"/>
      </c:lineChart>
      <c:catAx>
        <c:axId val="-1913743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48272"/>
        <c:crosses val="autoZero"/>
        <c:auto val="1"/>
        <c:lblAlgn val="ctr"/>
        <c:lblOffset val="100"/>
        <c:noMultiLvlLbl val="0"/>
      </c:catAx>
      <c:valAx>
        <c:axId val="-191374827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439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198</c:v>
                </c:pt>
                <c:pt idx="1">
                  <c:v>211</c:v>
                </c:pt>
                <c:pt idx="2">
                  <c:v>172</c:v>
                </c:pt>
                <c:pt idx="3">
                  <c:v>196</c:v>
                </c:pt>
                <c:pt idx="4">
                  <c:v>181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41744"/>
        <c:axId val="-1913752624"/>
      </c:lineChart>
      <c:catAx>
        <c:axId val="-191374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13752624"/>
        <c:crosses val="autoZero"/>
        <c:auto val="1"/>
        <c:lblAlgn val="ctr"/>
        <c:lblOffset val="100"/>
        <c:noMultiLvlLbl val="0"/>
      </c:catAx>
      <c:valAx>
        <c:axId val="-191375262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417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65"/>
          <c:y val="0.43737505539082966"/>
          <c:w val="0.24606008917866906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56432"/>
        <c:axId val="-1913735760"/>
      </c:lineChart>
      <c:catAx>
        <c:axId val="-191375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13735760"/>
        <c:crosses val="autoZero"/>
        <c:auto val="1"/>
        <c:lblAlgn val="ctr"/>
        <c:lblOffset val="100"/>
        <c:noMultiLvlLbl val="0"/>
      </c:catAx>
      <c:valAx>
        <c:axId val="-191373576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64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16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0.00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-1913736848"/>
        <c:axId val="-1913746640"/>
      </c:bubbleChart>
      <c:valAx>
        <c:axId val="-1913736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46640"/>
        <c:crosses val="autoZero"/>
        <c:crossBetween val="midCat"/>
      </c:valAx>
      <c:valAx>
        <c:axId val="-19137466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36848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19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 (LINEA PINTURA)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0.92</c:v>
                </c:pt>
                <c:pt idx="1">
                  <c:v>0.9</c:v>
                </c:pt>
                <c:pt idx="2">
                  <c:v>0.93</c:v>
                </c:pt>
                <c:pt idx="3">
                  <c:v>0.9</c:v>
                </c:pt>
                <c:pt idx="4">
                  <c:v>0.88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58064"/>
        <c:axId val="-1913747728"/>
      </c:lineChart>
      <c:catAx>
        <c:axId val="-19137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13747728"/>
        <c:crosses val="autoZero"/>
        <c:auto val="1"/>
        <c:lblAlgn val="ctr"/>
        <c:lblOffset val="100"/>
        <c:noMultiLvlLbl val="0"/>
      </c:catAx>
      <c:valAx>
        <c:axId val="-191374772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80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(LINARES)'!$B$93</c:f>
              <c:strCache>
                <c:ptCount val="1"/>
                <c:pt idx="0">
                  <c:v>PLANIFICADO FRENTE A PRODUCIDO</c:v>
                </c:pt>
              </c:strCache>
            </c:strRef>
          </c:tx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(LINARES)'!$C$93:$N$93</c:f>
              <c:numCache>
                <c:formatCode>0%</c:formatCode>
                <c:ptCount val="12"/>
                <c:pt idx="0">
                  <c:v>0.92</c:v>
                </c:pt>
                <c:pt idx="1">
                  <c:v>1.03</c:v>
                </c:pt>
                <c:pt idx="2">
                  <c:v>1.04</c:v>
                </c:pt>
                <c:pt idx="3">
                  <c:v>1.08</c:v>
                </c:pt>
                <c:pt idx="4">
                  <c:v>1.02</c:v>
                </c:pt>
                <c:pt idx="5">
                  <c:v>1.05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(LINARES)'!$B$95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(LINARES)'!$C$95:$N$95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42288"/>
        <c:axId val="-1913741200"/>
      </c:lineChart>
      <c:catAx>
        <c:axId val="-191374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13741200"/>
        <c:crosses val="autoZero"/>
        <c:auto val="1"/>
        <c:lblAlgn val="ctr"/>
        <c:lblOffset val="100"/>
        <c:noMultiLvlLbl val="0"/>
      </c:catAx>
      <c:valAx>
        <c:axId val="-191374120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4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27933242351"/>
          <c:h val="0.25899473584987748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'MATG-JGS-JAAR AÑO (LINARES)'!$C$30:$N$30</c:f>
              <c:numCache>
                <c:formatCode>General</c:formatCode>
                <c:ptCount val="12"/>
                <c:pt idx="2" formatCode="0.00%">
                  <c:v>0.36531270885081252</c:v>
                </c:pt>
                <c:pt idx="5" formatCode="0.00%">
                  <c:v>0.18635570754380781</c:v>
                </c:pt>
                <c:pt idx="8" formatCode="0.00%">
                  <c:v>0</c:v>
                </c:pt>
                <c:pt idx="11" formatCode="0.00%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'[1]MATG-MAR-JAAR AÑO (LINARES)'!$B$30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'[1]MATG-MAR-JAAR AÑO (LINARES)'!$C$26:$N$26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'[1]MATG-MAR-JAAR AÑO (LINARES)'!$C$31:$N$31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'[1]MATG-MAR-JAAR AÑO (LINARES)'!$B$31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'[1]MATG-MAR-JAAR AÑO (LINARES)'!$C$26:$N$26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27540544"/>
        <c:axId val="-2027540000"/>
      </c:barChart>
      <c:catAx>
        <c:axId val="-202754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40000"/>
        <c:crosses val="autoZero"/>
        <c:auto val="1"/>
        <c:lblAlgn val="ctr"/>
        <c:lblOffset val="100"/>
        <c:noMultiLvlLbl val="0"/>
      </c:catAx>
      <c:valAx>
        <c:axId val="-202754000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20275405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(LINARES)'!$B$106</c:f>
              <c:strCache>
                <c:ptCount val="1"/>
                <c:pt idx="0">
                  <c:v>HORAS PERDIDAS EN PLANIFICACION POR R.</c:v>
                </c:pt>
              </c:strCache>
            </c:strRef>
          </c:tx>
          <c:marker>
            <c:symbol val="none"/>
          </c:marker>
          <c:cat>
            <c:strRef>
              <c:f>'JCC-NLM AÑO (LINARES)'!$C$105:$N$105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(LINARES)'!$C$106:$N$106</c:f>
              <c:numCache>
                <c:formatCode>0.00</c:formatCode>
                <c:ptCount val="12"/>
                <c:pt idx="0">
                  <c:v>4</c:v>
                </c:pt>
                <c:pt idx="1">
                  <c:v>2.56</c:v>
                </c:pt>
                <c:pt idx="2">
                  <c:v>1.59</c:v>
                </c:pt>
                <c:pt idx="3">
                  <c:v>2.4500000000000002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(LINARES)'!$B$108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(LINARES)'!$C$105:$N$105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(LINARES)'!$C$108:$N$108</c:f>
              <c:numCache>
                <c:formatCode>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54256"/>
        <c:axId val="-1913746096"/>
      </c:lineChart>
      <c:catAx>
        <c:axId val="-1913754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13746096"/>
        <c:crosses val="autoZero"/>
        <c:auto val="1"/>
        <c:lblAlgn val="ctr"/>
        <c:lblOffset val="100"/>
        <c:noMultiLvlLbl val="0"/>
      </c:catAx>
      <c:valAx>
        <c:axId val="-191374609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4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(LINARES)'!$B$118</c:f>
              <c:strCache>
                <c:ptCount val="1"/>
                <c:pt idx="0">
                  <c:v>NIVEL DE ENTREGA O TAS SERVICIO GESTAMP</c:v>
                </c:pt>
              </c:strCache>
            </c:strRef>
          </c:tx>
          <c:marker>
            <c:symbol val="none"/>
          </c:marker>
          <c:cat>
            <c:strRef>
              <c:f>'JCC-NLM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(LINARES)'!$C$118:$N$118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(LINARES)'!$B$119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(LINARES)'!$C$119:$N$119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53168"/>
        <c:axId val="-1913739568"/>
      </c:lineChart>
      <c:catAx>
        <c:axId val="-191375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13739568"/>
        <c:crosses val="autoZero"/>
        <c:auto val="1"/>
        <c:lblAlgn val="ctr"/>
        <c:lblOffset val="100"/>
        <c:noMultiLvlLbl val="0"/>
      </c:catAx>
      <c:valAx>
        <c:axId val="-191373956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3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(LINARES)'!$B$130</c:f>
              <c:strCache>
                <c:ptCount val="1"/>
                <c:pt idx="0">
                  <c:v>NIVEL DE ENTREGA O TAS SERVICIO OTROS CLIENTES</c:v>
                </c:pt>
              </c:strCache>
            </c:strRef>
          </c:tx>
          <c:marker>
            <c:symbol val="none"/>
          </c:marker>
          <c:cat>
            <c:strRef>
              <c:f>'JCC-NLM AÑO (LINARES)'!$C$129:$N$129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(LINARES)'!$C$130:$N$130</c:f>
              <c:numCache>
                <c:formatCode>0.00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(LINARES)'!$B$131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(LINARES)'!$C$129:$N$129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(LINARES)'!$C$131:$N$131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59152"/>
        <c:axId val="-1913755344"/>
      </c:lineChart>
      <c:catAx>
        <c:axId val="-191375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-1913755344"/>
        <c:crosses val="autoZero"/>
        <c:auto val="1"/>
        <c:lblAlgn val="ctr"/>
        <c:lblOffset val="100"/>
        <c:noMultiLvlLbl val="0"/>
      </c:catAx>
      <c:valAx>
        <c:axId val="-191375534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9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32067355874099"/>
          <c:y val="0.43737505539082988"/>
          <c:w val="0.25567932644131397"/>
          <c:h val="0.44441670213269019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693.06</c:v>
                </c:pt>
                <c:pt idx="1">
                  <c:v>1469.88</c:v>
                </c:pt>
                <c:pt idx="2">
                  <c:v>1398.55</c:v>
                </c:pt>
                <c:pt idx="3">
                  <c:v>3292.48</c:v>
                </c:pt>
                <c:pt idx="4">
                  <c:v>2793.05</c:v>
                </c:pt>
                <c:pt idx="5">
                  <c:v>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55888"/>
        <c:axId val="-1913761328"/>
      </c:lineChart>
      <c:catAx>
        <c:axId val="-19137558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61328"/>
        <c:crosses val="autoZero"/>
        <c:auto val="1"/>
        <c:lblAlgn val="ctr"/>
        <c:lblOffset val="100"/>
        <c:noMultiLvlLbl val="0"/>
      </c:catAx>
      <c:valAx>
        <c:axId val="-1913761328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58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37"/>
          <c:h val="0.45786168532364907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54800"/>
        <c:axId val="-1913753712"/>
      </c:lineChart>
      <c:catAx>
        <c:axId val="-191375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3712"/>
        <c:crosses val="autoZero"/>
        <c:auto val="1"/>
        <c:lblAlgn val="ctr"/>
        <c:lblOffset val="100"/>
        <c:noMultiLvlLbl val="0"/>
      </c:catAx>
      <c:valAx>
        <c:axId val="-19137537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48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4.2013636300367828E-3</c:v>
                </c:pt>
                <c:pt idx="1">
                  <c:v>1.2345803417374256E-2</c:v>
                </c:pt>
                <c:pt idx="2">
                  <c:v>8.0200464198874021E-3</c:v>
                </c:pt>
                <c:pt idx="3">
                  <c:v>5.7101637179698978E-3</c:v>
                </c:pt>
                <c:pt idx="4">
                  <c:v>7.4976686258759889E-3</c:v>
                </c:pt>
                <c:pt idx="5">
                  <c:v>4.8289442620011456E-3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3750992"/>
        <c:axId val="-1913750448"/>
      </c:barChart>
      <c:catAx>
        <c:axId val="-1913750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0448"/>
        <c:crosses val="autoZero"/>
        <c:auto val="1"/>
        <c:lblAlgn val="ctr"/>
        <c:lblOffset val="100"/>
        <c:noMultiLvlLbl val="0"/>
      </c:catAx>
      <c:valAx>
        <c:axId val="-19137504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509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(LINARES)'!$C$42:$N$42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(LINARES)'!$C$40:$N$40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(LINARES)'!$C$43:$N$43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3732496"/>
        <c:axId val="-1913749360"/>
      </c:barChart>
      <c:catAx>
        <c:axId val="-191373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49360"/>
        <c:crosses val="autoZero"/>
        <c:auto val="1"/>
        <c:lblAlgn val="ctr"/>
        <c:lblOffset val="100"/>
        <c:noMultiLvlLbl val="0"/>
      </c:catAx>
      <c:valAx>
        <c:axId val="-1913749360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324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(LINARES)'!$C$52:$N$52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(LINARES)'!$C$48:$N$48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(LINARES)'!$C$53:$N$53</c:f>
              <c:numCache>
                <c:formatCode>0%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13731408"/>
        <c:axId val="-1913745008"/>
      </c:barChart>
      <c:catAx>
        <c:axId val="-1913731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45008"/>
        <c:crosses val="autoZero"/>
        <c:auto val="1"/>
        <c:lblAlgn val="ctr"/>
        <c:lblOffset val="100"/>
        <c:noMultiLvlLbl val="0"/>
      </c:catAx>
      <c:valAx>
        <c:axId val="-19137450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3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3997"/>
          <c:h val="0.3195376678020775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(LINARES)'!$C$58:$N$58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(LINARES)'!$C$60:$N$60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13737936"/>
        <c:axId val="-1913737392"/>
      </c:lineChart>
      <c:catAx>
        <c:axId val="-191373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37392"/>
        <c:crosses val="autoZero"/>
        <c:auto val="1"/>
        <c:lblAlgn val="ctr"/>
        <c:lblOffset val="100"/>
        <c:noMultiLvlLbl val="0"/>
      </c:catAx>
      <c:valAx>
        <c:axId val="-19137373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37379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24935072"/>
        <c:axId val="-1914334848"/>
      </c:barChart>
      <c:catAx>
        <c:axId val="-1924935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14334848"/>
        <c:crosses val="autoZero"/>
        <c:auto val="1"/>
        <c:lblAlgn val="ctr"/>
        <c:lblOffset val="100"/>
        <c:noMultiLvlLbl val="0"/>
      </c:catAx>
      <c:valAx>
        <c:axId val="-19143348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-19249350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13" Type="http://schemas.openxmlformats.org/officeDocument/2006/relationships/chart" Target="../charts/chart122.xml"/><Relationship Id="rId3" Type="http://schemas.openxmlformats.org/officeDocument/2006/relationships/chart" Target="../charts/chart112.xml"/><Relationship Id="rId7" Type="http://schemas.openxmlformats.org/officeDocument/2006/relationships/chart" Target="../charts/chart116.xml"/><Relationship Id="rId12" Type="http://schemas.openxmlformats.org/officeDocument/2006/relationships/chart" Target="../charts/chart121.xml"/><Relationship Id="rId17" Type="http://schemas.openxmlformats.org/officeDocument/2006/relationships/chart" Target="../charts/chart126.xml"/><Relationship Id="rId2" Type="http://schemas.openxmlformats.org/officeDocument/2006/relationships/chart" Target="../charts/chart111.xml"/><Relationship Id="rId16" Type="http://schemas.openxmlformats.org/officeDocument/2006/relationships/chart" Target="../charts/chart125.xml"/><Relationship Id="rId1" Type="http://schemas.openxmlformats.org/officeDocument/2006/relationships/chart" Target="../charts/chart110.xml"/><Relationship Id="rId6" Type="http://schemas.openxmlformats.org/officeDocument/2006/relationships/chart" Target="../charts/chart115.xml"/><Relationship Id="rId11" Type="http://schemas.openxmlformats.org/officeDocument/2006/relationships/chart" Target="../charts/chart120.xml"/><Relationship Id="rId5" Type="http://schemas.openxmlformats.org/officeDocument/2006/relationships/chart" Target="../charts/chart114.xml"/><Relationship Id="rId15" Type="http://schemas.openxmlformats.org/officeDocument/2006/relationships/chart" Target="../charts/chart124.xml"/><Relationship Id="rId10" Type="http://schemas.openxmlformats.org/officeDocument/2006/relationships/chart" Target="../charts/chart119.xml"/><Relationship Id="rId4" Type="http://schemas.openxmlformats.org/officeDocument/2006/relationships/chart" Target="../charts/chart113.xml"/><Relationship Id="rId9" Type="http://schemas.openxmlformats.org/officeDocument/2006/relationships/chart" Target="../charts/chart118.xml"/><Relationship Id="rId14" Type="http://schemas.openxmlformats.org/officeDocument/2006/relationships/chart" Target="../charts/chart12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4.xml"/><Relationship Id="rId3" Type="http://schemas.openxmlformats.org/officeDocument/2006/relationships/chart" Target="../charts/chart129.xml"/><Relationship Id="rId7" Type="http://schemas.openxmlformats.org/officeDocument/2006/relationships/chart" Target="../charts/chart133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10" Type="http://schemas.openxmlformats.org/officeDocument/2006/relationships/chart" Target="../charts/chart136.xml"/><Relationship Id="rId4" Type="http://schemas.openxmlformats.org/officeDocument/2006/relationships/chart" Target="../charts/chart130.xml"/><Relationship Id="rId9" Type="http://schemas.openxmlformats.org/officeDocument/2006/relationships/chart" Target="../charts/chart13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8.xml"/><Relationship Id="rId2" Type="http://schemas.openxmlformats.org/officeDocument/2006/relationships/chart" Target="../charts/chart137.xml"/><Relationship Id="rId1" Type="http://schemas.openxmlformats.org/officeDocument/2006/relationships/image" Target="../media/image2.png"/><Relationship Id="rId4" Type="http://schemas.openxmlformats.org/officeDocument/2006/relationships/chart" Target="../charts/chart1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1.xml"/><Relationship Id="rId2" Type="http://schemas.openxmlformats.org/officeDocument/2006/relationships/chart" Target="../charts/chart140.xml"/><Relationship Id="rId1" Type="http://schemas.openxmlformats.org/officeDocument/2006/relationships/image" Target="../media/image2.png"/><Relationship Id="rId4" Type="http://schemas.openxmlformats.org/officeDocument/2006/relationships/chart" Target="../charts/chart14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4.xml"/><Relationship Id="rId2" Type="http://schemas.openxmlformats.org/officeDocument/2006/relationships/chart" Target="../charts/chart143.xm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6.xml"/><Relationship Id="rId2" Type="http://schemas.openxmlformats.org/officeDocument/2006/relationships/chart" Target="../charts/chart145.xml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8.xml"/><Relationship Id="rId1" Type="http://schemas.openxmlformats.org/officeDocument/2006/relationships/chart" Target="../charts/chart14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1.xml"/><Relationship Id="rId1" Type="http://schemas.openxmlformats.org/officeDocument/2006/relationships/chart" Target="../charts/chart15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5" Type="http://schemas.openxmlformats.org/officeDocument/2006/relationships/chart" Target="../charts/chart4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chart" Target="../charts/chart46.xml"/><Relationship Id="rId7" Type="http://schemas.openxmlformats.org/officeDocument/2006/relationships/chart" Target="../charts/chart50.xml"/><Relationship Id="rId12" Type="http://schemas.openxmlformats.org/officeDocument/2006/relationships/chart" Target="../charts/chart55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11" Type="http://schemas.openxmlformats.org/officeDocument/2006/relationships/chart" Target="../charts/chart54.xml"/><Relationship Id="rId5" Type="http://schemas.openxmlformats.org/officeDocument/2006/relationships/chart" Target="../charts/chart48.xml"/><Relationship Id="rId10" Type="http://schemas.openxmlformats.org/officeDocument/2006/relationships/chart" Target="../charts/chart53.xml"/><Relationship Id="rId4" Type="http://schemas.openxmlformats.org/officeDocument/2006/relationships/chart" Target="../charts/chart47.xml"/><Relationship Id="rId9" Type="http://schemas.openxmlformats.org/officeDocument/2006/relationships/chart" Target="../charts/chart5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13" Type="http://schemas.openxmlformats.org/officeDocument/2006/relationships/chart" Target="../charts/chart68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12" Type="http://schemas.openxmlformats.org/officeDocument/2006/relationships/chart" Target="../charts/chart67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11" Type="http://schemas.openxmlformats.org/officeDocument/2006/relationships/chart" Target="../charts/chart66.xml"/><Relationship Id="rId5" Type="http://schemas.openxmlformats.org/officeDocument/2006/relationships/chart" Target="../charts/chart60.xml"/><Relationship Id="rId15" Type="http://schemas.openxmlformats.org/officeDocument/2006/relationships/chart" Target="../charts/chart70.xml"/><Relationship Id="rId10" Type="http://schemas.openxmlformats.org/officeDocument/2006/relationships/chart" Target="../charts/chart65.xml"/><Relationship Id="rId4" Type="http://schemas.openxmlformats.org/officeDocument/2006/relationships/chart" Target="../charts/chart59.xml"/><Relationship Id="rId9" Type="http://schemas.openxmlformats.org/officeDocument/2006/relationships/chart" Target="../charts/chart64.xml"/><Relationship Id="rId14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8.xml"/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11" Type="http://schemas.openxmlformats.org/officeDocument/2006/relationships/chart" Target="../charts/chart81.xml"/><Relationship Id="rId5" Type="http://schemas.openxmlformats.org/officeDocument/2006/relationships/chart" Target="../charts/chart75.xml"/><Relationship Id="rId10" Type="http://schemas.openxmlformats.org/officeDocument/2006/relationships/chart" Target="../charts/chart80.xml"/><Relationship Id="rId4" Type="http://schemas.openxmlformats.org/officeDocument/2006/relationships/chart" Target="../charts/chart74.xml"/><Relationship Id="rId9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11" Type="http://schemas.openxmlformats.org/officeDocument/2006/relationships/chart" Target="../charts/chart92.xml"/><Relationship Id="rId5" Type="http://schemas.openxmlformats.org/officeDocument/2006/relationships/chart" Target="../charts/chart86.xml"/><Relationship Id="rId10" Type="http://schemas.openxmlformats.org/officeDocument/2006/relationships/chart" Target="../charts/chart91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0.xml"/><Relationship Id="rId13" Type="http://schemas.openxmlformats.org/officeDocument/2006/relationships/chart" Target="../charts/chart105.xml"/><Relationship Id="rId3" Type="http://schemas.openxmlformats.org/officeDocument/2006/relationships/chart" Target="../charts/chart95.xml"/><Relationship Id="rId7" Type="http://schemas.openxmlformats.org/officeDocument/2006/relationships/chart" Target="../charts/chart99.xml"/><Relationship Id="rId12" Type="http://schemas.openxmlformats.org/officeDocument/2006/relationships/chart" Target="../charts/chart104.xml"/><Relationship Id="rId17" Type="http://schemas.openxmlformats.org/officeDocument/2006/relationships/chart" Target="../charts/chart109.xml"/><Relationship Id="rId2" Type="http://schemas.openxmlformats.org/officeDocument/2006/relationships/chart" Target="../charts/chart94.xml"/><Relationship Id="rId16" Type="http://schemas.openxmlformats.org/officeDocument/2006/relationships/chart" Target="../charts/chart108.xml"/><Relationship Id="rId1" Type="http://schemas.openxmlformats.org/officeDocument/2006/relationships/chart" Target="../charts/chart93.xml"/><Relationship Id="rId6" Type="http://schemas.openxmlformats.org/officeDocument/2006/relationships/chart" Target="../charts/chart98.xml"/><Relationship Id="rId11" Type="http://schemas.openxmlformats.org/officeDocument/2006/relationships/chart" Target="../charts/chart103.xml"/><Relationship Id="rId5" Type="http://schemas.openxmlformats.org/officeDocument/2006/relationships/chart" Target="../charts/chart97.xml"/><Relationship Id="rId15" Type="http://schemas.openxmlformats.org/officeDocument/2006/relationships/chart" Target="../charts/chart107.xml"/><Relationship Id="rId10" Type="http://schemas.openxmlformats.org/officeDocument/2006/relationships/chart" Target="../charts/chart102.xml"/><Relationship Id="rId4" Type="http://schemas.openxmlformats.org/officeDocument/2006/relationships/chart" Target="../charts/chart96.xml"/><Relationship Id="rId9" Type="http://schemas.openxmlformats.org/officeDocument/2006/relationships/chart" Target="../charts/chart101.xml"/><Relationship Id="rId14" Type="http://schemas.openxmlformats.org/officeDocument/2006/relationships/chart" Target="../charts/chart106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449037</xdr:colOff>
      <xdr:row>36</xdr:row>
      <xdr:rowOff>68036</xdr:rowOff>
    </xdr:from>
    <xdr:to>
      <xdr:col>27</xdr:col>
      <xdr:colOff>508413</xdr:colOff>
      <xdr:row>42</xdr:row>
      <xdr:rowOff>200397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54</xdr:row>
      <xdr:rowOff>28453</xdr:rowOff>
    </xdr:from>
    <xdr:to>
      <xdr:col>27</xdr:col>
      <xdr:colOff>689015</xdr:colOff>
      <xdr:row>63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64</xdr:row>
      <xdr:rowOff>28451</xdr:rowOff>
    </xdr:from>
    <xdr:to>
      <xdr:col>28</xdr:col>
      <xdr:colOff>0</xdr:colOff>
      <xdr:row>73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75</xdr:row>
      <xdr:rowOff>55665</xdr:rowOff>
    </xdr:from>
    <xdr:to>
      <xdr:col>23</xdr:col>
      <xdr:colOff>95250</xdr:colOff>
      <xdr:row>84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44</xdr:row>
      <xdr:rowOff>149678</xdr:rowOff>
    </xdr:from>
    <xdr:to>
      <xdr:col>27</xdr:col>
      <xdr:colOff>711282</xdr:colOff>
      <xdr:row>51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86</xdr:row>
      <xdr:rowOff>27213</xdr:rowOff>
    </xdr:from>
    <xdr:to>
      <xdr:col>23</xdr:col>
      <xdr:colOff>122464</xdr:colOff>
      <xdr:row>96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503465</xdr:colOff>
      <xdr:row>23</xdr:row>
      <xdr:rowOff>149678</xdr:rowOff>
    </xdr:from>
    <xdr:to>
      <xdr:col>27</xdr:col>
      <xdr:colOff>477490</xdr:colOff>
      <xdr:row>32</xdr:row>
      <xdr:rowOff>21028</xdr:rowOff>
    </xdr:to>
    <xdr:graphicFrame macro="">
      <xdr:nvGraphicFramePr>
        <xdr:cNvPr id="1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748393</xdr:colOff>
      <xdr:row>103</xdr:row>
      <xdr:rowOff>122464</xdr:rowOff>
    </xdr:from>
    <xdr:to>
      <xdr:col>23</xdr:col>
      <xdr:colOff>81642</xdr:colOff>
      <xdr:row>113</xdr:row>
      <xdr:rowOff>81644</xdr:rowOff>
    </xdr:to>
    <xdr:graphicFrame macro="">
      <xdr:nvGraphicFramePr>
        <xdr:cNvPr id="1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698912</xdr:colOff>
      <xdr:row>16</xdr:row>
      <xdr:rowOff>189268</xdr:rowOff>
    </xdr:from>
    <xdr:to>
      <xdr:col>20</xdr:col>
      <xdr:colOff>698912</xdr:colOff>
      <xdr:row>26</xdr:row>
      <xdr:rowOff>13608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38</xdr:row>
      <xdr:rowOff>43296</xdr:rowOff>
    </xdr:from>
    <xdr:to>
      <xdr:col>22</xdr:col>
      <xdr:colOff>8659</xdr:colOff>
      <xdr:row>46</xdr:row>
      <xdr:rowOff>77932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48</xdr:row>
      <xdr:rowOff>43295</xdr:rowOff>
    </xdr:from>
    <xdr:to>
      <xdr:col>21</xdr:col>
      <xdr:colOff>744680</xdr:colOff>
      <xdr:row>56</xdr:row>
      <xdr:rowOff>147204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54839</xdr:colOff>
      <xdr:row>58</xdr:row>
      <xdr:rowOff>9236</xdr:rowOff>
    </xdr:from>
    <xdr:to>
      <xdr:col>22</xdr:col>
      <xdr:colOff>54840</xdr:colOff>
      <xdr:row>64</xdr:row>
      <xdr:rowOff>173759</xdr:rowOff>
    </xdr:to>
    <xdr:graphicFrame macro="">
      <xdr:nvGraphicFramePr>
        <xdr:cNvPr id="7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66</xdr:row>
      <xdr:rowOff>114301</xdr:rowOff>
    </xdr:from>
    <xdr:to>
      <xdr:col>21</xdr:col>
      <xdr:colOff>752476</xdr:colOff>
      <xdr:row>73</xdr:row>
      <xdr:rowOff>123826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97</xdr:row>
      <xdr:rowOff>133350</xdr:rowOff>
    </xdr:from>
    <xdr:to>
      <xdr:col>21</xdr:col>
      <xdr:colOff>704851</xdr:colOff>
      <xdr:row>103</xdr:row>
      <xdr:rowOff>88323</xdr:rowOff>
    </xdr:to>
    <xdr:graphicFrame macro="">
      <xdr:nvGraphicFramePr>
        <xdr:cNvPr id="9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76</xdr:row>
      <xdr:rowOff>40824</xdr:rowOff>
    </xdr:from>
    <xdr:to>
      <xdr:col>22</xdr:col>
      <xdr:colOff>27215</xdr:colOff>
      <xdr:row>84</xdr:row>
      <xdr:rowOff>95252</xdr:rowOff>
    </xdr:to>
    <xdr:graphicFrame macro="">
      <xdr:nvGraphicFramePr>
        <xdr:cNvPr id="10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87</xdr:row>
      <xdr:rowOff>0</xdr:rowOff>
    </xdr:from>
    <xdr:to>
      <xdr:col>22</xdr:col>
      <xdr:colOff>40822</xdr:colOff>
      <xdr:row>95</xdr:row>
      <xdr:rowOff>70303</xdr:rowOff>
    </xdr:to>
    <xdr:graphicFrame macro="">
      <xdr:nvGraphicFramePr>
        <xdr:cNvPr id="11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98305" name="Object 1" hidden="1">
              <a:extLst>
                <a:ext uri="{63B3BB69-23CF-44E3-9099-C40C66FF867C}">
                  <a14:compatExt spid="_x0000_s98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251733</xdr:colOff>
      <xdr:row>103</xdr:row>
      <xdr:rowOff>131989</xdr:rowOff>
    </xdr:from>
    <xdr:to>
      <xdr:col>21</xdr:col>
      <xdr:colOff>251733</xdr:colOff>
      <xdr:row>116</xdr:row>
      <xdr:rowOff>140153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197303</xdr:colOff>
      <xdr:row>118</xdr:row>
      <xdr:rowOff>186416</xdr:rowOff>
    </xdr:from>
    <xdr:to>
      <xdr:col>21</xdr:col>
      <xdr:colOff>197303</xdr:colOff>
      <xdr:row>128</xdr:row>
      <xdr:rowOff>13607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88447</xdr:colOff>
      <xdr:row>129</xdr:row>
      <xdr:rowOff>63953</xdr:rowOff>
    </xdr:from>
    <xdr:to>
      <xdr:col>21</xdr:col>
      <xdr:colOff>88447</xdr:colOff>
      <xdr:row>140</xdr:row>
      <xdr:rowOff>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632732</xdr:colOff>
      <xdr:row>140</xdr:row>
      <xdr:rowOff>186417</xdr:rowOff>
    </xdr:from>
    <xdr:to>
      <xdr:col>20</xdr:col>
      <xdr:colOff>632732</xdr:colOff>
      <xdr:row>151</xdr:row>
      <xdr:rowOff>136071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61232</xdr:colOff>
      <xdr:row>153</xdr:row>
      <xdr:rowOff>77559</xdr:rowOff>
    </xdr:from>
    <xdr:to>
      <xdr:col>21</xdr:col>
      <xdr:colOff>61232</xdr:colOff>
      <xdr:row>166</xdr:row>
      <xdr:rowOff>31295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496661</xdr:colOff>
      <xdr:row>167</xdr:row>
      <xdr:rowOff>36739</xdr:rowOff>
    </xdr:from>
    <xdr:to>
      <xdr:col>21</xdr:col>
      <xdr:colOff>122465</xdr:colOff>
      <xdr:row>180</xdr:row>
      <xdr:rowOff>85725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0</xdr:colOff>
      <xdr:row>182</xdr:row>
      <xdr:rowOff>0</xdr:rowOff>
    </xdr:from>
    <xdr:to>
      <xdr:col>22</xdr:col>
      <xdr:colOff>32526</xdr:colOff>
      <xdr:row>189</xdr:row>
      <xdr:rowOff>121931</xdr:rowOff>
    </xdr:to>
    <xdr:graphicFrame macro="">
      <xdr:nvGraphicFramePr>
        <xdr:cNvPr id="19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25980</xdr:rowOff>
    </xdr:from>
    <xdr:to>
      <xdr:col>20</xdr:col>
      <xdr:colOff>753340</xdr:colOff>
      <xdr:row>27</xdr:row>
      <xdr:rowOff>51956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28</xdr:row>
      <xdr:rowOff>43296</xdr:rowOff>
    </xdr:from>
    <xdr:to>
      <xdr:col>22</xdr:col>
      <xdr:colOff>8659</xdr:colOff>
      <xdr:row>36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38</xdr:row>
      <xdr:rowOff>43295</xdr:rowOff>
    </xdr:from>
    <xdr:to>
      <xdr:col>21</xdr:col>
      <xdr:colOff>744680</xdr:colOff>
      <xdr:row>46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48</xdr:row>
      <xdr:rowOff>34636</xdr:rowOff>
    </xdr:from>
    <xdr:to>
      <xdr:col>21</xdr:col>
      <xdr:colOff>753340</xdr:colOff>
      <xdr:row>55</xdr:row>
      <xdr:rowOff>8659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56</xdr:row>
      <xdr:rowOff>114301</xdr:rowOff>
    </xdr:from>
    <xdr:to>
      <xdr:col>21</xdr:col>
      <xdr:colOff>752476</xdr:colOff>
      <xdr:row>63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87</xdr:row>
      <xdr:rowOff>133350</xdr:rowOff>
    </xdr:from>
    <xdr:to>
      <xdr:col>21</xdr:col>
      <xdr:colOff>704851</xdr:colOff>
      <xdr:row>93</xdr:row>
      <xdr:rowOff>88323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66</xdr:row>
      <xdr:rowOff>40824</xdr:rowOff>
    </xdr:from>
    <xdr:to>
      <xdr:col>22</xdr:col>
      <xdr:colOff>27215</xdr:colOff>
      <xdr:row>74</xdr:row>
      <xdr:rowOff>95252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77</xdr:row>
      <xdr:rowOff>0</xdr:rowOff>
    </xdr:from>
    <xdr:to>
      <xdr:col>22</xdr:col>
      <xdr:colOff>40822</xdr:colOff>
      <xdr:row>85</xdr:row>
      <xdr:rowOff>70303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1200150</xdr:colOff>
          <xdr:row>0</xdr:row>
          <xdr:rowOff>180975</xdr:rowOff>
        </xdr:from>
        <xdr:to>
          <xdr:col>0</xdr:col>
          <xdr:colOff>3371850</xdr:colOff>
          <xdr:row>4</xdr:row>
          <xdr:rowOff>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6</xdr:col>
      <xdr:colOff>295275</xdr:colOff>
      <xdr:row>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2005-2013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4</xdr:col>
      <xdr:colOff>161925</xdr:colOff>
      <xdr:row>3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2011-2016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650" y="95250"/>
          <a:ext cx="1587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95250"/>
          <a:ext cx="1600200" cy="53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60550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449037</xdr:colOff>
      <xdr:row>36</xdr:row>
      <xdr:rowOff>68036</xdr:rowOff>
    </xdr:from>
    <xdr:to>
      <xdr:col>27</xdr:col>
      <xdr:colOff>508413</xdr:colOff>
      <xdr:row>42</xdr:row>
      <xdr:rowOff>200397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54</xdr:row>
      <xdr:rowOff>28453</xdr:rowOff>
    </xdr:from>
    <xdr:to>
      <xdr:col>27</xdr:col>
      <xdr:colOff>689015</xdr:colOff>
      <xdr:row>63</xdr:row>
      <xdr:rowOff>13607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64</xdr:row>
      <xdr:rowOff>28451</xdr:rowOff>
    </xdr:from>
    <xdr:to>
      <xdr:col>28</xdr:col>
      <xdr:colOff>0</xdr:colOff>
      <xdr:row>73</xdr:row>
      <xdr:rowOff>294407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75</xdr:row>
      <xdr:rowOff>55665</xdr:rowOff>
    </xdr:from>
    <xdr:to>
      <xdr:col>23</xdr:col>
      <xdr:colOff>95250</xdr:colOff>
      <xdr:row>84</xdr:row>
      <xdr:rowOff>27215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44</xdr:row>
      <xdr:rowOff>149678</xdr:rowOff>
    </xdr:from>
    <xdr:to>
      <xdr:col>27</xdr:col>
      <xdr:colOff>711282</xdr:colOff>
      <xdr:row>51</xdr:row>
      <xdr:rowOff>110094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86</xdr:row>
      <xdr:rowOff>27213</xdr:rowOff>
    </xdr:from>
    <xdr:to>
      <xdr:col>23</xdr:col>
      <xdr:colOff>122464</xdr:colOff>
      <xdr:row>96</xdr:row>
      <xdr:rowOff>163286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91137" name="Object 1" hidden="1">
              <a:extLst>
                <a:ext uri="{63B3BB69-23CF-44E3-9099-C40C66FF867C}">
                  <a14:compatExt spid="_x0000_s9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503465</xdr:colOff>
      <xdr:row>23</xdr:row>
      <xdr:rowOff>149678</xdr:rowOff>
    </xdr:from>
    <xdr:to>
      <xdr:col>27</xdr:col>
      <xdr:colOff>477490</xdr:colOff>
      <xdr:row>32</xdr:row>
      <xdr:rowOff>21028</xdr:rowOff>
    </xdr:to>
    <xdr:graphicFrame macro="">
      <xdr:nvGraphicFramePr>
        <xdr:cNvPr id="1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748393</xdr:colOff>
      <xdr:row>113</xdr:row>
      <xdr:rowOff>122464</xdr:rowOff>
    </xdr:from>
    <xdr:to>
      <xdr:col>23</xdr:col>
      <xdr:colOff>81642</xdr:colOff>
      <xdr:row>123</xdr:row>
      <xdr:rowOff>81644</xdr:rowOff>
    </xdr:to>
    <xdr:graphicFrame macro="">
      <xdr:nvGraphicFramePr>
        <xdr:cNvPr id="1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1292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120650</xdr:rowOff>
    </xdr:from>
    <xdr:to>
      <xdr:col>1</xdr:col>
      <xdr:colOff>428625</xdr:colOff>
      <xdr:row>5</xdr:row>
      <xdr:rowOff>9525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20650"/>
          <a:ext cx="2638424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95249</xdr:rowOff>
    </xdr:from>
    <xdr:to>
      <xdr:col>0</xdr:col>
      <xdr:colOff>2281008</xdr:colOff>
      <xdr:row>4</xdr:row>
      <xdr:rowOff>91107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95249"/>
          <a:ext cx="2217507" cy="658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366713</xdr:colOff>
      <xdr:row>19</xdr:row>
      <xdr:rowOff>309563</xdr:rowOff>
    </xdr:from>
    <xdr:to>
      <xdr:col>15</xdr:col>
      <xdr:colOff>542925</xdr:colOff>
      <xdr:row>49</xdr:row>
      <xdr:rowOff>59532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4" name="AutoShape 1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5" name="AutoShape 3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6" name="AutoShape 3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7" name="AutoShape 35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8" name="AutoShape 36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9" name="AutoShape 37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0" name="AutoShape 38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1" name="AutoShape 39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2" name="AutoShape 4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3" name="AutoShape 4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4" name="AutoShape 42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5" name="AutoShape 4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6" name="AutoShape 4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6350</xdr:rowOff>
    </xdr:from>
    <xdr:to>
      <xdr:col>7</xdr:col>
      <xdr:colOff>69850</xdr:colOff>
      <xdr:row>49</xdr:row>
      <xdr:rowOff>95250</xdr:rowOff>
    </xdr:to>
    <xdr:graphicFrame macro="">
      <xdr:nvGraphicFramePr>
        <xdr:cNvPr id="17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45</xdr:row>
      <xdr:rowOff>107950</xdr:rowOff>
    </xdr:from>
    <xdr:to>
      <xdr:col>13</xdr:col>
      <xdr:colOff>825500</xdr:colOff>
      <xdr:row>75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40</xdr:row>
      <xdr:rowOff>120650</xdr:rowOff>
    </xdr:from>
    <xdr:to>
      <xdr:col>0</xdr:col>
      <xdr:colOff>25400</xdr:colOff>
      <xdr:row>40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311150</xdr:colOff>
      <xdr:row>15</xdr:row>
      <xdr:rowOff>44450</xdr:rowOff>
    </xdr:from>
    <xdr:to>
      <xdr:col>12</xdr:col>
      <xdr:colOff>977900</xdr:colOff>
      <xdr:row>48</xdr:row>
      <xdr:rowOff>114300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101600</xdr:rowOff>
    </xdr:from>
    <xdr:to>
      <xdr:col>14</xdr:col>
      <xdr:colOff>63500</xdr:colOff>
      <xdr:row>50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0</xdr:rowOff>
    </xdr:from>
    <xdr:to>
      <xdr:col>0</xdr:col>
      <xdr:colOff>1765300</xdr:colOff>
      <xdr:row>3</xdr:row>
      <xdr:rowOff>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0"/>
          <a:ext cx="17335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22</xdr:row>
      <xdr:rowOff>63088</xdr:rowOff>
    </xdr:from>
    <xdr:to>
      <xdr:col>28</xdr:col>
      <xdr:colOff>4948</xdr:colOff>
      <xdr:row>28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39</xdr:row>
      <xdr:rowOff>28453</xdr:rowOff>
    </xdr:from>
    <xdr:to>
      <xdr:col>27</xdr:col>
      <xdr:colOff>689015</xdr:colOff>
      <xdr:row>48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49</xdr:row>
      <xdr:rowOff>28451</xdr:rowOff>
    </xdr:from>
    <xdr:to>
      <xdr:col>28</xdr:col>
      <xdr:colOff>0</xdr:colOff>
      <xdr:row>58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60</xdr:row>
      <xdr:rowOff>55665</xdr:rowOff>
    </xdr:from>
    <xdr:to>
      <xdr:col>23</xdr:col>
      <xdr:colOff>95250</xdr:colOff>
      <xdr:row>69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30</xdr:row>
      <xdr:rowOff>149678</xdr:rowOff>
    </xdr:from>
    <xdr:to>
      <xdr:col>27</xdr:col>
      <xdr:colOff>711282</xdr:colOff>
      <xdr:row>36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71</xdr:row>
      <xdr:rowOff>27213</xdr:rowOff>
    </xdr:from>
    <xdr:to>
      <xdr:col>23</xdr:col>
      <xdr:colOff>122464</xdr:colOff>
      <xdr:row>81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106</xdr:row>
      <xdr:rowOff>0</xdr:rowOff>
    </xdr:from>
    <xdr:to>
      <xdr:col>23</xdr:col>
      <xdr:colOff>95250</xdr:colOff>
      <xdr:row>116</xdr:row>
      <xdr:rowOff>94015</xdr:rowOff>
    </xdr:to>
    <xdr:graphicFrame macro="">
      <xdr:nvGraphicFramePr>
        <xdr:cNvPr id="1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121</xdr:row>
      <xdr:rowOff>0</xdr:rowOff>
    </xdr:from>
    <xdr:to>
      <xdr:col>23</xdr:col>
      <xdr:colOff>95250</xdr:colOff>
      <xdr:row>131</xdr:row>
      <xdr:rowOff>94015</xdr:rowOff>
    </xdr:to>
    <xdr:graphicFrame macro="">
      <xdr:nvGraphicFramePr>
        <xdr:cNvPr id="1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135</xdr:row>
      <xdr:rowOff>0</xdr:rowOff>
    </xdr:from>
    <xdr:to>
      <xdr:col>25</xdr:col>
      <xdr:colOff>13607</xdr:colOff>
      <xdr:row>143</xdr:row>
      <xdr:rowOff>0</xdr:rowOff>
    </xdr:to>
    <xdr:graphicFrame macro="">
      <xdr:nvGraphicFramePr>
        <xdr:cNvPr id="1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96257" name="Object 1" hidden="1">
              <a:extLst>
                <a:ext uri="{63B3BB69-23CF-44E3-9099-C40C66FF867C}">
                  <a14:compatExt spid="_x0000_s9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106</xdr:row>
      <xdr:rowOff>0</xdr:rowOff>
    </xdr:from>
    <xdr:to>
      <xdr:col>23</xdr:col>
      <xdr:colOff>95250</xdr:colOff>
      <xdr:row>116</xdr:row>
      <xdr:rowOff>94015</xdr:rowOff>
    </xdr:to>
    <xdr:graphicFrame macro="">
      <xdr:nvGraphicFramePr>
        <xdr:cNvPr id="1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121</xdr:row>
      <xdr:rowOff>0</xdr:rowOff>
    </xdr:from>
    <xdr:to>
      <xdr:col>23</xdr:col>
      <xdr:colOff>95250</xdr:colOff>
      <xdr:row>131</xdr:row>
      <xdr:rowOff>94015</xdr:rowOff>
    </xdr:to>
    <xdr:graphicFrame macro="">
      <xdr:nvGraphicFramePr>
        <xdr:cNvPr id="1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135</xdr:row>
      <xdr:rowOff>0</xdr:rowOff>
    </xdr:from>
    <xdr:to>
      <xdr:col>25</xdr:col>
      <xdr:colOff>13607</xdr:colOff>
      <xdr:row>143</xdr:row>
      <xdr:rowOff>0</xdr:rowOff>
    </xdr:to>
    <xdr:graphicFrame macro="">
      <xdr:nvGraphicFramePr>
        <xdr:cNvPr id="1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261937</xdr:colOff>
      <xdr:row>91</xdr:row>
      <xdr:rowOff>11906</xdr:rowOff>
    </xdr:from>
    <xdr:to>
      <xdr:col>24</xdr:col>
      <xdr:colOff>575470</xdr:colOff>
      <xdr:row>99</xdr:row>
      <xdr:rowOff>130968</xdr:rowOff>
    </xdr:to>
    <xdr:graphicFrame macro="">
      <xdr:nvGraphicFramePr>
        <xdr:cNvPr id="1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202406</xdr:colOff>
      <xdr:row>104</xdr:row>
      <xdr:rowOff>47625</xdr:rowOff>
    </xdr:from>
    <xdr:to>
      <xdr:col>24</xdr:col>
      <xdr:colOff>504032</xdr:colOff>
      <xdr:row>111</xdr:row>
      <xdr:rowOff>97744</xdr:rowOff>
    </xdr:to>
    <xdr:graphicFrame macro="">
      <xdr:nvGraphicFramePr>
        <xdr:cNvPr id="1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226219</xdr:colOff>
      <xdr:row>116</xdr:row>
      <xdr:rowOff>11906</xdr:rowOff>
    </xdr:from>
    <xdr:to>
      <xdr:col>24</xdr:col>
      <xdr:colOff>527845</xdr:colOff>
      <xdr:row>123</xdr:row>
      <xdr:rowOff>62025</xdr:rowOff>
    </xdr:to>
    <xdr:graphicFrame macro="">
      <xdr:nvGraphicFramePr>
        <xdr:cNvPr id="1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226219</xdr:colOff>
      <xdr:row>128</xdr:row>
      <xdr:rowOff>11906</xdr:rowOff>
    </xdr:from>
    <xdr:to>
      <xdr:col>24</xdr:col>
      <xdr:colOff>527845</xdr:colOff>
      <xdr:row>135</xdr:row>
      <xdr:rowOff>62025</xdr:rowOff>
    </xdr:to>
    <xdr:graphicFrame macro="">
      <xdr:nvGraphicFramePr>
        <xdr:cNvPr id="17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4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5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7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8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97281" name="Object 1" hidden="1">
              <a:extLst>
                <a:ext uri="{63B3BB69-23CF-44E3-9099-C40C66FF867C}">
                  <a14:compatExt spid="_x0000_s97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261937</xdr:colOff>
      <xdr:row>91</xdr:row>
      <xdr:rowOff>11906</xdr:rowOff>
    </xdr:from>
    <xdr:to>
      <xdr:col>24</xdr:col>
      <xdr:colOff>575470</xdr:colOff>
      <xdr:row>99</xdr:row>
      <xdr:rowOff>130968</xdr:rowOff>
    </xdr:to>
    <xdr:graphicFrame macro="">
      <xdr:nvGraphicFramePr>
        <xdr:cNvPr id="10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202406</xdr:colOff>
      <xdr:row>104</xdr:row>
      <xdr:rowOff>47625</xdr:rowOff>
    </xdr:from>
    <xdr:to>
      <xdr:col>24</xdr:col>
      <xdr:colOff>504032</xdr:colOff>
      <xdr:row>111</xdr:row>
      <xdr:rowOff>97744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226219</xdr:colOff>
      <xdr:row>116</xdr:row>
      <xdr:rowOff>11906</xdr:rowOff>
    </xdr:from>
    <xdr:to>
      <xdr:col>24</xdr:col>
      <xdr:colOff>527845</xdr:colOff>
      <xdr:row>123</xdr:row>
      <xdr:rowOff>62025</xdr:rowOff>
    </xdr:to>
    <xdr:graphicFrame macro="">
      <xdr:nvGraphicFramePr>
        <xdr:cNvPr id="1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226219</xdr:colOff>
      <xdr:row>128</xdr:row>
      <xdr:rowOff>11906</xdr:rowOff>
    </xdr:from>
    <xdr:to>
      <xdr:col>24</xdr:col>
      <xdr:colOff>527845</xdr:colOff>
      <xdr:row>135</xdr:row>
      <xdr:rowOff>62025</xdr:rowOff>
    </xdr:to>
    <xdr:graphicFrame macro="">
      <xdr:nvGraphicFramePr>
        <xdr:cNvPr id="13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698912</xdr:colOff>
      <xdr:row>16</xdr:row>
      <xdr:rowOff>189268</xdr:rowOff>
    </xdr:from>
    <xdr:to>
      <xdr:col>20</xdr:col>
      <xdr:colOff>698912</xdr:colOff>
      <xdr:row>26</xdr:row>
      <xdr:rowOff>13608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38</xdr:row>
      <xdr:rowOff>43296</xdr:rowOff>
    </xdr:from>
    <xdr:to>
      <xdr:col>22</xdr:col>
      <xdr:colOff>8659</xdr:colOff>
      <xdr:row>46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48</xdr:row>
      <xdr:rowOff>43295</xdr:rowOff>
    </xdr:from>
    <xdr:to>
      <xdr:col>21</xdr:col>
      <xdr:colOff>744680</xdr:colOff>
      <xdr:row>56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764955</xdr:colOff>
      <xdr:row>58</xdr:row>
      <xdr:rowOff>11404</xdr:rowOff>
    </xdr:from>
    <xdr:to>
      <xdr:col>21</xdr:col>
      <xdr:colOff>764956</xdr:colOff>
      <xdr:row>64</xdr:row>
      <xdr:rowOff>182896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708568</xdr:colOff>
      <xdr:row>76</xdr:row>
      <xdr:rowOff>91069</xdr:rowOff>
    </xdr:from>
    <xdr:to>
      <xdr:col>21</xdr:col>
      <xdr:colOff>694397</xdr:colOff>
      <xdr:row>85</xdr:row>
      <xdr:rowOff>54131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646771</xdr:colOff>
      <xdr:row>106</xdr:row>
      <xdr:rowOff>5575</xdr:rowOff>
    </xdr:from>
    <xdr:to>
      <xdr:col>21</xdr:col>
      <xdr:colOff>646772</xdr:colOff>
      <xdr:row>114</xdr:row>
      <xdr:rowOff>146402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690314</xdr:colOff>
      <xdr:row>88</xdr:row>
      <xdr:rowOff>5977</xdr:rowOff>
    </xdr:from>
    <xdr:to>
      <xdr:col>21</xdr:col>
      <xdr:colOff>735782</xdr:colOff>
      <xdr:row>95</xdr:row>
      <xdr:rowOff>2325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708568</xdr:colOff>
      <xdr:row>97</xdr:row>
      <xdr:rowOff>104543</xdr:rowOff>
    </xdr:from>
    <xdr:to>
      <xdr:col>21</xdr:col>
      <xdr:colOff>749389</xdr:colOff>
      <xdr:row>104</xdr:row>
      <xdr:rowOff>608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135574</xdr:colOff>
      <xdr:row>115</xdr:row>
      <xdr:rowOff>73909</xdr:rowOff>
    </xdr:from>
    <xdr:to>
      <xdr:col>21</xdr:col>
      <xdr:colOff>135574</xdr:colOff>
      <xdr:row>129</xdr:row>
      <xdr:rowOff>82073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139224</xdr:colOff>
      <xdr:row>130</xdr:row>
      <xdr:rowOff>151568</xdr:rowOff>
    </xdr:from>
    <xdr:to>
      <xdr:col>21</xdr:col>
      <xdr:colOff>139224</xdr:colOff>
      <xdr:row>139</xdr:row>
      <xdr:rowOff>118150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30368</xdr:colOff>
      <xdr:row>140</xdr:row>
      <xdr:rowOff>156880</xdr:rowOff>
    </xdr:from>
    <xdr:to>
      <xdr:col>21</xdr:col>
      <xdr:colOff>30368</xdr:colOff>
      <xdr:row>151</xdr:row>
      <xdr:rowOff>162622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574653</xdr:colOff>
      <xdr:row>152</xdr:row>
      <xdr:rowOff>151570</xdr:rowOff>
    </xdr:from>
    <xdr:to>
      <xdr:col>20</xdr:col>
      <xdr:colOff>574653</xdr:colOff>
      <xdr:row>163</xdr:row>
      <xdr:rowOff>8297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3153</xdr:colOff>
      <xdr:row>165</xdr:row>
      <xdr:rowOff>19479</xdr:rowOff>
    </xdr:from>
    <xdr:to>
      <xdr:col>21</xdr:col>
      <xdr:colOff>3153</xdr:colOff>
      <xdr:row>177</xdr:row>
      <xdr:rowOff>112606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438582</xdr:colOff>
      <xdr:row>178</xdr:row>
      <xdr:rowOff>118049</xdr:rowOff>
    </xdr:from>
    <xdr:to>
      <xdr:col>21</xdr:col>
      <xdr:colOff>64386</xdr:colOff>
      <xdr:row>193</xdr:row>
      <xdr:rowOff>120572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0</xdr:colOff>
      <xdr:row>66</xdr:row>
      <xdr:rowOff>0</xdr:rowOff>
    </xdr:from>
    <xdr:to>
      <xdr:col>22</xdr:col>
      <xdr:colOff>2</xdr:colOff>
      <xdr:row>72</xdr:row>
      <xdr:rowOff>55334</xdr:rowOff>
    </xdr:to>
    <xdr:graphicFrame macro="">
      <xdr:nvGraphicFramePr>
        <xdr:cNvPr id="19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6\indicadores%20%20empresa\A&#209;O%202010\INDICADORES%20CON%20DATOS%20INCORPORADOS%20201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RESUPUE\2.001\Revisi&#243;n%20de%20Presupuesto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ymolin\carpetas%20comunes\SISTEMA%20DE%20GESTI&#211;N%20TS%2016949%20REV%2001\INDICADORES%20%20EMPRESA\2015\DATOS%20PARA%20INDICADORES%20201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 AÑO 2010"/>
      <sheetName val="RSB AÑO 2010"/>
      <sheetName val="JCC AÑO 2010"/>
      <sheetName val="JNL AÑO 2010"/>
      <sheetName val="AÑO 2010"/>
      <sheetName val="Comparación real - presupuesto"/>
      <sheetName val="Evolucion Rátios "/>
      <sheetName val="PRODUCTIVIDAD OPERARIO X DIA"/>
      <sheetName val="DATOS PERSONAL"/>
      <sheetName val="DESCLOSE FACTURACION"/>
      <sheetName val="FACTURACION %CLIENTES"/>
      <sheetName val="QUECAMBIARCADAMES"/>
      <sheetName val="Ventas por Grupo Cliente 2010"/>
      <sheetName val="Promedio Fact x día trabajo1"/>
      <sheetName val="Comparación Vtas mes 2009-2010"/>
      <sheetName val="Comparación Acum. Vtas 2009-10"/>
      <sheetName val="Evolución del personal 2010"/>
      <sheetName val="Clasificación del personal"/>
      <sheetName val="Resumen evaluación aprobados"/>
      <sheetName val="Presup.2010 Linares (Plantilla)"/>
      <sheetName val="Presup. 2010 Toledo (plantilla)"/>
      <sheetName val="MATG-MAR-JAAR AÑO (LINARES)"/>
    </sheetNames>
    <sheetDataSet>
      <sheetData sheetId="0">
        <row r="2">
          <cell r="C2">
            <v>84688.100000000035</v>
          </cell>
          <cell r="D2">
            <v>106105.91000000002</v>
          </cell>
          <cell r="E2">
            <v>110062.19999999998</v>
          </cell>
          <cell r="F2">
            <v>124955.42000000003</v>
          </cell>
          <cell r="G2">
            <v>125397.68999999999</v>
          </cell>
          <cell r="H2">
            <v>139090.85000000003</v>
          </cell>
          <cell r="I2">
            <v>130316.11</v>
          </cell>
          <cell r="J2">
            <v>20796.109999999997</v>
          </cell>
          <cell r="K2">
            <v>116111.53999999998</v>
          </cell>
          <cell r="L2">
            <v>122838.42999999998</v>
          </cell>
          <cell r="M2">
            <v>130604.58</v>
          </cell>
          <cell r="N2">
            <v>80741.589999999982</v>
          </cell>
        </row>
        <row r="20">
          <cell r="C20">
            <v>15</v>
          </cell>
          <cell r="D20">
            <v>20</v>
          </cell>
          <cell r="E20">
            <v>19</v>
          </cell>
          <cell r="F20">
            <v>20</v>
          </cell>
          <cell r="G20">
            <v>21</v>
          </cell>
          <cell r="H20">
            <v>22</v>
          </cell>
          <cell r="I20">
            <v>22</v>
          </cell>
          <cell r="J20">
            <v>6</v>
          </cell>
          <cell r="K20">
            <v>22</v>
          </cell>
          <cell r="L20">
            <v>20</v>
          </cell>
          <cell r="M20">
            <v>21</v>
          </cell>
          <cell r="N20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Ventas"/>
      <sheetName val="Personas"/>
      <sheetName val="Gtos.personal"/>
      <sheetName val="Gtos.Grales."/>
      <sheetName val="Cta.Rdo.Ppto"/>
      <sheetName val="Ppto. Inversión"/>
      <sheetName val="Hipótesis"/>
    </sheetNames>
    <sheetDataSet>
      <sheetData sheetId="0"/>
      <sheetData sheetId="1">
        <row r="28">
          <cell r="B28" t="str">
            <v>Totales</v>
          </cell>
          <cell r="C28">
            <v>3007.7849278184462</v>
          </cell>
          <cell r="D28">
            <v>3026.9834421165242</v>
          </cell>
          <cell r="E28">
            <v>3218.0593379250654</v>
          </cell>
          <cell r="F28">
            <v>2692.3557390645847</v>
          </cell>
          <cell r="G28">
            <v>3323.2124938396259</v>
          </cell>
          <cell r="H28">
            <v>3015.0162754077869</v>
          </cell>
          <cell r="J28">
            <v>1350.9707908117268</v>
          </cell>
          <cell r="K28">
            <v>2863.03557991658</v>
          </cell>
          <cell r="L28">
            <v>3123.9157200726027</v>
          </cell>
          <cell r="M28">
            <v>2956.3250573966561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-JGS-JAAR AÑO (LINARES)"/>
      <sheetName val="MATG (SESEÑA)"/>
      <sheetName val="RSB (LINARES)"/>
      <sheetName val="RSB (SESEÑA)"/>
      <sheetName val="JCC-NLM AÑO (LINARES)"/>
      <sheetName val="MMN (SESEÑA)"/>
      <sheetName val="JNL-MCG AÑO (LINARES)"/>
      <sheetName val="MAC (SESEÑA)"/>
      <sheetName val="AÑO (LINARES)NUEVOS"/>
      <sheetName val="AÑO (LINARES)"/>
      <sheetName val="AÑO (SESEÑA)"/>
      <sheetName val="COMPARAC. REAL-PRESUPUESTO (L)"/>
      <sheetName val="COMPARAC. REAL-PRESUPUESTO (S)"/>
      <sheetName val="EVOLUCION RATIOS (LINARES) "/>
      <sheetName val="EVOLUCION RATIOS (SESEÑA)"/>
      <sheetName val="PRODUCTIV. OPERARIO X DIA (L)"/>
      <sheetName val="PRODUCTIV. OPERARIO X DIA (S)"/>
      <sheetName val="DATOS PERSONAL (L)"/>
      <sheetName val="DATOS PERSONAL (S)"/>
      <sheetName val="DESCLOSE FACTURACION"/>
      <sheetName val="FACTURACION %CLIENTES"/>
      <sheetName val="QUECAMBIARCADAMES"/>
      <sheetName val="Ventas por Grupo Cliente 2015"/>
      <sheetName val="Promedio Fact x día trabajo"/>
      <sheetName val="Comparación Vtas mes 2014-2015"/>
      <sheetName val="Comparación Acum. Vtas 2014-15"/>
      <sheetName val="Evolucion del presonal 2015"/>
      <sheetName val="Clasificación del personal"/>
      <sheetName val="Resumen evaluación aprobados"/>
      <sheetName val="Presupuesto 2015 (Plantill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id="1" name="Tabla1" displayName="Tabla1" ref="B6:N12" totalsRowShown="0" headerRowDxfId="1040" headerRowBorderDxfId="1039" tableBorderDxfId="1038">
  <tableColumns count="13">
    <tableColumn id="1" name="2018" dataDxfId="1037"/>
    <tableColumn id="2" name="ENERO" dataDxfId="1036"/>
    <tableColumn id="3" name="FEBRERO" dataDxfId="1035"/>
    <tableColumn id="4" name="MARZO" dataDxfId="1034"/>
    <tableColumn id="5" name="ABRIL" dataDxfId="1033"/>
    <tableColumn id="6" name="MAYO" dataDxfId="1032"/>
    <tableColumn id="7" name="JUNIO" dataDxfId="1031"/>
    <tableColumn id="8" name="JULIO" dataDxfId="1030"/>
    <tableColumn id="9" name="AGOSTO" dataDxfId="1029"/>
    <tableColumn id="10" name="SEPTIEMBRE" dataDxfId="1028"/>
    <tableColumn id="11" name="OCTUBRE" dataDxfId="1027"/>
    <tableColumn id="12" name="NOVIEMBRE" dataDxfId="1026"/>
    <tableColumn id="13" name="DICIEMBRE" dataDxfId="1025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id="72" name="Tabla32837626573" displayName="Tabla32837626573" ref="B104:N108" totalsRowShown="0" headerRowDxfId="957" headerRowBorderDxfId="956" tableBorderDxfId="955">
  <tableColumns count="13">
    <tableColumn id="1" name="2018"/>
    <tableColumn id="2" name="ENERO" dataDxfId="954">
      <calculatedColumnFormula>[3]DATOS!C83</calculatedColumnFormula>
    </tableColumn>
    <tableColumn id="3" name="FEBRERO" dataDxfId="953">
      <calculatedColumnFormula>[3]DATOS!E83</calculatedColumnFormula>
    </tableColumn>
    <tableColumn id="4" name="MARZO" dataDxfId="952">
      <calculatedColumnFormula>[3]DATOS!G83</calculatedColumnFormula>
    </tableColumn>
    <tableColumn id="5" name="ABRIL" dataDxfId="951">
      <calculatedColumnFormula>[3]DATOS!J$68</calculatedColumnFormula>
    </tableColumn>
    <tableColumn id="6" name="MAYO" dataDxfId="950">
      <calculatedColumnFormula>[3]DATOS!K83</calculatedColumnFormula>
    </tableColumn>
    <tableColumn id="7" name="JUNIO" dataDxfId="949">
      <calculatedColumnFormula>[3]DATOS!M83</calculatedColumnFormula>
    </tableColumn>
    <tableColumn id="8" name="JULIO" dataDxfId="948">
      <calculatedColumnFormula>[3]DATOS!O83</calculatedColumnFormula>
    </tableColumn>
    <tableColumn id="9" name="AGOSTO" dataDxfId="947">
      <calculatedColumnFormula>[3]DATOS!R$68</calculatedColumnFormula>
    </tableColumn>
    <tableColumn id="10" name="SEPTIEMBRE" dataDxfId="946">
      <calculatedColumnFormula>[3]DATOS!S83</calculatedColumnFormula>
    </tableColumn>
    <tableColumn id="11" name="OCTUBRE" dataDxfId="945">
      <calculatedColumnFormula>[3]DATOS!U83</calculatedColumnFormula>
    </tableColumn>
    <tableColumn id="12" name="NOVIEMBRE" dataDxfId="944">
      <calculatedColumnFormula>[3]DATOS!W83</calculatedColumnFormula>
    </tableColumn>
    <tableColumn id="13" name="DICIEMBRE"/>
  </tableColumns>
  <tableStyleInfo name="TableStyleMedium5" showFirstColumn="0" showLastColumn="0" showRowStripes="1" showColumnStripes="0"/>
</table>
</file>

<file path=xl/tables/table100.xml><?xml version="1.0" encoding="utf-8"?>
<table xmlns="http://schemas.openxmlformats.org/spreadsheetml/2006/main" id="112" name="Tabla6121527216169113" displayName="Tabla6121527216169113" ref="B170:N175" totalsRowShown="0" headerRowDxfId="187" headerRowBorderDxfId="186" tableBorderDxfId="185" totalsRowBorderDxfId="184">
  <tableColumns count="13">
    <tableColumn id="1" name="Nº CORRECTIVOS DERIVADOS DE PREDICTIVOS"/>
    <tableColumn id="2" name="ENERO" dataDxfId="183">
      <calculatedColumnFormula>DATOS!C127</calculatedColumnFormula>
    </tableColumn>
    <tableColumn id="3" name="FEBRERO" dataDxfId="182">
      <calculatedColumnFormula>DATOS!E127</calculatedColumnFormula>
    </tableColumn>
    <tableColumn id="4" name="MARZO"/>
    <tableColumn id="5" name="ABRIL" dataDxfId="181">
      <calculatedColumnFormula>DATOS!I127</calculatedColumnFormula>
    </tableColumn>
    <tableColumn id="6" name="MAYO" dataDxfId="180">
      <calculatedColumnFormula>DATOS!K127</calculatedColumnFormula>
    </tableColumn>
    <tableColumn id="7" name="JUNIO"/>
    <tableColumn id="8" name="JULIO" dataDxfId="179">
      <calculatedColumnFormula>DATOS!O127</calculatedColumnFormula>
    </tableColumn>
    <tableColumn id="9" name="AGOSTO" dataDxfId="178">
      <calculatedColumnFormula>DATOS!Q127</calculatedColumnFormula>
    </tableColumn>
    <tableColumn id="10" name="SEPTIEMBRE"/>
    <tableColumn id="11" name="OCTUBRE" dataDxfId="177">
      <calculatedColumnFormula>DATOS!U127</calculatedColumnFormula>
    </tableColumn>
    <tableColumn id="12" name="NOVIEMBRE" dataDxfId="176">
      <calculatedColumnFormula>DATOS!W127</calculatedColumnFormula>
    </tableColumn>
    <tableColumn id="13" name="DICIEMBRE"/>
  </tableColumns>
  <tableStyleInfo name="TableStyleMedium5" showFirstColumn="0" showLastColumn="0" showRowStripes="1" showColumnStripes="0"/>
</table>
</file>

<file path=xl/tables/table101.xml><?xml version="1.0" encoding="utf-8"?>
<table xmlns="http://schemas.openxmlformats.org/spreadsheetml/2006/main" id="113" name="Tabla61426114" displayName="Tabla61426114" ref="B48:N54" totalsRowShown="0" headerRowDxfId="175" headerRowBorderDxfId="174" tableBorderDxfId="173" totalsRowBorderDxfId="172">
  <tableColumns count="13">
    <tableColumn id="1" name="MEDIA INTERVENCIONES CORRECTIVAS POR MAQUINA 2018" dataDxfId="171"/>
    <tableColumn id="2" name="ENERO" dataDxfId="170">
      <calculatedColumnFormula>C47/C48</calculatedColumnFormula>
    </tableColumn>
    <tableColumn id="3" name="FEBRERO" dataDxfId="169"/>
    <tableColumn id="4" name="MARZO" dataDxfId="168"/>
    <tableColumn id="5" name="ABRIL" dataDxfId="167"/>
    <tableColumn id="6" name="MAYO" dataDxfId="166"/>
    <tableColumn id="7" name="JUNIO" dataDxfId="165"/>
    <tableColumn id="8" name="JULIO" dataDxfId="164"/>
    <tableColumn id="9" name="AGOSTO" dataDxfId="163"/>
    <tableColumn id="10" name="SEPTIEMBRE" dataDxfId="162"/>
    <tableColumn id="11" name="OCTUBRE" dataDxfId="161"/>
    <tableColumn id="12" name="NOVIEMBRE" dataDxfId="160"/>
    <tableColumn id="13" name="DICIEMBRE" dataDxfId="159"/>
  </tableColumns>
  <tableStyleInfo name="TableStyleMedium5" showFirstColumn="0" showLastColumn="0" showRowStripes="1" showColumnStripes="0"/>
</table>
</file>

<file path=xl/tables/table102.xml><?xml version="1.0" encoding="utf-8"?>
<table xmlns="http://schemas.openxmlformats.org/spreadsheetml/2006/main" id="48" name="Tabla61215274849" displayName="Tabla61215274849" ref="B183:N186" totalsRowShown="0" headerRowDxfId="158" headerRowBorderDxfId="157" tableBorderDxfId="156" totalsRowBorderDxfId="155">
  <tableColumns count="13">
    <tableColumn id="1" name="INTERVIENCIONES CON PARADA 2017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03.xml><?xml version="1.0" encoding="utf-8"?>
<table xmlns="http://schemas.openxmlformats.org/spreadsheetml/2006/main" id="49" name="Tabla192250" displayName="Tabla192250" ref="B6:N9" totalsRowShown="0" headerRowDxfId="154" headerRowBorderDxfId="153" tableBorderDxfId="152">
  <tableColumns count="13">
    <tableColumn id="1" name="RECHAZOS INTERNOS 2016" dataDxfId="151"/>
    <tableColumn id="2" name="ENERO" dataDxfId="150"/>
    <tableColumn id="3" name="FEBRERO" dataDxfId="149"/>
    <tableColumn id="4" name="MARZO" dataDxfId="148"/>
    <tableColumn id="5" name="ABRIL" dataDxfId="147"/>
    <tableColumn id="6" name="MAYO" dataDxfId="146"/>
    <tableColumn id="7" name="JUNIO" dataDxfId="145"/>
    <tableColumn id="8" name="JULIO" dataDxfId="144"/>
    <tableColumn id="9" name="AGOSTO" dataDxfId="143"/>
    <tableColumn id="10" name="SEPTIEMBRE" dataDxfId="142"/>
    <tableColumn id="11" name="OCTUBRE" dataDxfId="141"/>
    <tableColumn id="12" name="NOVIEMBRE" dataDxfId="140"/>
    <tableColumn id="13" name="DICIEMBRE" dataDxfId="139"/>
  </tableColumns>
  <tableStyleInfo name="TableStyleMedium5" showFirstColumn="0" showLastColumn="0" showRowStripes="1" showColumnStripes="0"/>
</table>
</file>

<file path=xl/tables/table104.xml><?xml version="1.0" encoding="utf-8"?>
<table xmlns="http://schemas.openxmlformats.org/spreadsheetml/2006/main" id="50" name="Tabla2102351" displayName="Tabla2102351" ref="B13:N16" totalsRowShown="0" headerRowDxfId="138" headerRowBorderDxfId="137" tableBorderDxfId="136">
  <tableColumns count="13">
    <tableColumn id="1" name="RECHAZOS EXTERNOS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05.xml><?xml version="1.0" encoding="utf-8"?>
<table xmlns="http://schemas.openxmlformats.org/spreadsheetml/2006/main" id="51" name="Tabla3112452" displayName="Tabla3112452" ref="B20:N26" totalsRowShown="0" headerRowDxfId="135" headerRowBorderDxfId="134" tableBorderDxfId="133">
  <tableColumns count="13">
    <tableColumn id="1" name="COSTE NO CALIDAD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id="52" name="Tabla5132553" displayName="Tabla5132553" ref="B30:N34" totalsRowShown="0" headerRowDxfId="132" headerRowBorderDxfId="131" tableBorderDxfId="130">
  <tableColumns count="13">
    <tableColumn id="1" name="INCIDNTES. CON DESPLAZAMTO A INSTALACIONES DE CLIENTES 2016"/>
    <tableColumn id="2" name="ENERO" dataDxfId="129">
      <calculatedColumnFormula>DATOS!D$50</calculatedColumnFormula>
    </tableColumn>
    <tableColumn id="3" name="FEBRERO" dataDxfId="128">
      <calculatedColumnFormula>DATOS!F$50</calculatedColumnFormula>
    </tableColumn>
    <tableColumn id="4" name="MARZO"/>
    <tableColumn id="5" name="ABRIL" dataDxfId="127">
      <calculatedColumnFormula>DATOS!J$50</calculatedColumnFormula>
    </tableColumn>
    <tableColumn id="6" name="MAYO" dataDxfId="126">
      <calculatedColumnFormula>DATOS!L$50</calculatedColumnFormula>
    </tableColumn>
    <tableColumn id="7" name="JUNIO"/>
    <tableColumn id="8" name="JULIO" dataDxfId="125">
      <calculatedColumnFormula>DATOS!P$50</calculatedColumnFormula>
    </tableColumn>
    <tableColumn id="9" name="AGOSTO" dataDxfId="124">
      <calculatedColumnFormula>DATOS!R$50</calculatedColumnFormula>
    </tableColumn>
    <tableColumn id="10" name="SEPTIEMBRE"/>
    <tableColumn id="11" name="OCTUBRE" dataDxfId="123">
      <calculatedColumnFormula>DATOS!V$50</calculatedColumnFormula>
    </tableColumn>
    <tableColumn id="12" name="NOVIEMBRE" dataDxfId="122">
      <calculatedColumnFormula>DATOS!X$50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107.xml><?xml version="1.0" encoding="utf-8"?>
<table xmlns="http://schemas.openxmlformats.org/spreadsheetml/2006/main" id="53" name="Tabla6142654" displayName="Tabla6142654" ref="B38:N44" totalsRowShown="0" headerRowDxfId="121" headerRowBorderDxfId="120" tableBorderDxfId="119" totalsRowBorderDxfId="118">
  <tableColumns count="13">
    <tableColumn id="1" name="MEDIA INTERVENCIONES CORRECTIVAS POR MAQUINA 2016" dataDxfId="117"/>
    <tableColumn id="2" name="ENERO" dataDxfId="116">
      <calculatedColumnFormula>C37/C38</calculatedColumnFormula>
    </tableColumn>
    <tableColumn id="3" name="FEBRERO" dataDxfId="115"/>
    <tableColumn id="4" name="MARZO" dataDxfId="114"/>
    <tableColumn id="5" name="ABRIL" dataDxfId="113"/>
    <tableColumn id="6" name="MAYO" dataDxfId="112"/>
    <tableColumn id="7" name="JUNIO" dataDxfId="111"/>
    <tableColumn id="8" name="JULIO" dataDxfId="110"/>
    <tableColumn id="9" name="AGOSTO" dataDxfId="109"/>
    <tableColumn id="10" name="SEPTIEMBRE" dataDxfId="108"/>
    <tableColumn id="11" name="OCTUBRE" dataDxfId="107"/>
    <tableColumn id="12" name="NOVIEMBRE" dataDxfId="106"/>
    <tableColumn id="13" name="DICIEMBRE" dataDxfId="105"/>
  </tableColumns>
  <tableStyleInfo name="TableStyleMedium5" showFirstColumn="0" showLastColumn="0" showRowStripes="1" showColumnStripes="0"/>
</table>
</file>

<file path=xl/tables/table108.xml><?xml version="1.0" encoding="utf-8"?>
<table xmlns="http://schemas.openxmlformats.org/spreadsheetml/2006/main" id="54" name="Tabla612152755" displayName="Tabla612152755" ref="B48:N51" totalsRowShown="0" headerRowDxfId="104" headerRowBorderDxfId="103" tableBorderDxfId="102" totalsRowBorderDxfId="101">
  <tableColumns count="13">
    <tableColumn id="1" name="INTERVIENCIONES CON PARADA 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09.xml><?xml version="1.0" encoding="utf-8"?>
<table xmlns="http://schemas.openxmlformats.org/spreadsheetml/2006/main" id="55" name="Tabla61215271856" displayName="Tabla61215271856" ref="B59:C62" totalsRowShown="0" headerRowDxfId="100" headerRowBorderDxfId="99" tableBorderDxfId="98" totalsRowBorderDxfId="97">
  <tableColumns count="2">
    <tableColumn id="1" name="CUMPLIMIENTO ANUAL AUDITORIAS 2016" dataDxfId="96"/>
    <tableColumn id="2" name="TOTAL" dataDxfId="95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id="62" name="Tabla163" displayName="Tabla163" ref="B6:N12" totalsRowShown="0" headerRowDxfId="943" headerRowBorderDxfId="942" tableBorderDxfId="941">
  <tableColumns count="13">
    <tableColumn id="1" name="2018" dataDxfId="940"/>
    <tableColumn id="2" name="ENERO" dataDxfId="939"/>
    <tableColumn id="3" name="FEBRERO" dataDxfId="938"/>
    <tableColumn id="4" name="MARZO" dataDxfId="937"/>
    <tableColumn id="5" name="ABRIL" dataDxfId="936"/>
    <tableColumn id="6" name="MAYO" dataDxfId="935"/>
    <tableColumn id="7" name="JUNIO" dataDxfId="934"/>
    <tableColumn id="8" name="JULIO" dataDxfId="933"/>
    <tableColumn id="9" name="AGOSTO" dataDxfId="932"/>
    <tableColumn id="10" name="SEPTIEMBRE" dataDxfId="931"/>
    <tableColumn id="11" name="OCTUBRE" dataDxfId="930"/>
    <tableColumn id="12" name="NOVIEMBRE" dataDxfId="929"/>
    <tableColumn id="13" name="DICIEMBRE" dataDxfId="928"/>
  </tableColumns>
  <tableStyleInfo name="TableStyleMedium5" showFirstColumn="0" showLastColumn="0" showRowStripes="1" showColumnStripes="0"/>
</table>
</file>

<file path=xl/tables/table110.xml><?xml version="1.0" encoding="utf-8"?>
<table xmlns="http://schemas.openxmlformats.org/spreadsheetml/2006/main" id="56" name="Tabla6121527181957" displayName="Tabla6121527181957" ref="B70:C73" totalsRowShown="0" headerRowDxfId="94" headerRowBorderDxfId="93" tableBorderDxfId="92" totalsRowBorderDxfId="91">
  <tableColumns count="2">
    <tableColumn id="1" name="% ACCIONES FUERA PLAZO 2016" dataDxfId="90"/>
    <tableColumn id="2" name="TOTAL" dataDxfId="89"/>
  </tableColumns>
  <tableStyleInfo name="TableStyleMedium5" showFirstColumn="0" showLastColumn="0" showRowStripes="1" showColumnStripes="0"/>
</table>
</file>

<file path=xl/tables/table111.xml><?xml version="1.0" encoding="utf-8"?>
<table xmlns="http://schemas.openxmlformats.org/spreadsheetml/2006/main" id="57" name="Tabla612152718192058" displayName="Tabla612152718192058" ref="B80:C83" totalsRowShown="0" headerRowDxfId="88" headerRowBorderDxfId="87" tableBorderDxfId="86" totalsRowBorderDxfId="85">
  <tableColumns count="2">
    <tableColumn id="1" name="Nº CALIBRACIONES FUERA FECHA 2016" dataDxfId="84"/>
    <tableColumn id="2" name="TOTAL" dataDxfId="83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id="58" name="Tabla61215272159" displayName="Tabla61215272159" ref="B90:N94" totalsRowShown="0" headerRowDxfId="82" headerRowBorderDxfId="81" tableBorderDxfId="80" totalsRowBorderDxfId="79">
  <tableColumns count="13">
    <tableColumn id="1" name="NºHORAS PARADA PRDTVA. POR MANTENMTOS CORRECTIVOS Y MAQ."/>
    <tableColumn id="2" name="ENERO" dataDxfId="78">
      <calculatedColumnFormula>DATOS!D57</calculatedColumnFormula>
    </tableColumn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id="63" name="Tabla264" displayName="Tabla264" ref="B16:N22" totalsRowShown="0" headerRowDxfId="927" headerRowBorderDxfId="926" tableBorderDxfId="925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id="74" name="Tabla375" displayName="Tabla375" ref="B40:N44" totalsRowShown="0" headerRowDxfId="924" headerRowBorderDxfId="923" tableBorderDxfId="922">
  <tableColumns count="13">
    <tableColumn id="1" name="2018"/>
    <tableColumn id="2" name="ENERO" dataDxfId="921">
      <calculatedColumnFormula>DATOS!C$67</calculatedColumnFormula>
    </tableColumn>
    <tableColumn id="3" name="FEBRERO" dataDxfId="920">
      <calculatedColumnFormula>DATOS!E$67</calculatedColumnFormula>
    </tableColumn>
    <tableColumn id="4" name="MARZO"/>
    <tableColumn id="5" name="ABRIL" dataDxfId="919">
      <calculatedColumnFormula>DATOS!I$67</calculatedColumnFormula>
    </tableColumn>
    <tableColumn id="6" name="MAYO" dataDxfId="918">
      <calculatedColumnFormula>DATOS!K$67</calculatedColumnFormula>
    </tableColumn>
    <tableColumn id="7" name="JUNIO"/>
    <tableColumn id="8" name="JULIO" dataDxfId="917">
      <calculatedColumnFormula>DATOS!O$67</calculatedColumnFormula>
    </tableColumn>
    <tableColumn id="9" name="AGOSTO" dataDxfId="916">
      <calculatedColumnFormula>DATOS!Q$67</calculatedColumnFormula>
    </tableColumn>
    <tableColumn id="10" name="SEPTIEMBRE"/>
    <tableColumn id="11" name="OCTUBRE" dataDxfId="915">
      <calculatedColumnFormula>DATOS!U$67</calculatedColumnFormula>
    </tableColumn>
    <tableColumn id="12" name="NOVIEMBRE" dataDxfId="914">
      <calculatedColumnFormula>DATOS!W$67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id="75" name="Tabla576" displayName="Tabla576" ref="B57:N62" totalsRowShown="0" headerRowDxfId="913" headerRowBorderDxfId="912" tableBorderDxfId="911">
  <tableColumns count="13">
    <tableColumn id="1" name="2018"/>
    <tableColumn id="2" name="TOTAL"/>
    <tableColumn id="3" name="Columna1" dataDxfId="910"/>
    <tableColumn id="4" name="Columna2" dataDxfId="909"/>
    <tableColumn id="5" name="Columna3" dataDxfId="908"/>
    <tableColumn id="6" name="Columna4" dataDxfId="907"/>
    <tableColumn id="7" name="Columna5" dataDxfId="906"/>
    <tableColumn id="8" name="Columna6" dataDxfId="905"/>
    <tableColumn id="9" name="Columna7" dataDxfId="904"/>
    <tableColumn id="10" name="Columna8" dataDxfId="903"/>
    <tableColumn id="11" name="Columna9" dataDxfId="902"/>
    <tableColumn id="12" name="Columna10" dataDxfId="901"/>
    <tableColumn id="13" name="Columna11" dataDxfId="900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id="76" name="Tabla677" displayName="Tabla677" ref="B66:N72" totalsRowShown="0" headerRowDxfId="899" headerRowBorderDxfId="898" tableBorderDxfId="897" totalsRowBorderDxfId="896">
  <tableColumns count="13">
    <tableColumn id="1" name="2018" dataDxfId="895"/>
    <tableColumn id="2" name="ENERO" dataDxfId="894">
      <calculatedColumnFormula>DATOS!D$3</calculatedColumnFormula>
    </tableColumn>
    <tableColumn id="3" name="FEBRERO" dataDxfId="893">
      <calculatedColumnFormula>DATOS!F$81</calculatedColumnFormula>
    </tableColumn>
    <tableColumn id="4" name="MARZO" dataDxfId="892"/>
    <tableColumn id="5" name="ABRIL" dataDxfId="891">
      <calculatedColumnFormula>DATOS!J$81</calculatedColumnFormula>
    </tableColumn>
    <tableColumn id="6" name="MAYO" dataDxfId="890">
      <calculatedColumnFormula>DATOS!L$81</calculatedColumnFormula>
    </tableColumn>
    <tableColumn id="7" name="JUNIO" dataDxfId="889"/>
    <tableColumn id="8" name="JULIO" dataDxfId="888">
      <calculatedColumnFormula>DATOS!P$81</calculatedColumnFormula>
    </tableColumn>
    <tableColumn id="9" name="AGOSTO" dataDxfId="887">
      <calculatedColumnFormula>DATOS!R$81</calculatedColumnFormula>
    </tableColumn>
    <tableColumn id="10" name="SEPTIEMBRE" dataDxfId="886"/>
    <tableColumn id="11" name="OCTUBRE" dataDxfId="885">
      <calculatedColumnFormula>DATOS!V$81</calculatedColumnFormula>
    </tableColumn>
    <tableColumn id="12" name="NOVIEMBRE" dataDxfId="884">
      <calculatedColumnFormula>DATOS!X$81</calculatedColumnFormula>
    </tableColumn>
    <tableColumn id="13" name="DICIEMBRE" dataDxfId="883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id="77" name="Tabla61278" displayName="Tabla61278" ref="B76:C79" totalsRowShown="0" headerRowDxfId="882" headerRowBorderDxfId="881" tableBorderDxfId="880" totalsRowBorderDxfId="879">
  <tableColumns count="2">
    <tableColumn id="1" name="2018"/>
    <tableColumn id="2" name="TOTAL" dataDxfId="878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id="78" name="Tabla32879" displayName="Tabla32879" ref="B48:C53" totalsRowShown="0" headerRowDxfId="877" headerRowBorderDxfId="876" tableBorderDxfId="875">
  <tableColumns count="2">
    <tableColumn id="1" name="2018"/>
    <tableColumn id="2" name="TOTAL" dataDxfId="874">
      <calculatedColumnFormula>DATOS!C$68</calculatedColumnFormula>
    </tableColumn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id="79" name="Tabla6122980" displayName="Tabla6122980" ref="B86:C89" totalsRowShown="0" headerRowDxfId="873" headerRowBorderDxfId="872" tableBorderDxfId="871" totalsRowBorderDxfId="870">
  <tableColumns count="2">
    <tableColumn id="1" name="2018"/>
    <tableColumn id="2" name="TOTAL" dataDxfId="869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id="80" name="Tabla32837626581" displayName="Tabla32837626581" ref="B101:N105" totalsRowShown="0" headerRowDxfId="868" headerRowBorderDxfId="867" tableBorderDxfId="866">
  <tableColumns count="13">
    <tableColumn id="1" name="2018"/>
    <tableColumn id="2" name="ENERO" dataDxfId="865">
      <calculatedColumnFormula>DATOS!D71</calculatedColumnFormula>
    </tableColumn>
    <tableColumn id="3" name="FEBRERO" dataDxfId="864">
      <calculatedColumnFormula>DATOS!F71</calculatedColumnFormula>
    </tableColumn>
    <tableColumn id="4" name="MARZO" dataDxfId="863">
      <calculatedColumnFormula>DATOS!H71</calculatedColumnFormula>
    </tableColumn>
    <tableColumn id="5" name="ABRIL" dataDxfId="862">
      <calculatedColumnFormula>DATOS!J$68</calculatedColumnFormula>
    </tableColumn>
    <tableColumn id="6" name="MAYO" dataDxfId="861">
      <calculatedColumnFormula>DATOS!L71</calculatedColumnFormula>
    </tableColumn>
    <tableColumn id="7" name="JUNIO" dataDxfId="860">
      <calculatedColumnFormula>DATOS!N71</calculatedColumnFormula>
    </tableColumn>
    <tableColumn id="8" name="JULIO" dataDxfId="859">
      <calculatedColumnFormula>DATOS!P71</calculatedColumnFormula>
    </tableColumn>
    <tableColumn id="9" name="AGOSTO" dataDxfId="858">
      <calculatedColumnFormula>DATOS!R$68</calculatedColumnFormula>
    </tableColumn>
    <tableColumn id="10" name="SEPTIEMBRE" dataDxfId="857">
      <calculatedColumnFormula>DATOS!T71</calculatedColumnFormula>
    </tableColumn>
    <tableColumn id="11" name="OCTUBRE" dataDxfId="856">
      <calculatedColumnFormula>DATOS!V71</calculatedColumnFormula>
    </tableColumn>
    <tableColumn id="12" name="NOVIEMBRE" dataDxfId="855">
      <calculatedColumnFormula>DATOS!X71</calculatedColumnFormula>
    </tableColumn>
    <tableColumn id="13" name="DICIEMBRE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16:N22" totalsRowShown="0" headerRowDxfId="1024" headerRowBorderDxfId="1023" tableBorderDxfId="1022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0.xml><?xml version="1.0" encoding="utf-8"?>
<table xmlns="http://schemas.openxmlformats.org/spreadsheetml/2006/main" id="81" name="Tabla27082" displayName="Tabla27082" ref="B26:N32" totalsRowShown="0" headerRowDxfId="854" headerRowBorderDxfId="853" tableBorderDxfId="852">
  <tableColumns count="13">
    <tableColumn id="1" name="2018"/>
    <tableColumn id="2" name="ENERO"/>
    <tableColumn id="3" name="FEBRERO" dataDxfId="851"/>
    <tableColumn id="4" name="MARZO" dataDxfId="850" dataCellStyle="Porcentaje"/>
    <tableColumn id="5" name="ABRIL"/>
    <tableColumn id="6" name="MAYO"/>
    <tableColumn id="7" name="JUNIO" dataDxfId="849" dataCellStyle="Porcentaje"/>
    <tableColumn id="8" name="JULIO"/>
    <tableColumn id="9" name="AGOSTO"/>
    <tableColumn id="10" name="SEPTIEMBRE" dataDxfId="848" dataCellStyle="Porcentaje"/>
    <tableColumn id="11" name="OCTUBRE"/>
    <tableColumn id="12" name="NOVIEMBRE"/>
    <tableColumn id="13" name="DICIEMBRE" dataDxfId="847" dataCellStyle="Porcentaje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id="82" name="Tabla3283762657383" displayName="Tabla3283762657383" ref="B114:N118" totalsRowShown="0" headerRowDxfId="846" headerRowBorderDxfId="845" tableBorderDxfId="844">
  <tableColumns count="13">
    <tableColumn id="1" name="2017"/>
    <tableColumn id="2" name="ENERO" dataDxfId="843">
      <calculatedColumnFormula>[3]DATOS!C83</calculatedColumnFormula>
    </tableColumn>
    <tableColumn id="3" name="FEBRERO" dataDxfId="842">
      <calculatedColumnFormula>[3]DATOS!E83</calculatedColumnFormula>
    </tableColumn>
    <tableColumn id="4" name="MARZO" dataDxfId="841">
      <calculatedColumnFormula>[3]DATOS!G83</calculatedColumnFormula>
    </tableColumn>
    <tableColumn id="5" name="ABRIL" dataDxfId="840">
      <calculatedColumnFormula>[3]DATOS!J$68</calculatedColumnFormula>
    </tableColumn>
    <tableColumn id="6" name="MAYO" dataDxfId="839">
      <calculatedColumnFormula>[3]DATOS!K83</calculatedColumnFormula>
    </tableColumn>
    <tableColumn id="7" name="JUNIO" dataDxfId="838">
      <calculatedColumnFormula>[3]DATOS!M83</calculatedColumnFormula>
    </tableColumn>
    <tableColumn id="8" name="JULIO" dataDxfId="837">
      <calculatedColumnFormula>[3]DATOS!O83</calculatedColumnFormula>
    </tableColumn>
    <tableColumn id="9" name="AGOSTO" dataDxfId="836">
      <calculatedColumnFormula>[3]DATOS!R$68</calculatedColumnFormula>
    </tableColumn>
    <tableColumn id="10" name="SEPTIEMBRE" dataDxfId="835">
      <calculatedColumnFormula>[3]DATOS!S83</calculatedColumnFormula>
    </tableColumn>
    <tableColumn id="11" name="OCTUBRE" dataDxfId="834">
      <calculatedColumnFormula>[3]DATOS!U83</calculatedColumnFormula>
    </tableColumn>
    <tableColumn id="12" name="NOVIEMBRE" dataDxfId="833">
      <calculatedColumnFormula>[3]DATOS!W83</calculatedColumnFormula>
    </tableColumn>
    <tableColumn id="13" name="DICIEMBRE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id="30" name="Tabla131" displayName="Tabla131" ref="B6:N12" totalsRowShown="0" headerRowDxfId="832" headerRowBorderDxfId="831" tableBorderDxfId="830">
  <tableColumns count="13">
    <tableColumn id="1" name="2016" dataDxfId="829"/>
    <tableColumn id="2" name="ENERO" dataDxfId="828"/>
    <tableColumn id="3" name="FEBRERO" dataDxfId="827"/>
    <tableColumn id="4" name="MARZO" dataDxfId="826"/>
    <tableColumn id="5" name="ABRIL" dataDxfId="825"/>
    <tableColumn id="6" name="MAYO" dataDxfId="824"/>
    <tableColumn id="7" name="JUNIO" dataDxfId="823"/>
    <tableColumn id="8" name="JULIO" dataDxfId="822"/>
    <tableColumn id="9" name="AGOSTO" dataDxfId="821"/>
    <tableColumn id="10" name="SEPTIEMBRE" dataDxfId="820"/>
    <tableColumn id="11" name="OCTUBRE" dataDxfId="819"/>
    <tableColumn id="12" name="NOVIEMBRE" dataDxfId="818"/>
    <tableColumn id="13" name="DICIEMBRE" dataDxfId="817"/>
  </tableColumns>
  <tableStyleInfo name="TableStyleMedium5" showFirstColumn="0" showLastColumn="0" showRowStripes="1" showColumnStripes="0"/>
</table>
</file>

<file path=xl/tables/table23.xml><?xml version="1.0" encoding="utf-8"?>
<table xmlns="http://schemas.openxmlformats.org/spreadsheetml/2006/main" id="31" name="Tabla232" displayName="Tabla232" ref="B16:N22" totalsRowShown="0" headerRowDxfId="816" headerRowBorderDxfId="815" tableBorderDxfId="814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id="32" name="Tabla333" displayName="Tabla333" ref="B26:N30" totalsRowShown="0" headerRowDxfId="813" headerRowBorderDxfId="812" tableBorderDxfId="811">
  <tableColumns count="13">
    <tableColumn id="1" name="2016"/>
    <tableColumn id="2" name="ENERO" dataDxfId="810">
      <calculatedColumnFormula>DATOS!D$67</calculatedColumnFormula>
    </tableColumn>
    <tableColumn id="3" name="FEBRERO" dataDxfId="809">
      <calculatedColumnFormula>DATOS!F$67</calculatedColumnFormula>
    </tableColumn>
    <tableColumn id="4" name="MARZO"/>
    <tableColumn id="5" name="ABRIL" dataDxfId="808">
      <calculatedColumnFormula>DATOS!J$67</calculatedColumnFormula>
    </tableColumn>
    <tableColumn id="6" name="MAYO" dataDxfId="807">
      <calculatedColumnFormula>DATOS!L$67</calculatedColumnFormula>
    </tableColumn>
    <tableColumn id="7" name="JUNIO"/>
    <tableColumn id="8" name="JULIO" dataDxfId="806">
      <calculatedColumnFormula>DATOS!P$67</calculatedColumnFormula>
    </tableColumn>
    <tableColumn id="9" name="AGOSTO" dataDxfId="805">
      <calculatedColumnFormula>DATOS!R$67</calculatedColumnFormula>
    </tableColumn>
    <tableColumn id="10" name="SEPTIEMBRE"/>
    <tableColumn id="11" name="OCTUBRE" dataDxfId="804">
      <calculatedColumnFormula>DATOS!V$67</calculatedColumnFormula>
    </tableColumn>
    <tableColumn id="12" name="NOVIEMBRE" dataDxfId="803">
      <calculatedColumnFormula>DATOS!X$67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id="33" name="Tabla534" displayName="Tabla534" ref="B42:N47" totalsRowShown="0" headerRowDxfId="802" headerRowBorderDxfId="801" tableBorderDxfId="800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id="34" name="Tabla635" displayName="Tabla635" ref="B51:N57" totalsRowShown="0" headerRowDxfId="799" headerRowBorderDxfId="798" tableBorderDxfId="797" totalsRowBorderDxfId="796">
  <tableColumns count="13">
    <tableColumn id="1" name="2016" dataDxfId="795"/>
    <tableColumn id="2" name="ENERO" dataDxfId="794">
      <calculatedColumnFormula>DATOS!D$3</calculatedColumnFormula>
    </tableColumn>
    <tableColumn id="3" name="FEBRERO" dataDxfId="793">
      <calculatedColumnFormula>DATOS!F$81</calculatedColumnFormula>
    </tableColumn>
    <tableColumn id="4" name="MARZO" dataDxfId="792"/>
    <tableColumn id="5" name="ABRIL" dataDxfId="791">
      <calculatedColumnFormula>DATOS!J$81</calculatedColumnFormula>
    </tableColumn>
    <tableColumn id="6" name="MAYO" dataDxfId="790">
      <calculatedColumnFormula>DATOS!L$81</calculatedColumnFormula>
    </tableColumn>
    <tableColumn id="7" name="JUNIO" dataDxfId="789"/>
    <tableColumn id="8" name="JULIO" dataDxfId="788">
      <calculatedColumnFormula>DATOS!P$81</calculatedColumnFormula>
    </tableColumn>
    <tableColumn id="9" name="AGOSTO" dataDxfId="787">
      <calculatedColumnFormula>DATOS!R$81</calculatedColumnFormula>
    </tableColumn>
    <tableColumn id="10" name="SEPTIEMBRE" dataDxfId="786"/>
    <tableColumn id="11" name="OCTUBRE" dataDxfId="785">
      <calculatedColumnFormula>DATOS!V$81</calculatedColumnFormula>
    </tableColumn>
    <tableColumn id="12" name="NOVIEMBRE" dataDxfId="784">
      <calculatedColumnFormula>DATOS!X$81</calculatedColumnFormula>
    </tableColumn>
    <tableColumn id="13" name="DICIEMBRE" dataDxfId="783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id="35" name="Tabla61236" displayName="Tabla61236" ref="B61:C64" totalsRowShown="0" headerRowDxfId="782" headerRowBorderDxfId="781" tableBorderDxfId="780" totalsRowBorderDxfId="779">
  <tableColumns count="2">
    <tableColumn id="1" name="2016"/>
    <tableColumn id="2" name="TOTAL" dataDxfId="778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id="36" name="Tabla32837" displayName="Tabla32837" ref="B34:N38" totalsRowShown="0" headerRowDxfId="777" headerRowBorderDxfId="776" tableBorderDxfId="775">
  <tableColumns count="13">
    <tableColumn id="1" name="2016"/>
    <tableColumn id="2" name="ENERO" dataDxfId="774">
      <calculatedColumnFormula>DATOS!D$68</calculatedColumnFormula>
    </tableColumn>
    <tableColumn id="3" name="FEBRERO" dataDxfId="773">
      <calculatedColumnFormula>DATOS!F$68</calculatedColumnFormula>
    </tableColumn>
    <tableColumn id="4" name="MARZO"/>
    <tableColumn id="5" name="ABRIL" dataDxfId="772">
      <calculatedColumnFormula>DATOS!J$68</calculatedColumnFormula>
    </tableColumn>
    <tableColumn id="6" name="MAYO" dataDxfId="771">
      <calculatedColumnFormula>DATOS!L$68</calculatedColumnFormula>
    </tableColumn>
    <tableColumn id="7" name="JUNIO"/>
    <tableColumn id="8" name="JULIO" dataDxfId="770">
      <calculatedColumnFormula>DATOS!P$68</calculatedColumnFormula>
    </tableColumn>
    <tableColumn id="9" name="AGOSTO" dataDxfId="769">
      <calculatedColumnFormula>DATOS!R$68</calculatedColumnFormula>
    </tableColumn>
    <tableColumn id="10" name="SEPTIEMBRE"/>
    <tableColumn id="11" name="OCTUBRE" dataDxfId="768">
      <calculatedColumnFormula>DATOS!V$68</calculatedColumnFormula>
    </tableColumn>
    <tableColumn id="12" name="NOVIEMBRE" dataDxfId="767">
      <calculatedColumnFormula>DATOS!X$68</calculatedColumnFormula>
    </tableColumn>
    <tableColumn id="13" name="DICIEMBRE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id="37" name="Tabla6122938" displayName="Tabla6122938" ref="B71:C74" totalsRowShown="0" headerRowDxfId="766" headerRowBorderDxfId="765" tableBorderDxfId="764" totalsRowBorderDxfId="763">
  <tableColumns count="2">
    <tableColumn id="1" name="2016"/>
    <tableColumn id="2" name="TOTAL" dataDxfId="762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40:N44" totalsRowShown="0" headerRowDxfId="1021" headerRowBorderDxfId="1020" tableBorderDxfId="1019">
  <tableColumns count="13">
    <tableColumn id="1" name="2018"/>
    <tableColumn id="2" name="ENERO" dataDxfId="1018">
      <calculatedColumnFormula>DATOS!C$67</calculatedColumnFormula>
    </tableColumn>
    <tableColumn id="3" name="FEBRERO" dataDxfId="1017">
      <calculatedColumnFormula>DATOS!E$67</calculatedColumnFormula>
    </tableColumn>
    <tableColumn id="4" name="MARZO"/>
    <tableColumn id="5" name="ABRIL" dataDxfId="1016">
      <calculatedColumnFormula>DATOS!I$67</calculatedColumnFormula>
    </tableColumn>
    <tableColumn id="6" name="MAYO" dataDxfId="1015">
      <calculatedColumnFormula>DATOS!K$67</calculatedColumnFormula>
    </tableColumn>
    <tableColumn id="7" name="JUNIO"/>
    <tableColumn id="8" name="JULIO" dataDxfId="1014">
      <calculatedColumnFormula>DATOS!O$67</calculatedColumnFormula>
    </tableColumn>
    <tableColumn id="9" name="AGOSTO" dataDxfId="1013">
      <calculatedColumnFormula>DATOS!Q$67</calculatedColumnFormula>
    </tableColumn>
    <tableColumn id="10" name="SEPTIEMBRE"/>
    <tableColumn id="11" name="OCTUBRE" dataDxfId="1012">
      <calculatedColumnFormula>DATOS!U$67</calculatedColumnFormula>
    </tableColumn>
    <tableColumn id="12" name="NOVIEMBRE" dataDxfId="1011">
      <calculatedColumnFormula>DATOS!W$67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30.xml><?xml version="1.0" encoding="utf-8"?>
<table xmlns="http://schemas.openxmlformats.org/spreadsheetml/2006/main" id="8" name="Tabla19" displayName="Tabla19" ref="B6:N21" totalsRowShown="0" headerRowDxfId="761" headerRowBorderDxfId="760" tableBorderDxfId="759">
  <tableColumns count="13">
    <tableColumn id="1" name="2018" dataDxfId="758"/>
    <tableColumn id="2" name="ENERO" dataDxfId="757"/>
    <tableColumn id="3" name="FEBRERO" dataDxfId="756"/>
    <tableColumn id="4" name="MARZO" dataDxfId="755"/>
    <tableColumn id="5" name="ABRIL" dataDxfId="754"/>
    <tableColumn id="6" name="MAYO" dataDxfId="753"/>
    <tableColumn id="7" name="JUNIO" dataDxfId="752"/>
    <tableColumn id="8" name="JULIO" dataDxfId="751"/>
    <tableColumn id="9" name="AGOSTO" dataDxfId="750"/>
    <tableColumn id="10" name="SEPTIEMBRE" dataDxfId="749"/>
    <tableColumn id="11" name="OCTUBRE" dataDxfId="748"/>
    <tableColumn id="12" name="NOVIEMBRE" dataDxfId="747"/>
    <tableColumn id="13" name="DICIEMBRE" dataDxfId="746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id="9" name="Tabla210" displayName="Tabla210" ref="B25:N30" totalsRowShown="0" headerRowDxfId="745" headerRowBorderDxfId="744" tableBorderDxfId="743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id="10" name="Tabla311" displayName="Tabla311" ref="B34:N40" totalsRowShown="0" headerRowDxfId="742" headerRowBorderDxfId="741" tableBorderDxfId="740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3.xml><?xml version="1.0" encoding="utf-8"?>
<table xmlns="http://schemas.openxmlformats.org/spreadsheetml/2006/main" id="12" name="Tabla513" displayName="Tabla513" ref="B44:N49" totalsRowShown="0" headerRowDxfId="739" headerRowBorderDxfId="738" tableBorderDxfId="737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4.xml><?xml version="1.0" encoding="utf-8"?>
<table xmlns="http://schemas.openxmlformats.org/spreadsheetml/2006/main" id="13" name="Tabla614" displayName="Tabla614" ref="B53:N56" totalsRowShown="0" headerRowDxfId="736" headerRowBorderDxfId="735" tableBorderDxfId="734" totalsRowBorderDxfId="733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5.xml><?xml version="1.0" encoding="utf-8"?>
<table xmlns="http://schemas.openxmlformats.org/spreadsheetml/2006/main" id="14" name="Tabla61215" displayName="Tabla61215" ref="B60:N63" totalsRowShown="0" headerRowDxfId="732" headerRowBorderDxfId="731" tableBorderDxfId="730" totalsRowBorderDxfId="729">
  <tableColumns count="13">
    <tableColumn id="1" name="2018"/>
    <tableColumn id="2" name="ENERO" dataDxfId="728">
      <calculatedColumnFormula>DATOS!D$7</calculatedColumnFormula>
    </tableColumn>
    <tableColumn id="3" name="FEBRERO" dataDxfId="727">
      <calculatedColumnFormula>DATOS!F$7</calculatedColumnFormula>
    </tableColumn>
    <tableColumn id="4" name="MARZO" dataDxfId="726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6.xml><?xml version="1.0" encoding="utf-8"?>
<table xmlns="http://schemas.openxmlformats.org/spreadsheetml/2006/main" id="15" name="Tabla612516" displayName="Tabla612516" ref="B67:N70" totalsRowShown="0" headerRowDxfId="725" headerRowBorderDxfId="724" tableBorderDxfId="723" totalsRowBorderDxfId="722">
  <tableColumns count="13">
    <tableColumn id="1" name="2018"/>
    <tableColumn id="2" name="ENERO" dataDxfId="721">
      <calculatedColumnFormula>DATOS!D$8</calculatedColumnFormula>
    </tableColumn>
    <tableColumn id="3" name="FEBRERO" dataDxfId="720">
      <calculatedColumnFormula>DATOS!F$8</calculatedColumnFormula>
    </tableColumn>
    <tableColumn id="4" name="MARZO" dataDxfId="719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7.xml><?xml version="1.0" encoding="utf-8"?>
<table xmlns="http://schemas.openxmlformats.org/spreadsheetml/2006/main" id="16" name="Tabla6125817" displayName="Tabla6125817" ref="B74:N81" totalsRowShown="0" headerRowDxfId="718" headerRowBorderDxfId="717" tableBorderDxfId="716" totalsRowBorderDxfId="715">
  <tableColumns count="13">
    <tableColumn id="1" name="2018" dataDxfId="714"/>
    <tableColumn id="2" name="ENERO" dataDxfId="713"/>
    <tableColumn id="3" name="FEBRERO" dataDxfId="712"/>
    <tableColumn id="4" name="MARZO" dataDxfId="711"/>
    <tableColumn id="5" name="ABRIL" dataDxfId="710"/>
    <tableColumn id="6" name="MAYO" dataDxfId="709"/>
    <tableColumn id="7" name="JUNIO" dataDxfId="708"/>
    <tableColumn id="8" name="JULIO" dataDxfId="707"/>
    <tableColumn id="9" name="AGOSTO" dataDxfId="706"/>
    <tableColumn id="10" name="SEPTIEMBRE" dataDxfId="705"/>
    <tableColumn id="11" name="OCTUBRE" dataDxfId="704"/>
    <tableColumn id="12" name="NOVIEMBRE" dataDxfId="703"/>
    <tableColumn id="13" name="DICIEMBRE" dataDxfId="702"/>
  </tableColumns>
  <tableStyleInfo name="TableStyleMedium5" showFirstColumn="0" showLastColumn="0" showRowStripes="1" showColumnStripes="0"/>
</table>
</file>

<file path=xl/tables/table38.xml><?xml version="1.0" encoding="utf-8"?>
<table xmlns="http://schemas.openxmlformats.org/spreadsheetml/2006/main" id="29" name="Tabla61251630" displayName="Tabla61251630" ref="B88:N94" totalsRowShown="0" headerRowDxfId="701" headerRowBorderDxfId="700" tableBorderDxfId="699" totalsRowBorderDxfId="698">
  <tableColumns count="13">
    <tableColumn id="1" name="2018" dataDxfId="697"/>
    <tableColumn id="2" name="ENERO" dataDxfId="696">
      <calculatedColumnFormula>DATOS!D$8</calculatedColumnFormula>
    </tableColumn>
    <tableColumn id="3" name="FEBRERO" dataDxfId="695">
      <calculatedColumnFormula>DATOS!F$8</calculatedColumnFormula>
    </tableColumn>
    <tableColumn id="4" name="MARZO" dataDxfId="694">
      <calculatedColumnFormula>DATOS!H$8</calculatedColumnFormula>
    </tableColumn>
    <tableColumn id="5" name="ABRIL" dataDxfId="693"/>
    <tableColumn id="6" name="MAYO" dataDxfId="692"/>
    <tableColumn id="7" name="JUNIO" dataDxfId="691"/>
    <tableColumn id="8" name="JULIO" dataDxfId="690"/>
    <tableColumn id="9" name="AGOSTO" dataDxfId="689"/>
    <tableColumn id="10" name="SEPTIEMBRE" dataDxfId="688"/>
    <tableColumn id="11" name="OCTUBRE" dataDxfId="687"/>
    <tableColumn id="12" name="NOVIEMBRE" dataDxfId="686"/>
    <tableColumn id="13" name="DICIEMBRE" dataDxfId="685"/>
  </tableColumns>
  <tableStyleInfo name="TableStyleMedium5" showFirstColumn="0" showLastColumn="0" showRowStripes="1" showColumnStripes="0"/>
</table>
</file>

<file path=xl/tables/table39.xml><?xml version="1.0" encoding="utf-8"?>
<table xmlns="http://schemas.openxmlformats.org/spreadsheetml/2006/main" id="70" name="Tabla6122938606371" displayName="Tabla6122938606371" ref="B109:C112" totalsRowShown="0" headerRowDxfId="684" headerRowBorderDxfId="683" tableBorderDxfId="682" totalsRowBorderDxfId="681">
  <tableColumns count="2">
    <tableColumn id="1" name="2018"/>
    <tableColumn id="2" name="TOTAL" dataDxfId="680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57:N62" totalsRowShown="0" headerRowDxfId="1010" headerRowBorderDxfId="1009" tableBorderDxfId="1008">
  <tableColumns count="13">
    <tableColumn id="1" name="2018"/>
    <tableColumn id="2" name="TOTAL"/>
    <tableColumn id="3" name="Columna1" dataDxfId="1007"/>
    <tableColumn id="4" name="Columna2" dataDxfId="1006"/>
    <tableColumn id="5" name="Columna3" dataDxfId="1005"/>
    <tableColumn id="6" name="Columna4" dataDxfId="1004"/>
    <tableColumn id="7" name="Columna5" dataDxfId="1003"/>
    <tableColumn id="8" name="Columna6" dataDxfId="1002"/>
    <tableColumn id="9" name="Columna7" dataDxfId="1001"/>
    <tableColumn id="10" name="Columna8" dataDxfId="1000"/>
    <tableColumn id="11" name="Columna9" dataDxfId="999"/>
    <tableColumn id="12" name="Columna10" dataDxfId="998"/>
    <tableColumn id="13" name="Columna11" dataDxfId="997"/>
  </tableColumns>
  <tableStyleInfo name="TableStyleMedium5" showFirstColumn="0" showLastColumn="0" showRowStripes="1" showColumnStripes="0"/>
</table>
</file>

<file path=xl/tables/table40.xml><?xml version="1.0" encoding="utf-8"?>
<table xmlns="http://schemas.openxmlformats.org/spreadsheetml/2006/main" id="71" name="Tabla612293860616472" displayName="Tabla612293860616472" ref="B124:E127" totalsRowShown="0" headerRowDxfId="679" headerRowBorderDxfId="678" tableBorderDxfId="677" totalsRowBorderDxfId="676">
  <tableColumns count="4">
    <tableColumn id="1" name="2018"/>
    <tableColumn id="2" name="N" dataDxfId="675"/>
    <tableColumn id="3" name="N-1"/>
    <tableColumn id="4" name="A/D"/>
  </tableColumns>
  <tableStyleInfo name="TableStyleMedium5" showFirstColumn="0" showLastColumn="0" showRowStripes="1" showColumnStripes="0"/>
</table>
</file>

<file path=xl/tables/table41.xml><?xml version="1.0" encoding="utf-8"?>
<table xmlns="http://schemas.openxmlformats.org/spreadsheetml/2006/main" id="73" name="Tabla61463" displayName="Tabla61463" ref="B138:N141" totalsRowShown="0" headerRowDxfId="674" headerRowBorderDxfId="673" tableBorderDxfId="672" totalsRowBorderDxfId="671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2.xml><?xml version="1.0" encoding="utf-8"?>
<table xmlns="http://schemas.openxmlformats.org/spreadsheetml/2006/main" id="38" name="Tabla1939" displayName="Tabla1939" ref="B6:N21" totalsRowShown="0" headerRowDxfId="670" headerRowBorderDxfId="669" tableBorderDxfId="668">
  <tableColumns count="13">
    <tableColumn id="1" name="2016" dataDxfId="667"/>
    <tableColumn id="2" name="ENERO" dataDxfId="666"/>
    <tableColumn id="3" name="FEBRERO" dataDxfId="665"/>
    <tableColumn id="4" name="MARZO" dataDxfId="664"/>
    <tableColumn id="5" name="ABRIL" dataDxfId="663"/>
    <tableColumn id="6" name="MAYO" dataDxfId="662"/>
    <tableColumn id="7" name="JUNIO" dataDxfId="661"/>
    <tableColumn id="8" name="JULIO" dataDxfId="660"/>
    <tableColumn id="9" name="AGOSTO" dataDxfId="659"/>
    <tableColumn id="10" name="SEPTIEMBRE" dataDxfId="658"/>
    <tableColumn id="11" name="OCTUBRE" dataDxfId="657"/>
    <tableColumn id="12" name="NOVIEMBRE" dataDxfId="656"/>
    <tableColumn id="13" name="DICIEMBRE" dataDxfId="655"/>
  </tableColumns>
  <tableStyleInfo name="TableStyleMedium5" showFirstColumn="0" showLastColumn="0" showRowStripes="1" showColumnStripes="0"/>
</table>
</file>

<file path=xl/tables/table43.xml><?xml version="1.0" encoding="utf-8"?>
<table xmlns="http://schemas.openxmlformats.org/spreadsheetml/2006/main" id="39" name="Tabla21040" displayName="Tabla21040" ref="B25:N30" totalsRowShown="0" headerRowDxfId="654" headerRowBorderDxfId="653" tableBorderDxfId="652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4.xml><?xml version="1.0" encoding="utf-8"?>
<table xmlns="http://schemas.openxmlformats.org/spreadsheetml/2006/main" id="40" name="Tabla31141" displayName="Tabla31141" ref="B34:N40" totalsRowShown="0" headerRowDxfId="651" headerRowBorderDxfId="650" tableBorderDxfId="649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5.xml><?xml version="1.0" encoding="utf-8"?>
<table xmlns="http://schemas.openxmlformats.org/spreadsheetml/2006/main" id="41" name="Tabla51342" displayName="Tabla51342" ref="B44:N49" totalsRowShown="0" headerRowDxfId="648" headerRowBorderDxfId="647" tableBorderDxfId="646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6.xml><?xml version="1.0" encoding="utf-8"?>
<table xmlns="http://schemas.openxmlformats.org/spreadsheetml/2006/main" id="42" name="Tabla61443" displayName="Tabla61443" ref="B53:N56" totalsRowShown="0" headerRowDxfId="645" headerRowBorderDxfId="644" tableBorderDxfId="643" totalsRowBorderDxfId="642">
  <tableColumns count="13">
    <tableColumn id="1" name="2016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7.xml><?xml version="1.0" encoding="utf-8"?>
<table xmlns="http://schemas.openxmlformats.org/spreadsheetml/2006/main" id="43" name="Tabla6121544" displayName="Tabla6121544" ref="B60:N63" totalsRowShown="0" headerRowDxfId="641" headerRowBorderDxfId="640" tableBorderDxfId="639" totalsRowBorderDxfId="638">
  <tableColumns count="13">
    <tableColumn id="1" name="2016"/>
    <tableColumn id="2" name="ENERO" dataDxfId="637">
      <calculatedColumnFormula>DATOS!D$7</calculatedColumnFormula>
    </tableColumn>
    <tableColumn id="3" name="FEBRERO" dataDxfId="636">
      <calculatedColumnFormula>DATOS!F$7</calculatedColumnFormula>
    </tableColumn>
    <tableColumn id="4" name="MARZO" dataDxfId="635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8.xml><?xml version="1.0" encoding="utf-8"?>
<table xmlns="http://schemas.openxmlformats.org/spreadsheetml/2006/main" id="44" name="Tabla61251645" displayName="Tabla61251645" ref="B67:N70" totalsRowShown="0" headerRowDxfId="634" headerRowBorderDxfId="633" tableBorderDxfId="632" totalsRowBorderDxfId="631">
  <tableColumns count="13">
    <tableColumn id="1" name="2016"/>
    <tableColumn id="2" name="ENERO" dataDxfId="630">
      <calculatedColumnFormula>DATOS!D$8</calculatedColumnFormula>
    </tableColumn>
    <tableColumn id="3" name="FEBRERO" dataDxfId="629">
      <calculatedColumnFormula>DATOS!F$8</calculatedColumnFormula>
    </tableColumn>
    <tableColumn id="4" name="MARZO" dataDxfId="628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9.xml><?xml version="1.0" encoding="utf-8"?>
<table xmlns="http://schemas.openxmlformats.org/spreadsheetml/2006/main" id="45" name="Tabla612581746" displayName="Tabla612581746" ref="B74:N81" totalsRowShown="0" headerRowDxfId="627" headerRowBorderDxfId="626" tableBorderDxfId="625" totalsRowBorderDxfId="624">
  <tableColumns count="13">
    <tableColumn id="1" name="2016" dataDxfId="623"/>
    <tableColumn id="2" name="ENERO" dataDxfId="622"/>
    <tableColumn id="3" name="FEBRERO" dataDxfId="621"/>
    <tableColumn id="4" name="MARZO" dataDxfId="620"/>
    <tableColumn id="5" name="ABRIL" dataDxfId="619"/>
    <tableColumn id="6" name="MAYO" dataDxfId="618"/>
    <tableColumn id="7" name="JUNIO" dataDxfId="617"/>
    <tableColumn id="8" name="JULIO" dataDxfId="616"/>
    <tableColumn id="9" name="AGOSTO" dataDxfId="615"/>
    <tableColumn id="10" name="SEPTIEMBRE" dataDxfId="614"/>
    <tableColumn id="11" name="OCTUBRE" dataDxfId="613"/>
    <tableColumn id="12" name="NOVIEMBRE" dataDxfId="612"/>
    <tableColumn id="13" name="DICIEMBRE" dataDxfId="611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66:N72" totalsRowShown="0" headerRowDxfId="996" headerRowBorderDxfId="995" tableBorderDxfId="994" totalsRowBorderDxfId="993">
  <tableColumns count="13">
    <tableColumn id="1" name="2018" dataDxfId="992"/>
    <tableColumn id="2" name="ENERO" dataDxfId="991">
      <calculatedColumnFormula>DATOS!D$3</calculatedColumnFormula>
    </tableColumn>
    <tableColumn id="3" name="FEBRERO" dataDxfId="990">
      <calculatedColumnFormula>DATOS!F$81</calculatedColumnFormula>
    </tableColumn>
    <tableColumn id="4" name="MARZO" dataDxfId="989"/>
    <tableColumn id="5" name="ABRIL" dataDxfId="988">
      <calculatedColumnFormula>DATOS!J$81</calculatedColumnFormula>
    </tableColumn>
    <tableColumn id="6" name="MAYO" dataDxfId="987">
      <calculatedColumnFormula>DATOS!L$81</calculatedColumnFormula>
    </tableColumn>
    <tableColumn id="7" name="JUNIO" dataDxfId="986"/>
    <tableColumn id="8" name="JULIO" dataDxfId="985">
      <calculatedColumnFormula>DATOS!P$81</calculatedColumnFormula>
    </tableColumn>
    <tableColumn id="9" name="AGOSTO" dataDxfId="984">
      <calculatedColumnFormula>DATOS!R$81</calculatedColumnFormula>
    </tableColumn>
    <tableColumn id="10" name="SEPTIEMBRE" dataDxfId="983"/>
    <tableColumn id="11" name="OCTUBRE" dataDxfId="982">
      <calculatedColumnFormula>DATOS!V$81</calculatedColumnFormula>
    </tableColumn>
    <tableColumn id="12" name="NOVIEMBRE" dataDxfId="981">
      <calculatedColumnFormula>DATOS!X$81</calculatedColumnFormula>
    </tableColumn>
    <tableColumn id="13" name="DICIEMBRE" dataDxfId="980"/>
  </tableColumns>
  <tableStyleInfo name="TableStyleMedium5" showFirstColumn="0" showLastColumn="0" showRowStripes="1" showColumnStripes="0"/>
</table>
</file>

<file path=xl/tables/table50.xml><?xml version="1.0" encoding="utf-8"?>
<table xmlns="http://schemas.openxmlformats.org/spreadsheetml/2006/main" id="46" name="Tabla6125163047" displayName="Tabla6125163047" ref="B88:N94" totalsRowShown="0" headerRowDxfId="610" headerRowBorderDxfId="609" tableBorderDxfId="608" totalsRowBorderDxfId="607">
  <tableColumns count="13">
    <tableColumn id="1" name="2016" dataDxfId="606"/>
    <tableColumn id="2" name="ENERO" dataDxfId="605">
      <calculatedColumnFormula>DATOS!D$8</calculatedColumnFormula>
    </tableColumn>
    <tableColumn id="3" name="FEBRERO" dataDxfId="604">
      <calculatedColumnFormula>DATOS!F$8</calculatedColumnFormula>
    </tableColumn>
    <tableColumn id="4" name="MARZO" dataDxfId="603">
      <calculatedColumnFormula>DATOS!H$8</calculatedColumnFormula>
    </tableColumn>
    <tableColumn id="5" name="ABRIL" dataDxfId="602"/>
    <tableColumn id="6" name="MAYO" dataDxfId="601"/>
    <tableColumn id="7" name="JUNIO" dataDxfId="600"/>
    <tableColumn id="8" name="JULIO" dataDxfId="599"/>
    <tableColumn id="9" name="AGOSTO" dataDxfId="598"/>
    <tableColumn id="10" name="SEPTIEMBRE" dataDxfId="597"/>
    <tableColumn id="11" name="OCTUBRE" dataDxfId="596"/>
    <tableColumn id="12" name="NOVIEMBRE" dataDxfId="595"/>
    <tableColumn id="13" name="DICIEMBRE" dataDxfId="594"/>
  </tableColumns>
  <tableStyleInfo name="TableStyleMedium5" showFirstColumn="0" showLastColumn="0" showRowStripes="1" showColumnStripes="0"/>
</table>
</file>

<file path=xl/tables/table51.xml><?xml version="1.0" encoding="utf-8"?>
<table xmlns="http://schemas.openxmlformats.org/spreadsheetml/2006/main" id="83" name="Tabla1984" displayName="Tabla1984" ref="B6:N21" totalsRowShown="0" headerRowDxfId="593" headerRowBorderDxfId="592" tableBorderDxfId="591">
  <tableColumns count="13">
    <tableColumn id="1" name="2018" dataDxfId="590"/>
    <tableColumn id="2" name="ENERO" dataDxfId="589"/>
    <tableColumn id="3" name="FEBRERO" dataDxfId="588"/>
    <tableColumn id="4" name="MARZO" dataDxfId="587"/>
    <tableColumn id="5" name="ABRIL" dataDxfId="586"/>
    <tableColumn id="6" name="MAYO" dataDxfId="585"/>
    <tableColumn id="7" name="JUNIO" dataDxfId="584"/>
    <tableColumn id="8" name="JULIO" dataDxfId="583"/>
    <tableColumn id="9" name="AGOSTO" dataDxfId="582"/>
    <tableColumn id="10" name="SEPTIEMBRE" dataDxfId="581"/>
    <tableColumn id="11" name="OCTUBRE" dataDxfId="580"/>
    <tableColumn id="12" name="NOVIEMBRE" dataDxfId="579"/>
    <tableColumn id="13" name="DICIEMBRE" dataDxfId="578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id="84" name="Tabla21085" displayName="Tabla21085" ref="B25:N30" totalsRowShown="0" headerRowDxfId="577" headerRowBorderDxfId="576" tableBorderDxfId="575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3.xml><?xml version="1.0" encoding="utf-8"?>
<table xmlns="http://schemas.openxmlformats.org/spreadsheetml/2006/main" id="85" name="Tabla31186" displayName="Tabla31186" ref="B34:N40" totalsRowShown="0" headerRowDxfId="574" headerRowBorderDxfId="573" tableBorderDxfId="572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4.xml><?xml version="1.0" encoding="utf-8"?>
<table xmlns="http://schemas.openxmlformats.org/spreadsheetml/2006/main" id="86" name="Tabla51387" displayName="Tabla51387" ref="B44:N49" totalsRowShown="0" headerRowDxfId="571" headerRowBorderDxfId="570" tableBorderDxfId="569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5.xml><?xml version="1.0" encoding="utf-8"?>
<table xmlns="http://schemas.openxmlformats.org/spreadsheetml/2006/main" id="87" name="Tabla61488" displayName="Tabla61488" ref="B53:N56" totalsRowShown="0" headerRowDxfId="568" headerRowBorderDxfId="567" tableBorderDxfId="566" totalsRowBorderDxfId="565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6.xml><?xml version="1.0" encoding="utf-8"?>
<table xmlns="http://schemas.openxmlformats.org/spreadsheetml/2006/main" id="88" name="Tabla6121589" displayName="Tabla6121589" ref="B60:N63" totalsRowShown="0" headerRowDxfId="564" headerRowBorderDxfId="563" tableBorderDxfId="562" totalsRowBorderDxfId="561">
  <tableColumns count="13">
    <tableColumn id="1" name="2018"/>
    <tableColumn id="2" name="ENERO" dataDxfId="560">
      <calculatedColumnFormula>DATOS!D$7</calculatedColumnFormula>
    </tableColumn>
    <tableColumn id="3" name="FEBRERO" dataDxfId="559">
      <calculatedColumnFormula>DATOS!F$7</calculatedColumnFormula>
    </tableColumn>
    <tableColumn id="4" name="MARZO" dataDxfId="558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7.xml><?xml version="1.0" encoding="utf-8"?>
<table xmlns="http://schemas.openxmlformats.org/spreadsheetml/2006/main" id="89" name="Tabla61251690" displayName="Tabla61251690" ref="B67:N70" totalsRowShown="0" headerRowDxfId="557" headerRowBorderDxfId="556" tableBorderDxfId="555" totalsRowBorderDxfId="554">
  <tableColumns count="13">
    <tableColumn id="1" name="2018"/>
    <tableColumn id="2" name="ENERO" dataDxfId="553">
      <calculatedColumnFormula>DATOS!D$8</calculatedColumnFormula>
    </tableColumn>
    <tableColumn id="3" name="FEBRERO" dataDxfId="552">
      <calculatedColumnFormula>DATOS!F$8</calculatedColumnFormula>
    </tableColumn>
    <tableColumn id="4" name="MARZO" dataDxfId="551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id="90" name="Tabla612581791" displayName="Tabla612581791" ref="B74:N81" totalsRowShown="0" headerRowDxfId="550" headerRowBorderDxfId="549" tableBorderDxfId="548" totalsRowBorderDxfId="547">
  <tableColumns count="13">
    <tableColumn id="1" name="2018" dataDxfId="546"/>
    <tableColumn id="2" name="ENERO" dataDxfId="545"/>
    <tableColumn id="3" name="FEBRERO" dataDxfId="544"/>
    <tableColumn id="4" name="MARZO" dataDxfId="543"/>
    <tableColumn id="5" name="ABRIL" dataDxfId="542"/>
    <tableColumn id="6" name="MAYO" dataDxfId="541"/>
    <tableColumn id="7" name="JUNIO" dataDxfId="540"/>
    <tableColumn id="8" name="JULIO" dataDxfId="539"/>
    <tableColumn id="9" name="AGOSTO" dataDxfId="538"/>
    <tableColumn id="10" name="SEPTIEMBRE" dataDxfId="537"/>
    <tableColumn id="11" name="OCTUBRE" dataDxfId="536"/>
    <tableColumn id="12" name="NOVIEMBRE" dataDxfId="535"/>
    <tableColumn id="13" name="DICIEMBRE" dataDxfId="534"/>
  </tableColumns>
  <tableStyleInfo name="TableStyleMedium5" showFirstColumn="0" showLastColumn="0" showRowStripes="1" showColumnStripes="0"/>
</table>
</file>

<file path=xl/tables/table59.xml><?xml version="1.0" encoding="utf-8"?>
<table xmlns="http://schemas.openxmlformats.org/spreadsheetml/2006/main" id="91" name="Tabla6125163092" displayName="Tabla6125163092" ref="B88:N94" totalsRowShown="0" headerRowDxfId="533" headerRowBorderDxfId="532" tableBorderDxfId="531" totalsRowBorderDxfId="530">
  <tableColumns count="13">
    <tableColumn id="1" name="2018" dataDxfId="529"/>
    <tableColumn id="2" name="ENERO" dataDxfId="528">
      <calculatedColumnFormula>DATOS!D$8</calculatedColumnFormula>
    </tableColumn>
    <tableColumn id="3" name="FEBRERO" dataDxfId="527">
      <calculatedColumnFormula>DATOS!F$8</calculatedColumnFormula>
    </tableColumn>
    <tableColumn id="4" name="MARZO" dataDxfId="526">
      <calculatedColumnFormula>DATOS!H$8</calculatedColumnFormula>
    </tableColumn>
    <tableColumn id="5" name="ABRIL" dataDxfId="525"/>
    <tableColumn id="6" name="MAYO" dataDxfId="524"/>
    <tableColumn id="7" name="JUNIO" dataDxfId="523"/>
    <tableColumn id="8" name="JULIO" dataDxfId="522"/>
    <tableColumn id="9" name="AGOSTO" dataDxfId="521"/>
    <tableColumn id="10" name="SEPTIEMBRE" dataDxfId="520"/>
    <tableColumn id="11" name="OCTUBRE" dataDxfId="519"/>
    <tableColumn id="12" name="NOVIEMBRE" dataDxfId="518"/>
    <tableColumn id="13" name="DICIEMBRE" dataDxfId="517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11" name="Tabla612" displayName="Tabla612" ref="B76:C79" totalsRowShown="0" headerRowDxfId="979" headerRowBorderDxfId="978" tableBorderDxfId="977" totalsRowBorderDxfId="976">
  <tableColumns count="2">
    <tableColumn id="1" name="2018"/>
    <tableColumn id="2" name="TOTAL" dataDxfId="975"/>
  </tableColumns>
  <tableStyleInfo name="TableStyleMedium5" showFirstColumn="0" showLastColumn="0" showRowStripes="1" showColumnStripes="0"/>
</table>
</file>

<file path=xl/tables/table60.xml><?xml version="1.0" encoding="utf-8"?>
<table xmlns="http://schemas.openxmlformats.org/spreadsheetml/2006/main" id="92" name="Tabla612293860637193" displayName="Tabla612293860637193" ref="B109:C112" totalsRowShown="0" headerRowDxfId="516" headerRowBorderDxfId="515" tableBorderDxfId="514" totalsRowBorderDxfId="513">
  <tableColumns count="2">
    <tableColumn id="1" name="2018"/>
    <tableColumn id="2" name="TOTAL" dataDxfId="512"/>
  </tableColumns>
  <tableStyleInfo name="TableStyleMedium5" showFirstColumn="0" showLastColumn="0" showRowStripes="1" showColumnStripes="0"/>
</table>
</file>

<file path=xl/tables/table61.xml><?xml version="1.0" encoding="utf-8"?>
<table xmlns="http://schemas.openxmlformats.org/spreadsheetml/2006/main" id="93" name="Tabla61229386061647294" displayName="Tabla61229386061647294" ref="B124:E127" totalsRowShown="0" headerRowDxfId="511" headerRowBorderDxfId="510" tableBorderDxfId="509" totalsRowBorderDxfId="508">
  <tableColumns count="4">
    <tableColumn id="1" name="2018"/>
    <tableColumn id="2" name="N" dataDxfId="507"/>
    <tableColumn id="3" name="N-1"/>
    <tableColumn id="4" name="A/D"/>
  </tableColumns>
  <tableStyleInfo name="TableStyleMedium5" showFirstColumn="0" showLastColumn="0" showRowStripes="1" showColumnStripes="0"/>
</table>
</file>

<file path=xl/tables/table62.xml><?xml version="1.0" encoding="utf-8"?>
<table xmlns="http://schemas.openxmlformats.org/spreadsheetml/2006/main" id="94" name="Tabla6146395" displayName="Tabla6146395" ref="B138:N141" totalsRowShown="0" headerRowDxfId="506" headerRowBorderDxfId="505" tableBorderDxfId="504" totalsRowBorderDxfId="503">
  <tableColumns count="13">
    <tableColumn id="1" name="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3.xml><?xml version="1.0" encoding="utf-8"?>
<table xmlns="http://schemas.openxmlformats.org/spreadsheetml/2006/main" id="4" name="Tabla15" displayName="Tabla15" ref="B6:N12" totalsRowShown="0" headerRowDxfId="502" headerRowBorderDxfId="501" tableBorderDxfId="500">
  <tableColumns count="13">
    <tableColumn id="1" name="FACTURACIÓN MEDIA POR OPERARIO 2018" dataDxfId="499"/>
    <tableColumn id="2" name="ENERO" dataDxfId="498"/>
    <tableColumn id="3" name="FEBRERO" dataDxfId="497"/>
    <tableColumn id="4" name="MARZO" dataDxfId="496"/>
    <tableColumn id="5" name="ABRIL" dataDxfId="495"/>
    <tableColumn id="6" name="MAYO" dataDxfId="494"/>
    <tableColumn id="7" name="JUNIO" dataDxfId="493"/>
    <tableColumn id="8" name="JULIO" dataDxfId="492"/>
    <tableColumn id="9" name="AGOSTO" dataDxfId="491"/>
    <tableColumn id="10" name="SEPTIEMBRE" dataDxfId="490"/>
    <tableColumn id="11" name="OCTUBRE" dataDxfId="489"/>
    <tableColumn id="12" name="NOVIEMBRE" dataDxfId="488"/>
    <tableColumn id="13" name="DICIEMBRE" dataDxfId="487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id="7" name="Tabla28" displayName="Tabla28" ref="B16:N23" totalsRowShown="0" headerRowDxfId="486" headerRowBorderDxfId="485" tableBorderDxfId="484">
  <tableColumns count="13">
    <tableColumn id="1" name="MEJORA PRESPTO PRODUCCIÓN 2018" dataDxfId="483"/>
    <tableColumn id="2" name="ENERO" dataDxfId="482"/>
    <tableColumn id="3" name="FEBRERO" dataDxfId="481"/>
    <tableColumn id="4" name="MARZO" dataDxfId="480"/>
    <tableColumn id="5" name="ABRIL" dataDxfId="479"/>
    <tableColumn id="6" name="MAYO" dataDxfId="478"/>
    <tableColumn id="7" name="JUNIO" dataDxfId="477"/>
    <tableColumn id="8" name="JULIO" dataDxfId="476"/>
    <tableColumn id="9" name="AGOSTO" dataDxfId="475"/>
    <tableColumn id="10" name="SEPTIEMBRE" dataDxfId="474"/>
    <tableColumn id="11" name="OCTUBRE" dataDxfId="473"/>
    <tableColumn id="12" name="NOVIEMBRE" dataDxfId="472"/>
    <tableColumn id="13" name="DICIEMBRE" dataDxfId="471"/>
  </tableColumns>
  <tableStyleInfo name="TableStyleMedium5" showFirstColumn="0" showLastColumn="0" showRowStripes="1" showColumnStripes="0"/>
</table>
</file>

<file path=xl/tables/table65.xml><?xml version="1.0" encoding="utf-8"?>
<table xmlns="http://schemas.openxmlformats.org/spreadsheetml/2006/main" id="95" name="Tabla1596" displayName="Tabla1596" ref="B6:N12" totalsRowShown="0" headerRowDxfId="470" headerRowBorderDxfId="469" tableBorderDxfId="468">
  <tableColumns count="13">
    <tableColumn id="1" name="FACTURACIÓN MEDIA POR OPERARIO 2018" dataDxfId="467"/>
    <tableColumn id="2" name="ENERO" dataDxfId="466"/>
    <tableColumn id="3" name="FEBRERO" dataDxfId="465"/>
    <tableColumn id="4" name="MARZO" dataDxfId="464"/>
    <tableColumn id="5" name="ABRIL" dataDxfId="463"/>
    <tableColumn id="6" name="MAYO" dataDxfId="462"/>
    <tableColumn id="7" name="JUNIO" dataDxfId="461"/>
    <tableColumn id="8" name="JULIO" dataDxfId="460"/>
    <tableColumn id="9" name="AGOSTO" dataDxfId="459"/>
    <tableColumn id="10" name="SEPTIEMBRE" dataDxfId="458"/>
    <tableColumn id="11" name="OCTUBRE" dataDxfId="457"/>
    <tableColumn id="12" name="NOVIEMBRE" dataDxfId="456"/>
    <tableColumn id="13" name="DICIEMBRE" dataDxfId="455"/>
  </tableColumns>
  <tableStyleInfo name="TableStyleMedium5" showFirstColumn="0" showLastColumn="0" showRowStripes="1" showColumnStripes="0"/>
</table>
</file>

<file path=xl/tables/table66.xml><?xml version="1.0" encoding="utf-8"?>
<table xmlns="http://schemas.openxmlformats.org/spreadsheetml/2006/main" id="96" name="Tabla2897" displayName="Tabla2897" ref="B16:N23" totalsRowShown="0" headerRowDxfId="454" headerRowBorderDxfId="453" tableBorderDxfId="452">
  <tableColumns count="13">
    <tableColumn id="1" name="MEJORA PRESPTO PRODUCCIÓN 2018" dataDxfId="451"/>
    <tableColumn id="2" name="ENERO" dataDxfId="450"/>
    <tableColumn id="3" name="FEBRERO" dataDxfId="449"/>
    <tableColumn id="4" name="MARZO" dataDxfId="448"/>
    <tableColumn id="5" name="ABRIL" dataDxfId="447"/>
    <tableColumn id="6" name="MAYO" dataDxfId="446"/>
    <tableColumn id="7" name="JUNIO" dataDxfId="445"/>
    <tableColumn id="8" name="JULIO" dataDxfId="444"/>
    <tableColumn id="9" name="AGOSTO" dataDxfId="443"/>
    <tableColumn id="10" name="SEPTIEMBRE" dataDxfId="442"/>
    <tableColumn id="11" name="OCTUBRE" dataDxfId="441"/>
    <tableColumn id="12" name="NOVIEMBRE" dataDxfId="440"/>
    <tableColumn id="13" name="DICIEMBRE" dataDxfId="439"/>
  </tableColumns>
  <tableStyleInfo name="TableStyleMedium5" showFirstColumn="0" showLastColumn="0" showRowStripes="1" showColumnStripes="0"/>
</table>
</file>

<file path=xl/tables/table67.xml><?xml version="1.0" encoding="utf-8"?>
<table xmlns="http://schemas.openxmlformats.org/spreadsheetml/2006/main" id="21" name="Tabla1922" displayName="Tabla1922" ref="B6:N9" totalsRowShown="0" headerRowDxfId="438" headerRowBorderDxfId="437" tableBorderDxfId="436">
  <tableColumns count="13">
    <tableColumn id="1" name="RECHAZOS INTERNOS 2018" dataDxfId="435"/>
    <tableColumn id="2" name="ENERO" dataDxfId="434"/>
    <tableColumn id="3" name="FEBRERO" dataDxfId="433"/>
    <tableColumn id="4" name="MARZO" dataDxfId="432"/>
    <tableColumn id="5" name="ABRIL" dataDxfId="431"/>
    <tableColumn id="6" name="MAYO" dataDxfId="430"/>
    <tableColumn id="7" name="JUNIO" dataDxfId="429"/>
    <tableColumn id="8" name="JULIO" dataDxfId="428"/>
    <tableColumn id="9" name="AGOSTO" dataDxfId="427"/>
    <tableColumn id="10" name="SEPTIEMBRE" dataDxfId="426"/>
    <tableColumn id="11" name="OCTUBRE" dataDxfId="425"/>
    <tableColumn id="12" name="NOVIEMBRE" dataDxfId="424"/>
    <tableColumn id="13" name="DICIEMBRE" dataDxfId="423"/>
  </tableColumns>
  <tableStyleInfo name="TableStyleMedium5" showFirstColumn="0" showLastColumn="0" showRowStripes="1" showColumnStripes="0"/>
</table>
</file>

<file path=xl/tables/table68.xml><?xml version="1.0" encoding="utf-8"?>
<table xmlns="http://schemas.openxmlformats.org/spreadsheetml/2006/main" id="22" name="Tabla21023" displayName="Tabla21023" ref="B13:N16" totalsRowShown="0" headerRowDxfId="422" headerRowBorderDxfId="421" tableBorderDxfId="420">
  <tableColumns count="13">
    <tableColumn id="1" name="RECHAZOS EXTERNOS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9.xml><?xml version="1.0" encoding="utf-8"?>
<table xmlns="http://schemas.openxmlformats.org/spreadsheetml/2006/main" id="23" name="Tabla31124" displayName="Tabla31124" ref="B20:N26" totalsRowShown="0" headerRowDxfId="419" headerRowBorderDxfId="418" tableBorderDxfId="417">
  <tableColumns count="13">
    <tableColumn id="1" name="COSTE NO CALIDAD INTERNOS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id="27" name="Tabla328" displayName="Tabla328" ref="B48:C53" totalsRowShown="0" headerRowDxfId="974" headerRowBorderDxfId="973" tableBorderDxfId="972">
  <tableColumns count="2">
    <tableColumn id="1" name="2018"/>
    <tableColumn id="2" name="TOTAL" dataDxfId="971">
      <calculatedColumnFormula>DATOS!C$68</calculatedColumnFormula>
    </tableColumn>
  </tableColumns>
  <tableStyleInfo name="TableStyleMedium5" showFirstColumn="0" showLastColumn="0" showRowStripes="1" showColumnStripes="0"/>
</table>
</file>

<file path=xl/tables/table70.xml><?xml version="1.0" encoding="utf-8"?>
<table xmlns="http://schemas.openxmlformats.org/spreadsheetml/2006/main" id="24" name="Tabla51325" displayName="Tabla51325" ref="B40:N44" totalsRowShown="0" headerRowDxfId="416" headerRowBorderDxfId="415" tableBorderDxfId="414">
  <tableColumns count="13">
    <tableColumn id="1" name="INCIDNTES. CON DESPLAZAMTO A INSTALACIONES DE CLIENTES 2018"/>
    <tableColumn id="2" name="ENERO" dataDxfId="413">
      <calculatedColumnFormula>DATOS!C$50</calculatedColumnFormula>
    </tableColumn>
    <tableColumn id="3" name="FEBRERO" dataDxfId="412">
      <calculatedColumnFormula>DATOS!E$50</calculatedColumnFormula>
    </tableColumn>
    <tableColumn id="4" name="MARZO" dataDxfId="411">
      <calculatedColumnFormula>DATOS!G$50</calculatedColumnFormula>
    </tableColumn>
    <tableColumn id="5" name="ABRIL" dataDxfId="410">
      <calculatedColumnFormula>DATOS!I$50</calculatedColumnFormula>
    </tableColumn>
    <tableColumn id="6" name="MAYO" dataDxfId="409">
      <calculatedColumnFormula>DATOS!K$50</calculatedColumnFormula>
    </tableColumn>
    <tableColumn id="7" name="JUNIO"/>
    <tableColumn id="8" name="JULIO" dataDxfId="408">
      <calculatedColumnFormula>DATOS!O$50</calculatedColumnFormula>
    </tableColumn>
    <tableColumn id="9" name="AGOSTO" dataDxfId="407">
      <calculatedColumnFormula>DATOS!Q$50</calculatedColumnFormula>
    </tableColumn>
    <tableColumn id="10" name="SEPTIEMBRE" dataDxfId="406">
      <calculatedColumnFormula>DATOS!S$50</calculatedColumnFormula>
    </tableColumn>
    <tableColumn id="11" name="OCTUBRE" dataDxfId="405">
      <calculatedColumnFormula>DATOS!U$50</calculatedColumnFormula>
    </tableColumn>
    <tableColumn id="12" name="NOVIEMBRE" dataDxfId="404">
      <calculatedColumnFormula>DATOS!W$50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71.xml><?xml version="1.0" encoding="utf-8"?>
<table xmlns="http://schemas.openxmlformats.org/spreadsheetml/2006/main" id="26" name="Tabla6121527" displayName="Tabla6121527" ref="B58:N61" totalsRowShown="0" headerRowDxfId="403" headerRowBorderDxfId="402" tableBorderDxfId="401" totalsRowBorderDxfId="400">
  <tableColumns count="13">
    <tableColumn id="1" name="INTERVIENCIONES CON PARADA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72.xml><?xml version="1.0" encoding="utf-8"?>
<table xmlns="http://schemas.openxmlformats.org/spreadsheetml/2006/main" id="17" name="Tabla612152718" displayName="Tabla612152718" ref="B75:C78" totalsRowShown="0" headerRowDxfId="399" headerRowBorderDxfId="398" tableBorderDxfId="397" totalsRowBorderDxfId="396">
  <tableColumns count="2">
    <tableColumn id="1" name="CUMPLIMIENTO ANUAL AUDITORIAS 2018" dataDxfId="395"/>
    <tableColumn id="2" name="TOTAL" dataDxfId="394"/>
  </tableColumns>
  <tableStyleInfo name="TableStyleMedium5" showFirstColumn="0" showLastColumn="0" showRowStripes="1" showColumnStripes="0"/>
</table>
</file>

<file path=xl/tables/table73.xml><?xml version="1.0" encoding="utf-8"?>
<table xmlns="http://schemas.openxmlformats.org/spreadsheetml/2006/main" id="18" name="Tabla61215271819" displayName="Tabla61215271819" ref="B86:C89" totalsRowShown="0" headerRowDxfId="393" headerRowBorderDxfId="392" tableBorderDxfId="391" totalsRowBorderDxfId="390">
  <tableColumns count="2">
    <tableColumn id="1" name="% ACCIONES FUERA PLAZO 2018" dataDxfId="389"/>
    <tableColumn id="2" name="TOTAL" dataDxfId="388"/>
  </tableColumns>
  <tableStyleInfo name="TableStyleMedium5" showFirstColumn="0" showLastColumn="0" showRowStripes="1" showColumnStripes="0"/>
</table>
</file>

<file path=xl/tables/table74.xml><?xml version="1.0" encoding="utf-8"?>
<table xmlns="http://schemas.openxmlformats.org/spreadsheetml/2006/main" id="19" name="Tabla6121527181920" displayName="Tabla6121527181920" ref="B96:C99" totalsRowShown="0" headerRowDxfId="387" headerRowBorderDxfId="386" tableBorderDxfId="385" totalsRowBorderDxfId="384">
  <tableColumns count="2">
    <tableColumn id="1" name="TASA CUMPLIMIENTO CALIBRACIONES 2018" dataDxfId="383"/>
    <tableColumn id="2" name="TOTAL" dataDxfId="382"/>
  </tableColumns>
  <tableStyleInfo name="TableStyleMedium5" showFirstColumn="0" showLastColumn="0" showRowStripes="1" showColumnStripes="0"/>
</table>
</file>

<file path=xl/tables/table75.xml><?xml version="1.0" encoding="utf-8"?>
<table xmlns="http://schemas.openxmlformats.org/spreadsheetml/2006/main" id="20" name="Tabla612152721" displayName="Tabla612152721" ref="B106:N110" totalsRowShown="0" headerRowDxfId="381" headerRowBorderDxfId="380" tableBorderDxfId="379" totalsRowBorderDxfId="378">
  <tableColumns count="13">
    <tableColumn id="1" name="NºHORAS PARADA PRDTVA. POR MANTENMTOS CORRECTIVOS Y MAQ."/>
    <tableColumn id="2" name="ENERO" dataDxfId="377">
      <calculatedColumnFormula>DATOS!C57</calculatedColumnFormula>
    </tableColumn>
    <tableColumn id="3" name="FEBRERO" dataDxfId="376">
      <calculatedColumnFormula>DATOS!E57</calculatedColumnFormula>
    </tableColumn>
    <tableColumn id="4" name="MARZO"/>
    <tableColumn id="5" name="ABRIL" dataDxfId="375">
      <calculatedColumnFormula>DATOS!I57</calculatedColumnFormula>
    </tableColumn>
    <tableColumn id="6" name="MAYO" dataDxfId="374">
      <calculatedColumnFormula>DATOS!K57</calculatedColumnFormula>
    </tableColumn>
    <tableColumn id="7" name="JUNIO"/>
    <tableColumn id="8" name="JULIO" dataDxfId="373">
      <calculatedColumnFormula>DATOS!O57</calculatedColumnFormula>
    </tableColumn>
    <tableColumn id="9" name="AGOSTO" dataDxfId="372">
      <calculatedColumnFormula>DATOS!Q57</calculatedColumnFormula>
    </tableColumn>
    <tableColumn id="10" name="SEPTIEMBRE"/>
    <tableColumn id="11" name="OCTUBRE" dataDxfId="371">
      <calculatedColumnFormula>DATOS!U57</calculatedColumnFormula>
    </tableColumn>
    <tableColumn id="12" name="NOVIEMBRE" dataDxfId="370">
      <calculatedColumnFormula>DATOS!W57</calculatedColumnFormula>
    </tableColumn>
    <tableColumn id="13" name="DICIEMBRE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id="59" name="Tabla3112460" displayName="Tabla3112460" ref="B30:N36" totalsRowShown="0" headerRowDxfId="369" headerRowBorderDxfId="368" tableBorderDxfId="367">
  <tableColumns count="13">
    <tableColumn id="1" name="COSTE NO CALIDAD EXTERNOS 2018"/>
    <tableColumn id="2" name="ENERO" dataDxfId="366">
      <calculatedColumnFormula>DATOS!C$3</calculatedColumnFormula>
    </tableColumn>
    <tableColumn id="3" name="FEBRERO" dataDxfId="365">
      <calculatedColumnFormula>DATOS!E$49</calculatedColumnFormula>
    </tableColumn>
    <tableColumn id="4" name="MARZO" dataDxfId="364">
      <calculatedColumnFormula>DATOS!G$49</calculatedColumnFormula>
    </tableColumn>
    <tableColumn id="5" name="ABRIL" dataDxfId="363">
      <calculatedColumnFormula>DATOS!I$3</calculatedColumnFormula>
    </tableColumn>
    <tableColumn id="6" name="MAYO" dataDxfId="362">
      <calculatedColumnFormula>DATOS!K$49</calculatedColumnFormula>
    </tableColumn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77.xml><?xml version="1.0" encoding="utf-8"?>
<table xmlns="http://schemas.openxmlformats.org/spreadsheetml/2006/main" id="61" name="Tabla612152762" displayName="Tabla612152762" ref="B117:N120" totalsRowShown="0" headerRowDxfId="361" headerRowBorderDxfId="360" tableBorderDxfId="359" totalsRowBorderDxfId="358">
  <tableColumns count="13">
    <tableColumn id="1" name="CONTESTACIÓN INC EN FECHA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78.xml><?xml version="1.0" encoding="utf-8"?>
<table xmlns="http://schemas.openxmlformats.org/spreadsheetml/2006/main" id="65" name="Tabla61215276266" displayName="Tabla61215276266" ref="B127:N130" totalsRowShown="0" headerRowDxfId="357" headerRowBorderDxfId="356" tableBorderDxfId="355" totalsRowBorderDxfId="354">
  <tableColumns count="13">
    <tableColumn id="1" name="COPIAS DE SEGURIDAD EN FECHA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79.xml><?xml version="1.0" encoding="utf-8"?>
<table xmlns="http://schemas.openxmlformats.org/spreadsheetml/2006/main" id="66" name="Tabla6121527181967" displayName="Tabla6121527181967" ref="B140:C143" totalsRowShown="0" headerRowDxfId="353" headerRowBorderDxfId="352" tableBorderDxfId="351" totalsRowBorderDxfId="350">
  <tableColumns count="2">
    <tableColumn id="1" name="Nº DE DOCUMENTOS NO CONTROLADOS" dataDxfId="349"/>
    <tableColumn id="2" name="TOTAL" dataDxfId="348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id="28" name="Tabla61229" displayName="Tabla61229" ref="B86:C89" totalsRowShown="0" headerRowDxfId="970" headerRowBorderDxfId="969" tableBorderDxfId="968" totalsRowBorderDxfId="967">
  <tableColumns count="2">
    <tableColumn id="1" name="2018"/>
    <tableColumn id="2" name="TOTAL" dataDxfId="966"/>
  </tableColumns>
  <tableStyleInfo name="TableStyleMedium5" showFirstColumn="0" showLastColumn="0" showRowStripes="1" showColumnStripes="0"/>
</table>
</file>

<file path=xl/tables/table80.xml><?xml version="1.0" encoding="utf-8"?>
<table xmlns="http://schemas.openxmlformats.org/spreadsheetml/2006/main" id="67" name="Tabla612152718196768" displayName="Tabla612152718196768" ref="B152:C155" totalsRowShown="0" headerRowDxfId="347" headerRowBorderDxfId="346" tableBorderDxfId="345" totalsRowBorderDxfId="344">
  <tableColumns count="2">
    <tableColumn id="1" name="% VERIFICACIONES INTERNAS" dataDxfId="343"/>
    <tableColumn id="2" name="TOTAL" dataDxfId="342"/>
  </tableColumns>
  <tableStyleInfo name="TableStyleMedium5" showFirstColumn="0" showLastColumn="0" showRowStripes="1" showColumnStripes="0"/>
</table>
</file>

<file path=xl/tables/table81.xml><?xml version="1.0" encoding="utf-8"?>
<table xmlns="http://schemas.openxmlformats.org/spreadsheetml/2006/main" id="60" name="Tabla61215272161" displayName="Tabla61215272161" ref="B163:N168" totalsRowShown="0" headerRowDxfId="341" headerRowBorderDxfId="340" tableBorderDxfId="339" totalsRowBorderDxfId="338">
  <tableColumns count="13">
    <tableColumn id="1" name="Nº ORDENES PLANIFICADAS Vs EJECUTADAS"/>
    <tableColumn id="2" name="ENERO" dataDxfId="337">
      <calculatedColumnFormula>DATOS!C114</calculatedColumnFormula>
    </tableColumn>
    <tableColumn id="3" name="FEBRERO" dataDxfId="336">
      <calculatedColumnFormula>DATOS!E114</calculatedColumnFormula>
    </tableColumn>
    <tableColumn id="4" name="MARZO"/>
    <tableColumn id="5" name="ABRIL" dataDxfId="335">
      <calculatedColumnFormula>DATOS!I114</calculatedColumnFormula>
    </tableColumn>
    <tableColumn id="6" name="MAYO" dataDxfId="334">
      <calculatedColumnFormula>DATOS!K114</calculatedColumnFormula>
    </tableColumn>
    <tableColumn id="7" name="JUNIO"/>
    <tableColumn id="8" name="JULIO" dataDxfId="333">
      <calculatedColumnFormula>DATOS!O114</calculatedColumnFormula>
    </tableColumn>
    <tableColumn id="9" name="AGOSTO" dataDxfId="332">
      <calculatedColumnFormula>DATOS!Q114</calculatedColumnFormula>
    </tableColumn>
    <tableColumn id="10" name="SEPTIEMBRE"/>
    <tableColumn id="11" name="OCTUBRE" dataDxfId="331">
      <calculatedColumnFormula>DATOS!U114</calculatedColumnFormula>
    </tableColumn>
    <tableColumn id="12" name="NOVIEMBRE" dataDxfId="330">
      <calculatedColumnFormula>DATOS!W114</calculatedColumnFormula>
    </tableColumn>
    <tableColumn id="13" name="DICIEMBRE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id="68" name="Tabla6121527216169" displayName="Tabla6121527216169" ref="B176:N181" totalsRowShown="0" headerRowDxfId="329" headerRowBorderDxfId="328" tableBorderDxfId="327" totalsRowBorderDxfId="326">
  <tableColumns count="13">
    <tableColumn id="1" name="Nº CORRECTIVOS DERIVADOS DE PREDICTIVOS"/>
    <tableColumn id="2" name="ENERO" dataDxfId="325">
      <calculatedColumnFormula>DATOS!C127</calculatedColumnFormula>
    </tableColumn>
    <tableColumn id="3" name="FEBRERO" dataDxfId="324">
      <calculatedColumnFormula>DATOS!E127</calculatedColumnFormula>
    </tableColumn>
    <tableColumn id="4" name="MARZO"/>
    <tableColumn id="5" name="ABRIL" dataDxfId="323">
      <calculatedColumnFormula>DATOS!I127</calculatedColumnFormula>
    </tableColumn>
    <tableColumn id="6" name="MAYO" dataDxfId="322">
      <calculatedColumnFormula>DATOS!K127</calculatedColumnFormula>
    </tableColumn>
    <tableColumn id="7" name="JUNIO"/>
    <tableColumn id="8" name="JULIO" dataDxfId="321">
      <calculatedColumnFormula>DATOS!O127</calculatedColumnFormula>
    </tableColumn>
    <tableColumn id="9" name="AGOSTO" dataDxfId="320">
      <calculatedColumnFormula>DATOS!Q127</calculatedColumnFormula>
    </tableColumn>
    <tableColumn id="10" name="SEPTIEMBRE"/>
    <tableColumn id="11" name="OCTUBRE" dataDxfId="319">
      <calculatedColumnFormula>DATOS!U127</calculatedColumnFormula>
    </tableColumn>
    <tableColumn id="12" name="NOVIEMBRE" dataDxfId="318">
      <calculatedColumnFormula>DATOS!W127</calculatedColumnFormula>
    </tableColumn>
    <tableColumn id="13" name="DICIEMBRE"/>
  </tableColumns>
  <tableStyleInfo name="TableStyleMedium5" showFirstColumn="0" showLastColumn="0" showRowStripes="1" showColumnStripes="0"/>
</table>
</file>

<file path=xl/tables/table83.xml><?xml version="1.0" encoding="utf-8"?>
<table xmlns="http://schemas.openxmlformats.org/spreadsheetml/2006/main" id="25" name="Tabla61426" displayName="Tabla61426" ref="B48:N54" totalsRowShown="0" headerRowDxfId="317" headerRowBorderDxfId="316" tableBorderDxfId="315" totalsRowBorderDxfId="314">
  <tableColumns count="13">
    <tableColumn id="1" name="MEDIA INTERVENCIONES CORRECTIVAS POR MAQUINA 2018" dataDxfId="313"/>
    <tableColumn id="2" name="ENERO" dataDxfId="312">
      <calculatedColumnFormula>C47/C48</calculatedColumnFormula>
    </tableColumn>
    <tableColumn id="3" name="FEBRERO" dataDxfId="311"/>
    <tableColumn id="4" name="MARZO" dataDxfId="310"/>
    <tableColumn id="5" name="ABRIL" dataDxfId="309"/>
    <tableColumn id="6" name="MAYO" dataDxfId="308"/>
    <tableColumn id="7" name="JUNIO" dataDxfId="307"/>
    <tableColumn id="8" name="JULIO" dataDxfId="306"/>
    <tableColumn id="9" name="AGOSTO" dataDxfId="305"/>
    <tableColumn id="10" name="SEPTIEMBRE" dataDxfId="304"/>
    <tableColumn id="11" name="OCTUBRE" dataDxfId="303"/>
    <tableColumn id="12" name="NOVIEMBRE" dataDxfId="302"/>
    <tableColumn id="13" name="DICIEMBRE" dataDxfId="301"/>
  </tableColumns>
  <tableStyleInfo name="TableStyleMedium5" showFirstColumn="0" showLastColumn="0" showRowStripes="1" showColumnStripes="0"/>
</table>
</file>

<file path=xl/tables/table84.xml><?xml version="1.0" encoding="utf-8"?>
<table xmlns="http://schemas.openxmlformats.org/spreadsheetml/2006/main" id="47" name="Tabla612152748" displayName="Tabla612152748" ref="B66:N69" totalsRowShown="0" headerRowDxfId="300" headerRowBorderDxfId="299" tableBorderDxfId="298" totalsRowBorderDxfId="297">
  <tableColumns count="13">
    <tableColumn id="1" name="INTERVIENCIONES CON PARADA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85.xml><?xml version="1.0" encoding="utf-8"?>
<table xmlns="http://schemas.openxmlformats.org/spreadsheetml/2006/main" id="97" name="Tabla192298" displayName="Tabla192298" ref="B6:N9" totalsRowShown="0" headerRowDxfId="296" headerRowBorderDxfId="295" tableBorderDxfId="294">
  <tableColumns count="13">
    <tableColumn id="1" name="RECHAZOS INTERNOS 2018" dataDxfId="293"/>
    <tableColumn id="2" name="ENERO" dataDxfId="292"/>
    <tableColumn id="3" name="FEBRERO" dataDxfId="291"/>
    <tableColumn id="4" name="MARZO" dataDxfId="290"/>
    <tableColumn id="5" name="ABRIL" dataDxfId="289"/>
    <tableColumn id="6" name="MAYO" dataDxfId="288"/>
    <tableColumn id="7" name="JUNIO" dataDxfId="287"/>
    <tableColumn id="8" name="JULIO" dataDxfId="286"/>
    <tableColumn id="9" name="AGOSTO" dataDxfId="285"/>
    <tableColumn id="10" name="SEPTIEMBRE" dataDxfId="284"/>
    <tableColumn id="11" name="OCTUBRE" dataDxfId="283"/>
    <tableColumn id="12" name="NOVIEMBRE" dataDxfId="282"/>
    <tableColumn id="13" name="DICIEMBRE" dataDxfId="281"/>
  </tableColumns>
  <tableStyleInfo name="TableStyleMedium5" showFirstColumn="0" showLastColumn="0" showRowStripes="1" showColumnStripes="0"/>
</table>
</file>

<file path=xl/tables/table86.xml><?xml version="1.0" encoding="utf-8"?>
<table xmlns="http://schemas.openxmlformats.org/spreadsheetml/2006/main" id="98" name="Tabla2102399" displayName="Tabla2102399" ref="B13:N16" totalsRowShown="0" headerRowDxfId="280" headerRowBorderDxfId="279" tableBorderDxfId="278">
  <tableColumns count="13">
    <tableColumn id="1" name="RECHAZOS EXTERNOS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87.xml><?xml version="1.0" encoding="utf-8"?>
<table xmlns="http://schemas.openxmlformats.org/spreadsheetml/2006/main" id="99" name="Tabla31124100" displayName="Tabla31124100" ref="B20:N26" totalsRowShown="0" headerRowDxfId="277" headerRowBorderDxfId="276" tableBorderDxfId="275">
  <tableColumns count="13">
    <tableColumn id="1" name="COSTE NO CALIDAD INTERNOS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id="100" name="Tabla51325101" displayName="Tabla51325101" ref="B40:N44" totalsRowShown="0" headerRowDxfId="274" headerRowBorderDxfId="273" tableBorderDxfId="272">
  <tableColumns count="13">
    <tableColumn id="1" name="INCIDNTES. CON DESPLAZAMTO A INSTALACIONES DE CLIENTES 2018"/>
    <tableColumn id="2" name="ENERO" dataDxfId="271">
      <calculatedColumnFormula>DATOS!C$50</calculatedColumnFormula>
    </tableColumn>
    <tableColumn id="3" name="FEBRERO" dataDxfId="270">
      <calculatedColumnFormula>DATOS!E$50</calculatedColumnFormula>
    </tableColumn>
    <tableColumn id="4" name="MARZO" dataDxfId="269">
      <calculatedColumnFormula>DATOS!G$50</calculatedColumnFormula>
    </tableColumn>
    <tableColumn id="5" name="ABRIL" dataDxfId="268">
      <calculatedColumnFormula>DATOS!I$50</calculatedColumnFormula>
    </tableColumn>
    <tableColumn id="6" name="MAYO" dataDxfId="267">
      <calculatedColumnFormula>DATOS!K$50</calculatedColumnFormula>
    </tableColumn>
    <tableColumn id="7" name="JUNIO"/>
    <tableColumn id="8" name="JULIO" dataDxfId="266">
      <calculatedColumnFormula>DATOS!O$50</calculatedColumnFormula>
    </tableColumn>
    <tableColumn id="9" name="AGOSTO" dataDxfId="265">
      <calculatedColumnFormula>DATOS!Q$50</calculatedColumnFormula>
    </tableColumn>
    <tableColumn id="10" name="SEPTIEMBRE" dataDxfId="264">
      <calculatedColumnFormula>DATOS!S$50</calculatedColumnFormula>
    </tableColumn>
    <tableColumn id="11" name="OCTUBRE" dataDxfId="263">
      <calculatedColumnFormula>DATOS!U$50</calculatedColumnFormula>
    </tableColumn>
    <tableColumn id="12" name="NOVIEMBRE" dataDxfId="262">
      <calculatedColumnFormula>DATOS!W$50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89.xml><?xml version="1.0" encoding="utf-8"?>
<table xmlns="http://schemas.openxmlformats.org/spreadsheetml/2006/main" id="101" name="Tabla6121527102" displayName="Tabla6121527102" ref="B58:N61" totalsRowShown="0" headerRowDxfId="261" headerRowBorderDxfId="260" tableBorderDxfId="259" totalsRowBorderDxfId="258">
  <tableColumns count="13">
    <tableColumn id="1" name="INTERVIENCIONES CON PARADA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id="69" name="Tabla270" displayName="Tabla270" ref="B26:N32" totalsRowShown="0" headerRowDxfId="965" headerRowBorderDxfId="964" tableBorderDxfId="963">
  <tableColumns count="13">
    <tableColumn id="1" name="2018"/>
    <tableColumn id="2" name="ENERO"/>
    <tableColumn id="3" name="FEBRERO" dataDxfId="962"/>
    <tableColumn id="4" name="MARZO" dataDxfId="961" dataCellStyle="Porcentaje"/>
    <tableColumn id="5" name="ABRIL"/>
    <tableColumn id="6" name="MAYO"/>
    <tableColumn id="7" name="JUNIO" dataDxfId="960" dataCellStyle="Porcentaje"/>
    <tableColumn id="8" name="JULIO"/>
    <tableColumn id="9" name="AGOSTO"/>
    <tableColumn id="10" name="SEPTIEMBRE" dataDxfId="959" dataCellStyle="Porcentaje"/>
    <tableColumn id="11" name="OCTUBRE"/>
    <tableColumn id="12" name="NOVIEMBRE"/>
    <tableColumn id="13" name="DICIEMBRE" dataDxfId="958" dataCellStyle="Porcentaje"/>
  </tableColumns>
  <tableStyleInfo name="TableStyleMedium5" showFirstColumn="0" showLastColumn="0" showRowStripes="1" showColumnStripes="0"/>
</table>
</file>

<file path=xl/tables/table90.xml><?xml version="1.0" encoding="utf-8"?>
<table xmlns="http://schemas.openxmlformats.org/spreadsheetml/2006/main" id="102" name="Tabla612152718103" displayName="Tabla612152718103" ref="B69:C72" totalsRowShown="0" headerRowDxfId="257" headerRowBorderDxfId="256" tableBorderDxfId="255" totalsRowBorderDxfId="254">
  <tableColumns count="2">
    <tableColumn id="1" name="CUMPLIMIENTO ANUAL AUDITORIAS 2018" dataDxfId="253"/>
    <tableColumn id="2" name="TOTAL" dataDxfId="252"/>
  </tableColumns>
  <tableStyleInfo name="TableStyleMedium5" showFirstColumn="0" showLastColumn="0" showRowStripes="1" showColumnStripes="0"/>
</table>
</file>

<file path=xl/tables/table91.xml><?xml version="1.0" encoding="utf-8"?>
<table xmlns="http://schemas.openxmlformats.org/spreadsheetml/2006/main" id="103" name="Tabla61215271819104" displayName="Tabla61215271819104" ref="B80:C83" totalsRowShown="0" headerRowDxfId="251" headerRowBorderDxfId="250" tableBorderDxfId="249" totalsRowBorderDxfId="248">
  <tableColumns count="2">
    <tableColumn id="1" name="% ACCIONES FUERA PLAZO 2018" dataDxfId="247"/>
    <tableColumn id="2" name="TOTAL" dataDxfId="246"/>
  </tableColumns>
  <tableStyleInfo name="TableStyleMedium5" showFirstColumn="0" showLastColumn="0" showRowStripes="1" showColumnStripes="0"/>
</table>
</file>

<file path=xl/tables/table92.xml><?xml version="1.0" encoding="utf-8"?>
<table xmlns="http://schemas.openxmlformats.org/spreadsheetml/2006/main" id="104" name="Tabla6121527181920105" displayName="Tabla6121527181920105" ref="B90:C93" totalsRowShown="0" headerRowDxfId="245" headerRowBorderDxfId="244" tableBorderDxfId="243" totalsRowBorderDxfId="242">
  <tableColumns count="2">
    <tableColumn id="1" name="TASA CUMPLIMIENTO CALIBRACIONES 2018" dataDxfId="241"/>
    <tableColumn id="2" name="TOTAL" dataDxfId="240"/>
  </tableColumns>
  <tableStyleInfo name="TableStyleMedium5" showFirstColumn="0" showLastColumn="0" showRowStripes="1" showColumnStripes="0"/>
</table>
</file>

<file path=xl/tables/table93.xml><?xml version="1.0" encoding="utf-8"?>
<table xmlns="http://schemas.openxmlformats.org/spreadsheetml/2006/main" id="105" name="Tabla612152721106" displayName="Tabla612152721106" ref="B100:N104" totalsRowShown="0" headerRowDxfId="239" headerRowBorderDxfId="238" tableBorderDxfId="237" totalsRowBorderDxfId="236">
  <tableColumns count="13">
    <tableColumn id="1" name="NºHORAS PARADA PRDTVA. POR MANTENMTOS CORRECTIVOS Y MAQ."/>
    <tableColumn id="2" name="ENERO" dataDxfId="235">
      <calculatedColumnFormula>DATOS!C57</calculatedColumnFormula>
    </tableColumn>
    <tableColumn id="3" name="FEBRERO" dataDxfId="234">
      <calculatedColumnFormula>DATOS!E57</calculatedColumnFormula>
    </tableColumn>
    <tableColumn id="4" name="MARZO"/>
    <tableColumn id="5" name="ABRIL" dataDxfId="233">
      <calculatedColumnFormula>DATOS!I57</calculatedColumnFormula>
    </tableColumn>
    <tableColumn id="6" name="MAYO" dataDxfId="232">
      <calculatedColumnFormula>DATOS!K57</calculatedColumnFormula>
    </tableColumn>
    <tableColumn id="7" name="JUNIO"/>
    <tableColumn id="8" name="JULIO" dataDxfId="231">
      <calculatedColumnFormula>DATOS!O57</calculatedColumnFormula>
    </tableColumn>
    <tableColumn id="9" name="AGOSTO" dataDxfId="230">
      <calculatedColumnFormula>DATOS!Q57</calculatedColumnFormula>
    </tableColumn>
    <tableColumn id="10" name="SEPTIEMBRE"/>
    <tableColumn id="11" name="OCTUBRE" dataDxfId="229">
      <calculatedColumnFormula>DATOS!U57</calculatedColumnFormula>
    </tableColumn>
    <tableColumn id="12" name="NOVIEMBRE" dataDxfId="228">
      <calculatedColumnFormula>DATOS!W57</calculatedColumnFormula>
    </tableColumn>
    <tableColumn id="13" name="DICIEMBRE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id="106" name="Tabla3112460107" displayName="Tabla3112460107" ref="B30:N36" totalsRowShown="0" headerRowDxfId="227" headerRowBorderDxfId="226" tableBorderDxfId="225">
  <tableColumns count="13">
    <tableColumn id="1" name="COSTE NO CALIDAD EXTERNOS 2018"/>
    <tableColumn id="2" name="ENERO" dataDxfId="224">
      <calculatedColumnFormula>DATOS!C$3</calculatedColumnFormula>
    </tableColumn>
    <tableColumn id="3" name="FEBRERO" dataDxfId="223">
      <calculatedColumnFormula>DATOS!E$49</calculatedColumnFormula>
    </tableColumn>
    <tableColumn id="4" name="MARZO" dataDxfId="222">
      <calculatedColumnFormula>DATOS!G$49</calculatedColumnFormula>
    </tableColumn>
    <tableColumn id="5" name="ABRIL" dataDxfId="221">
      <calculatedColumnFormula>DATOS!I$3</calculatedColumnFormula>
    </tableColumn>
    <tableColumn id="6" name="MAYO" dataDxfId="220">
      <calculatedColumnFormula>DATOS!K$49</calculatedColumnFormula>
    </tableColumn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95.xml><?xml version="1.0" encoding="utf-8"?>
<table xmlns="http://schemas.openxmlformats.org/spreadsheetml/2006/main" id="107" name="Tabla612152762108" displayName="Tabla612152762108" ref="B111:N114" totalsRowShown="0" headerRowDxfId="219" headerRowBorderDxfId="218" tableBorderDxfId="217" totalsRowBorderDxfId="216">
  <tableColumns count="13">
    <tableColumn id="1" name="CONTESTACIÓN INC EN FECHA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96.xml><?xml version="1.0" encoding="utf-8"?>
<table xmlns="http://schemas.openxmlformats.org/spreadsheetml/2006/main" id="108" name="Tabla61215276266109" displayName="Tabla61215276266109" ref="B121:N124" totalsRowShown="0" headerRowDxfId="215" headerRowBorderDxfId="214" tableBorderDxfId="213" totalsRowBorderDxfId="212">
  <tableColumns count="13">
    <tableColumn id="1" name="COPIAS DE SEGURIDAD EN FECHA 2018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97.xml><?xml version="1.0" encoding="utf-8"?>
<table xmlns="http://schemas.openxmlformats.org/spreadsheetml/2006/main" id="109" name="Tabla6121527181967110" displayName="Tabla6121527181967110" ref="B134:C137" totalsRowShown="0" headerRowDxfId="211" headerRowBorderDxfId="210" tableBorderDxfId="209" totalsRowBorderDxfId="208">
  <tableColumns count="2">
    <tableColumn id="1" name="Nº DE DOCUMENTOS NO CONTROLADOS" dataDxfId="207"/>
    <tableColumn id="2" name="TOTAL" dataDxfId="206"/>
  </tableColumns>
  <tableStyleInfo name="TableStyleMedium5" showFirstColumn="0" showLastColumn="0" showRowStripes="1" showColumnStripes="0"/>
</table>
</file>

<file path=xl/tables/table98.xml><?xml version="1.0" encoding="utf-8"?>
<table xmlns="http://schemas.openxmlformats.org/spreadsheetml/2006/main" id="110" name="Tabla612152718196768111" displayName="Tabla612152718196768111" ref="B146:C149" totalsRowShown="0" headerRowDxfId="205" headerRowBorderDxfId="204" tableBorderDxfId="203" totalsRowBorderDxfId="202">
  <tableColumns count="2">
    <tableColumn id="1" name="% VERIFICACIONES INTERNAS" dataDxfId="201"/>
    <tableColumn id="2" name="TOTAL" dataDxfId="200"/>
  </tableColumns>
  <tableStyleInfo name="TableStyleMedium5" showFirstColumn="0" showLastColumn="0" showRowStripes="1" showColumnStripes="0"/>
</table>
</file>

<file path=xl/tables/table99.xml><?xml version="1.0" encoding="utf-8"?>
<table xmlns="http://schemas.openxmlformats.org/spreadsheetml/2006/main" id="111" name="Tabla61215272161112" displayName="Tabla61215272161112" ref="B157:N162" totalsRowShown="0" headerRowDxfId="199" headerRowBorderDxfId="198" tableBorderDxfId="197" totalsRowBorderDxfId="196">
  <tableColumns count="13">
    <tableColumn id="1" name="Nº ORDENES PLANIFICADAS Vs EJECUTADAS"/>
    <tableColumn id="2" name="ENERO" dataDxfId="195">
      <calculatedColumnFormula>DATOS!C114</calculatedColumnFormula>
    </tableColumn>
    <tableColumn id="3" name="FEBRERO" dataDxfId="194">
      <calculatedColumnFormula>DATOS!E114</calculatedColumnFormula>
    </tableColumn>
    <tableColumn id="4" name="MARZO"/>
    <tableColumn id="5" name="ABRIL" dataDxfId="193">
      <calculatedColumnFormula>DATOS!I114</calculatedColumnFormula>
    </tableColumn>
    <tableColumn id="6" name="MAYO" dataDxfId="192">
      <calculatedColumnFormula>DATOS!K114</calculatedColumnFormula>
    </tableColumn>
    <tableColumn id="7" name="JUNIO"/>
    <tableColumn id="8" name="JULIO" dataDxfId="191">
      <calculatedColumnFormula>DATOS!O114</calculatedColumnFormula>
    </tableColumn>
    <tableColumn id="9" name="AGOSTO" dataDxfId="190">
      <calculatedColumnFormula>DATOS!Q114</calculatedColumnFormula>
    </tableColumn>
    <tableColumn id="10" name="SEPTIEMBRE"/>
    <tableColumn id="11" name="OCTUBRE" dataDxfId="189">
      <calculatedColumnFormula>DATOS!U114</calculatedColumnFormula>
    </tableColumn>
    <tableColumn id="12" name="NOVIEMBRE" dataDxfId="188">
      <calculatedColumnFormula>DATOS!W114</calculatedColumnFormula>
    </tableColumn>
    <tableColumn id="13" name="DICIEMBR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9.xml"/><Relationship Id="rId13" Type="http://schemas.openxmlformats.org/officeDocument/2006/relationships/table" Target="../tables/table74.xml"/><Relationship Id="rId18" Type="http://schemas.openxmlformats.org/officeDocument/2006/relationships/table" Target="../tables/table79.xml"/><Relationship Id="rId3" Type="http://schemas.openxmlformats.org/officeDocument/2006/relationships/vmlDrawing" Target="../drawings/vmlDrawing10.vml"/><Relationship Id="rId21" Type="http://schemas.openxmlformats.org/officeDocument/2006/relationships/table" Target="../tables/table82.xml"/><Relationship Id="rId7" Type="http://schemas.openxmlformats.org/officeDocument/2006/relationships/table" Target="../tables/table68.xml"/><Relationship Id="rId12" Type="http://schemas.openxmlformats.org/officeDocument/2006/relationships/table" Target="../tables/table73.xml"/><Relationship Id="rId17" Type="http://schemas.openxmlformats.org/officeDocument/2006/relationships/table" Target="../tables/table78.xml"/><Relationship Id="rId2" Type="http://schemas.openxmlformats.org/officeDocument/2006/relationships/drawing" Target="../drawings/drawing9.xml"/><Relationship Id="rId16" Type="http://schemas.openxmlformats.org/officeDocument/2006/relationships/table" Target="../tables/table77.xml"/><Relationship Id="rId20" Type="http://schemas.openxmlformats.org/officeDocument/2006/relationships/table" Target="../tables/table8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67.xml"/><Relationship Id="rId11" Type="http://schemas.openxmlformats.org/officeDocument/2006/relationships/table" Target="../tables/table72.xml"/><Relationship Id="rId24" Type="http://schemas.openxmlformats.org/officeDocument/2006/relationships/comments" Target="../comments10.xml"/><Relationship Id="rId5" Type="http://schemas.openxmlformats.org/officeDocument/2006/relationships/image" Target="../media/image1.emf"/><Relationship Id="rId15" Type="http://schemas.openxmlformats.org/officeDocument/2006/relationships/table" Target="../tables/table76.xml"/><Relationship Id="rId23" Type="http://schemas.openxmlformats.org/officeDocument/2006/relationships/table" Target="../tables/table84.xml"/><Relationship Id="rId10" Type="http://schemas.openxmlformats.org/officeDocument/2006/relationships/table" Target="../tables/table71.xml"/><Relationship Id="rId19" Type="http://schemas.openxmlformats.org/officeDocument/2006/relationships/table" Target="../tables/table80.xml"/><Relationship Id="rId4" Type="http://schemas.openxmlformats.org/officeDocument/2006/relationships/oleObject" Target="../embeddings/oleObject9.bin"/><Relationship Id="rId9" Type="http://schemas.openxmlformats.org/officeDocument/2006/relationships/table" Target="../tables/table70.xml"/><Relationship Id="rId14" Type="http://schemas.openxmlformats.org/officeDocument/2006/relationships/table" Target="../tables/table75.xml"/><Relationship Id="rId22" Type="http://schemas.openxmlformats.org/officeDocument/2006/relationships/table" Target="../tables/table83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7.xml"/><Relationship Id="rId13" Type="http://schemas.openxmlformats.org/officeDocument/2006/relationships/table" Target="../tables/table92.xml"/><Relationship Id="rId18" Type="http://schemas.openxmlformats.org/officeDocument/2006/relationships/table" Target="../tables/table97.xml"/><Relationship Id="rId3" Type="http://schemas.openxmlformats.org/officeDocument/2006/relationships/vmlDrawing" Target="../drawings/vmlDrawing11.vml"/><Relationship Id="rId21" Type="http://schemas.openxmlformats.org/officeDocument/2006/relationships/table" Target="../tables/table100.xml"/><Relationship Id="rId7" Type="http://schemas.openxmlformats.org/officeDocument/2006/relationships/table" Target="../tables/table86.xml"/><Relationship Id="rId12" Type="http://schemas.openxmlformats.org/officeDocument/2006/relationships/table" Target="../tables/table91.xml"/><Relationship Id="rId17" Type="http://schemas.openxmlformats.org/officeDocument/2006/relationships/table" Target="../tables/table96.xml"/><Relationship Id="rId2" Type="http://schemas.openxmlformats.org/officeDocument/2006/relationships/drawing" Target="../drawings/drawing10.xml"/><Relationship Id="rId16" Type="http://schemas.openxmlformats.org/officeDocument/2006/relationships/table" Target="../tables/table95.xml"/><Relationship Id="rId20" Type="http://schemas.openxmlformats.org/officeDocument/2006/relationships/table" Target="../tables/table99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85.xml"/><Relationship Id="rId11" Type="http://schemas.openxmlformats.org/officeDocument/2006/relationships/table" Target="../tables/table90.xml"/><Relationship Id="rId24" Type="http://schemas.openxmlformats.org/officeDocument/2006/relationships/comments" Target="../comments11.xml"/><Relationship Id="rId5" Type="http://schemas.openxmlformats.org/officeDocument/2006/relationships/image" Target="../media/image1.emf"/><Relationship Id="rId15" Type="http://schemas.openxmlformats.org/officeDocument/2006/relationships/table" Target="../tables/table94.xml"/><Relationship Id="rId23" Type="http://schemas.openxmlformats.org/officeDocument/2006/relationships/table" Target="../tables/table102.xml"/><Relationship Id="rId10" Type="http://schemas.openxmlformats.org/officeDocument/2006/relationships/table" Target="../tables/table89.xml"/><Relationship Id="rId19" Type="http://schemas.openxmlformats.org/officeDocument/2006/relationships/table" Target="../tables/table98.xml"/><Relationship Id="rId4" Type="http://schemas.openxmlformats.org/officeDocument/2006/relationships/oleObject" Target="../embeddings/oleObject10.bin"/><Relationship Id="rId9" Type="http://schemas.openxmlformats.org/officeDocument/2006/relationships/table" Target="../tables/table88.xml"/><Relationship Id="rId14" Type="http://schemas.openxmlformats.org/officeDocument/2006/relationships/table" Target="../tables/table93.xml"/><Relationship Id="rId22" Type="http://schemas.openxmlformats.org/officeDocument/2006/relationships/table" Target="../tables/table10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6.xml"/><Relationship Id="rId13" Type="http://schemas.openxmlformats.org/officeDocument/2006/relationships/table" Target="../tables/table111.xml"/><Relationship Id="rId3" Type="http://schemas.openxmlformats.org/officeDocument/2006/relationships/oleObject" Target="../embeddings/oleObject11.bin"/><Relationship Id="rId7" Type="http://schemas.openxmlformats.org/officeDocument/2006/relationships/table" Target="../tables/table105.xml"/><Relationship Id="rId12" Type="http://schemas.openxmlformats.org/officeDocument/2006/relationships/table" Target="../tables/table110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Relationship Id="rId6" Type="http://schemas.openxmlformats.org/officeDocument/2006/relationships/table" Target="../tables/table104.xml"/><Relationship Id="rId11" Type="http://schemas.openxmlformats.org/officeDocument/2006/relationships/table" Target="../tables/table109.xml"/><Relationship Id="rId5" Type="http://schemas.openxmlformats.org/officeDocument/2006/relationships/table" Target="../tables/table103.xml"/><Relationship Id="rId15" Type="http://schemas.openxmlformats.org/officeDocument/2006/relationships/comments" Target="../comments12.xml"/><Relationship Id="rId10" Type="http://schemas.openxmlformats.org/officeDocument/2006/relationships/table" Target="../tables/table108.xml"/><Relationship Id="rId4" Type="http://schemas.openxmlformats.org/officeDocument/2006/relationships/image" Target="../media/image1.emf"/><Relationship Id="rId9" Type="http://schemas.openxmlformats.org/officeDocument/2006/relationships/table" Target="../tables/table107.xml"/><Relationship Id="rId14" Type="http://schemas.openxmlformats.org/officeDocument/2006/relationships/table" Target="../tables/table1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1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4.xml"/><Relationship Id="rId5" Type="http://schemas.openxmlformats.org/officeDocument/2006/relationships/comments" Target="../comments14.xml"/><Relationship Id="rId4" Type="http://schemas.openxmlformats.org/officeDocument/2006/relationships/image" Target="../media/image1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13" Type="http://schemas.openxmlformats.org/officeDocument/2006/relationships/table" Target="../tables/table8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2.xml"/><Relationship Id="rId12" Type="http://schemas.openxmlformats.org/officeDocument/2006/relationships/table" Target="../tables/table7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11" Type="http://schemas.openxmlformats.org/officeDocument/2006/relationships/table" Target="../tables/table6.xml"/><Relationship Id="rId5" Type="http://schemas.openxmlformats.org/officeDocument/2006/relationships/image" Target="../media/image1.emf"/><Relationship Id="rId15" Type="http://schemas.openxmlformats.org/officeDocument/2006/relationships/table" Target="../tables/table10.xml"/><Relationship Id="rId10" Type="http://schemas.openxmlformats.org/officeDocument/2006/relationships/table" Target="../tables/table5.xml"/><Relationship Id="rId4" Type="http://schemas.openxmlformats.org/officeDocument/2006/relationships/oleObject" Target="../embeddings/oleObject1.bin"/><Relationship Id="rId9" Type="http://schemas.openxmlformats.org/officeDocument/2006/relationships/table" Target="../tables/table4.xml"/><Relationship Id="rId14" Type="http://schemas.openxmlformats.org/officeDocument/2006/relationships/table" Target="../tables/table9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13" Type="http://schemas.openxmlformats.org/officeDocument/2006/relationships/table" Target="../tables/table18.xml"/><Relationship Id="rId3" Type="http://schemas.openxmlformats.org/officeDocument/2006/relationships/vmlDrawing" Target="../drawings/vmlDrawing3.vml"/><Relationship Id="rId7" Type="http://schemas.openxmlformats.org/officeDocument/2006/relationships/table" Target="../tables/table12.xml"/><Relationship Id="rId12" Type="http://schemas.openxmlformats.org/officeDocument/2006/relationships/table" Target="../tables/table17.xml"/><Relationship Id="rId17" Type="http://schemas.openxmlformats.org/officeDocument/2006/relationships/comments" Target="../comments3.xml"/><Relationship Id="rId2" Type="http://schemas.openxmlformats.org/officeDocument/2006/relationships/drawing" Target="../drawings/drawing2.xml"/><Relationship Id="rId16" Type="http://schemas.openxmlformats.org/officeDocument/2006/relationships/table" Target="../tables/table2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.xml"/><Relationship Id="rId11" Type="http://schemas.openxmlformats.org/officeDocument/2006/relationships/table" Target="../tables/table16.xml"/><Relationship Id="rId5" Type="http://schemas.openxmlformats.org/officeDocument/2006/relationships/image" Target="../media/image1.emf"/><Relationship Id="rId15" Type="http://schemas.openxmlformats.org/officeDocument/2006/relationships/table" Target="../tables/table20.xml"/><Relationship Id="rId10" Type="http://schemas.openxmlformats.org/officeDocument/2006/relationships/table" Target="../tables/table15.xml"/><Relationship Id="rId4" Type="http://schemas.openxmlformats.org/officeDocument/2006/relationships/oleObject" Target="../embeddings/oleObject2.bin"/><Relationship Id="rId9" Type="http://schemas.openxmlformats.org/officeDocument/2006/relationships/table" Target="../tables/table14.xml"/><Relationship Id="rId14" Type="http://schemas.openxmlformats.org/officeDocument/2006/relationships/table" Target="../tables/table19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png"/><Relationship Id="rId4" Type="http://schemas.openxmlformats.org/officeDocument/2006/relationships/oleObject" Target="../embeddings/oleObject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5.xml"/><Relationship Id="rId13" Type="http://schemas.openxmlformats.org/officeDocument/2006/relationships/comments" Target="../comments4.xml"/><Relationship Id="rId3" Type="http://schemas.openxmlformats.org/officeDocument/2006/relationships/oleObject" Target="../embeddings/oleObject3.bin"/><Relationship Id="rId7" Type="http://schemas.openxmlformats.org/officeDocument/2006/relationships/table" Target="../tables/table24.xml"/><Relationship Id="rId12" Type="http://schemas.openxmlformats.org/officeDocument/2006/relationships/table" Target="../tables/table2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Relationship Id="rId6" Type="http://schemas.openxmlformats.org/officeDocument/2006/relationships/table" Target="../tables/table23.xml"/><Relationship Id="rId11" Type="http://schemas.openxmlformats.org/officeDocument/2006/relationships/table" Target="../tables/table28.xml"/><Relationship Id="rId5" Type="http://schemas.openxmlformats.org/officeDocument/2006/relationships/table" Target="../tables/table22.xml"/><Relationship Id="rId10" Type="http://schemas.openxmlformats.org/officeDocument/2006/relationships/table" Target="../tables/table27.xml"/><Relationship Id="rId4" Type="http://schemas.openxmlformats.org/officeDocument/2006/relationships/image" Target="../media/image1.emf"/><Relationship Id="rId9" Type="http://schemas.openxmlformats.org/officeDocument/2006/relationships/table" Target="../tables/table2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2.xml"/><Relationship Id="rId13" Type="http://schemas.openxmlformats.org/officeDocument/2006/relationships/table" Target="../tables/table37.xml"/><Relationship Id="rId18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table" Target="../tables/table31.xml"/><Relationship Id="rId12" Type="http://schemas.openxmlformats.org/officeDocument/2006/relationships/table" Target="../tables/table36.xml"/><Relationship Id="rId17" Type="http://schemas.openxmlformats.org/officeDocument/2006/relationships/table" Target="../tables/table41.xml"/><Relationship Id="rId2" Type="http://schemas.openxmlformats.org/officeDocument/2006/relationships/drawing" Target="../drawings/drawing4.xml"/><Relationship Id="rId16" Type="http://schemas.openxmlformats.org/officeDocument/2006/relationships/table" Target="../tables/table4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30.xml"/><Relationship Id="rId11" Type="http://schemas.openxmlformats.org/officeDocument/2006/relationships/table" Target="../tables/table35.xml"/><Relationship Id="rId5" Type="http://schemas.openxmlformats.org/officeDocument/2006/relationships/image" Target="../media/image1.emf"/><Relationship Id="rId15" Type="http://schemas.openxmlformats.org/officeDocument/2006/relationships/table" Target="../tables/table39.xml"/><Relationship Id="rId10" Type="http://schemas.openxmlformats.org/officeDocument/2006/relationships/table" Target="../tables/table34.xml"/><Relationship Id="rId4" Type="http://schemas.openxmlformats.org/officeDocument/2006/relationships/oleObject" Target="../embeddings/oleObject4.bin"/><Relationship Id="rId9" Type="http://schemas.openxmlformats.org/officeDocument/2006/relationships/table" Target="../tables/table33.xml"/><Relationship Id="rId14" Type="http://schemas.openxmlformats.org/officeDocument/2006/relationships/table" Target="../tables/table3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5.xml"/><Relationship Id="rId13" Type="http://schemas.openxmlformats.org/officeDocument/2006/relationships/table" Target="../tables/table50.xml"/><Relationship Id="rId3" Type="http://schemas.openxmlformats.org/officeDocument/2006/relationships/oleObject" Target="../embeddings/oleObject5.bin"/><Relationship Id="rId7" Type="http://schemas.openxmlformats.org/officeDocument/2006/relationships/table" Target="../tables/table44.xml"/><Relationship Id="rId12" Type="http://schemas.openxmlformats.org/officeDocument/2006/relationships/table" Target="../tables/table49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Relationship Id="rId6" Type="http://schemas.openxmlformats.org/officeDocument/2006/relationships/table" Target="../tables/table43.xml"/><Relationship Id="rId11" Type="http://schemas.openxmlformats.org/officeDocument/2006/relationships/table" Target="../tables/table48.xml"/><Relationship Id="rId5" Type="http://schemas.openxmlformats.org/officeDocument/2006/relationships/table" Target="../tables/table42.xml"/><Relationship Id="rId10" Type="http://schemas.openxmlformats.org/officeDocument/2006/relationships/table" Target="../tables/table47.xml"/><Relationship Id="rId4" Type="http://schemas.openxmlformats.org/officeDocument/2006/relationships/image" Target="../media/image1.emf"/><Relationship Id="rId9" Type="http://schemas.openxmlformats.org/officeDocument/2006/relationships/table" Target="../tables/table46.xml"/><Relationship Id="rId1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4.xml"/><Relationship Id="rId13" Type="http://schemas.openxmlformats.org/officeDocument/2006/relationships/table" Target="../tables/table59.xml"/><Relationship Id="rId3" Type="http://schemas.openxmlformats.org/officeDocument/2006/relationships/oleObject" Target="../embeddings/oleObject6.bin"/><Relationship Id="rId7" Type="http://schemas.openxmlformats.org/officeDocument/2006/relationships/table" Target="../tables/table53.xml"/><Relationship Id="rId12" Type="http://schemas.openxmlformats.org/officeDocument/2006/relationships/table" Target="../tables/table58.xml"/><Relationship Id="rId1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6" Type="http://schemas.openxmlformats.org/officeDocument/2006/relationships/table" Target="../tables/table62.xml"/><Relationship Id="rId1" Type="http://schemas.openxmlformats.org/officeDocument/2006/relationships/drawing" Target="../drawings/drawing6.xml"/><Relationship Id="rId6" Type="http://schemas.openxmlformats.org/officeDocument/2006/relationships/table" Target="../tables/table52.xml"/><Relationship Id="rId11" Type="http://schemas.openxmlformats.org/officeDocument/2006/relationships/table" Target="../tables/table57.xml"/><Relationship Id="rId5" Type="http://schemas.openxmlformats.org/officeDocument/2006/relationships/table" Target="../tables/table51.xml"/><Relationship Id="rId15" Type="http://schemas.openxmlformats.org/officeDocument/2006/relationships/table" Target="../tables/table61.xml"/><Relationship Id="rId10" Type="http://schemas.openxmlformats.org/officeDocument/2006/relationships/table" Target="../tables/table56.xml"/><Relationship Id="rId4" Type="http://schemas.openxmlformats.org/officeDocument/2006/relationships/image" Target="../media/image1.emf"/><Relationship Id="rId9" Type="http://schemas.openxmlformats.org/officeDocument/2006/relationships/table" Target="../tables/table55.xml"/><Relationship Id="rId14" Type="http://schemas.openxmlformats.org/officeDocument/2006/relationships/table" Target="../tables/table60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vmlDrawing" Target="../drawings/vmlDrawing8.vml"/><Relationship Id="rId7" Type="http://schemas.openxmlformats.org/officeDocument/2006/relationships/table" Target="../tables/table6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6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7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6" Type="http://schemas.openxmlformats.org/officeDocument/2006/relationships/table" Target="../tables/table66.xml"/><Relationship Id="rId5" Type="http://schemas.openxmlformats.org/officeDocument/2006/relationships/table" Target="../tables/table65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0000"/>
    <pageSetUpPr fitToPage="1"/>
  </sheetPr>
  <dimension ref="A1:AY277"/>
  <sheetViews>
    <sheetView zoomScale="70" zoomScaleNormal="70" workbookViewId="0">
      <pane xSplit="2" ySplit="1" topLeftCell="C65" activePane="bottomRight" state="frozen"/>
      <selection pane="topRight" activeCell="C1" sqref="C1"/>
      <selection pane="bottomLeft" activeCell="A2" sqref="A2"/>
      <selection pane="bottomRight" activeCell="N4" sqref="N4"/>
    </sheetView>
  </sheetViews>
  <sheetFormatPr baseColWidth="10" defaultRowHeight="15" x14ac:dyDescent="0.25"/>
  <cols>
    <col min="1" max="1" width="59" style="424" customWidth="1"/>
    <col min="2" max="2" width="22.42578125" style="424" customWidth="1"/>
    <col min="3" max="3" width="15.7109375" style="424" bestFit="1" customWidth="1"/>
    <col min="4" max="4" width="14.85546875" style="424" customWidth="1"/>
    <col min="5" max="5" width="16.42578125" style="424" customWidth="1"/>
    <col min="6" max="7" width="16.140625" style="424" customWidth="1"/>
    <col min="8" max="9" width="15" style="424" customWidth="1"/>
    <col min="10" max="11" width="14.85546875" style="424" customWidth="1"/>
    <col min="12" max="13" width="16.85546875" style="424" customWidth="1"/>
    <col min="14" max="15" width="15.7109375" style="424" customWidth="1"/>
    <col min="16" max="16" width="16.42578125" style="424" bestFit="1" customWidth="1"/>
    <col min="17" max="17" width="17.7109375" style="424" customWidth="1"/>
    <col min="18" max="19" width="15.42578125" style="424" customWidth="1"/>
    <col min="20" max="21" width="15.5703125" style="424" customWidth="1"/>
    <col min="22" max="23" width="16.140625" style="424" customWidth="1"/>
    <col min="24" max="24" width="15.28515625" style="424" customWidth="1"/>
    <col min="25" max="25" width="16" style="424" bestFit="1" customWidth="1"/>
    <col min="26" max="26" width="15.7109375" style="424" customWidth="1"/>
    <col min="27" max="28" width="17.140625" style="424" bestFit="1" customWidth="1"/>
    <col min="29" max="29" width="16.140625" style="424" customWidth="1"/>
    <col min="30" max="31" width="16.7109375" style="424" customWidth="1"/>
    <col min="32" max="33" width="13.85546875" style="424" customWidth="1"/>
    <col min="34" max="35" width="16.85546875" style="424" customWidth="1"/>
    <col min="36" max="49" width="13.85546875" style="424" customWidth="1"/>
    <col min="50" max="50" width="17.7109375" style="424" customWidth="1"/>
    <col min="51" max="51" width="13" style="424" customWidth="1"/>
    <col min="52" max="16384" width="11.42578125" style="424"/>
  </cols>
  <sheetData>
    <row r="1" spans="1:30" ht="21.75" customHeight="1" thickTop="1" thickBot="1" x14ac:dyDescent="0.35">
      <c r="A1" s="1654" t="s">
        <v>127</v>
      </c>
      <c r="B1" s="423"/>
      <c r="C1" s="1652" t="s">
        <v>128</v>
      </c>
      <c r="D1" s="1586"/>
      <c r="E1" s="1573" t="s">
        <v>129</v>
      </c>
      <c r="F1" s="1586"/>
      <c r="G1" s="1573" t="s">
        <v>130</v>
      </c>
      <c r="H1" s="1586"/>
      <c r="I1" s="1573" t="s">
        <v>131</v>
      </c>
      <c r="J1" s="1586"/>
      <c r="K1" s="1573" t="s">
        <v>132</v>
      </c>
      <c r="L1" s="1586"/>
      <c r="M1" s="1573" t="s">
        <v>133</v>
      </c>
      <c r="N1" s="1586"/>
      <c r="O1" s="1573" t="s">
        <v>134</v>
      </c>
      <c r="P1" s="1586"/>
      <c r="Q1" s="1573" t="s">
        <v>135</v>
      </c>
      <c r="R1" s="1586"/>
      <c r="S1" s="1573" t="s">
        <v>136</v>
      </c>
      <c r="T1" s="1586"/>
      <c r="U1" s="1573" t="s">
        <v>137</v>
      </c>
      <c r="V1" s="1586"/>
      <c r="W1" s="1573" t="s">
        <v>138</v>
      </c>
      <c r="X1" s="1586"/>
      <c r="Y1" s="1573" t="s">
        <v>139</v>
      </c>
      <c r="Z1" s="1574"/>
      <c r="AA1" s="1586" t="s">
        <v>140</v>
      </c>
      <c r="AB1" s="1587"/>
      <c r="AC1" s="1648" t="s">
        <v>658</v>
      </c>
      <c r="AD1" s="1649"/>
    </row>
    <row r="2" spans="1:30" ht="21.75" customHeight="1" thickTop="1" thickBot="1" x14ac:dyDescent="0.35">
      <c r="A2" s="1655"/>
      <c r="B2" s="770"/>
      <c r="C2" s="771" t="s">
        <v>654</v>
      </c>
      <c r="D2" s="783" t="s">
        <v>655</v>
      </c>
      <c r="E2" s="796" t="s">
        <v>654</v>
      </c>
      <c r="F2" s="783" t="s">
        <v>655</v>
      </c>
      <c r="G2" s="796" t="s">
        <v>654</v>
      </c>
      <c r="H2" s="783" t="s">
        <v>655</v>
      </c>
      <c r="I2" s="796" t="s">
        <v>654</v>
      </c>
      <c r="J2" s="783" t="s">
        <v>655</v>
      </c>
      <c r="K2" s="796" t="s">
        <v>654</v>
      </c>
      <c r="L2" s="783" t="s">
        <v>655</v>
      </c>
      <c r="M2" s="796" t="s">
        <v>654</v>
      </c>
      <c r="N2" s="783" t="s">
        <v>655</v>
      </c>
      <c r="O2" s="796" t="s">
        <v>654</v>
      </c>
      <c r="P2" s="783" t="s">
        <v>655</v>
      </c>
      <c r="Q2" s="796" t="s">
        <v>654</v>
      </c>
      <c r="R2" s="783" t="s">
        <v>655</v>
      </c>
      <c r="S2" s="796" t="s">
        <v>654</v>
      </c>
      <c r="T2" s="783" t="s">
        <v>655</v>
      </c>
      <c r="U2" s="796" t="s">
        <v>654</v>
      </c>
      <c r="V2" s="783" t="s">
        <v>655</v>
      </c>
      <c r="W2" s="796" t="s">
        <v>654</v>
      </c>
      <c r="X2" s="783" t="s">
        <v>655</v>
      </c>
      <c r="Y2" s="796" t="s">
        <v>654</v>
      </c>
      <c r="Z2" s="783" t="s">
        <v>655</v>
      </c>
      <c r="AA2" s="796" t="s">
        <v>654</v>
      </c>
      <c r="AB2" s="783" t="s">
        <v>655</v>
      </c>
      <c r="AC2" s="1650"/>
      <c r="AD2" s="1651"/>
    </row>
    <row r="3" spans="1:30" ht="24" customHeight="1" thickTop="1" thickBot="1" x14ac:dyDescent="0.3">
      <c r="A3" s="425" t="s">
        <v>307</v>
      </c>
      <c r="B3" s="1705"/>
      <c r="C3" s="798">
        <v>218405.28</v>
      </c>
      <c r="D3" s="797">
        <v>95881.64</v>
      </c>
      <c r="E3" s="807">
        <v>285804.81</v>
      </c>
      <c r="F3" s="797">
        <v>128390.48</v>
      </c>
      <c r="G3" s="807">
        <v>255670.59</v>
      </c>
      <c r="H3" s="797">
        <v>108657.03</v>
      </c>
      <c r="I3" s="807">
        <v>322936.45</v>
      </c>
      <c r="J3" s="797">
        <v>115706.75</v>
      </c>
      <c r="K3" s="807">
        <v>248715.98</v>
      </c>
      <c r="L3" s="797">
        <v>108298.14</v>
      </c>
      <c r="M3" s="807">
        <v>258335.97</v>
      </c>
      <c r="N3" s="797">
        <v>92068.47</v>
      </c>
      <c r="O3" s="807"/>
      <c r="P3" s="797"/>
      <c r="Q3" s="807"/>
      <c r="R3" s="797"/>
      <c r="S3" s="807"/>
      <c r="T3" s="797"/>
      <c r="U3" s="807"/>
      <c r="V3" s="797"/>
      <c r="W3" s="807"/>
      <c r="X3" s="797"/>
      <c r="Y3" s="807"/>
      <c r="Z3" s="797"/>
      <c r="AA3" s="403">
        <f>C3+E3+G3+I3+K3+M3+O3+Q3+S3+U3+W3+Y3</f>
        <v>1589869.0799999998</v>
      </c>
      <c r="AB3" s="403">
        <f>D3+F3+H3+J3+L3+N3+P3+R3+T3+V3+X3+Z3</f>
        <v>649002.51</v>
      </c>
      <c r="AC3" s="1584">
        <f>AA3+AB3</f>
        <v>2238871.59</v>
      </c>
      <c r="AD3" s="1585"/>
    </row>
    <row r="4" spans="1:30" ht="24" customHeight="1" thickTop="1" thickBot="1" x14ac:dyDescent="0.3">
      <c r="A4" s="425" t="s">
        <v>1145</v>
      </c>
      <c r="B4" s="1665"/>
      <c r="C4" s="774"/>
      <c r="D4" s="813"/>
      <c r="E4" s="808"/>
      <c r="F4" s="813"/>
      <c r="G4" s="808"/>
      <c r="H4" s="813"/>
      <c r="I4" s="808"/>
      <c r="J4" s="813"/>
      <c r="K4" s="808"/>
      <c r="L4" s="813"/>
      <c r="M4" s="808"/>
      <c r="N4" s="813"/>
      <c r="O4" s="808"/>
      <c r="P4" s="813"/>
      <c r="Q4" s="808"/>
      <c r="R4" s="813"/>
      <c r="S4" s="808"/>
      <c r="T4" s="813"/>
      <c r="U4" s="808"/>
      <c r="V4" s="813"/>
      <c r="W4" s="808"/>
      <c r="X4" s="813"/>
      <c r="Y4" s="808"/>
      <c r="Z4" s="813"/>
      <c r="AA4" s="403">
        <f t="shared" ref="AA4:AA19" si="0">C4+E4+G4+I4+K4+M4+O4+Q4+S4+U4+W4+Y4</f>
        <v>0</v>
      </c>
      <c r="AB4" s="403">
        <f t="shared" ref="AB4:AB19" si="1">D4+F4+H4+J4+L4+N4+P4+R4+T4+V4+X4+Z4</f>
        <v>0</v>
      </c>
      <c r="AC4" s="1584">
        <f t="shared" ref="AC4:AC19" si="2">AA4+AB4</f>
        <v>0</v>
      </c>
      <c r="AD4" s="1585"/>
    </row>
    <row r="5" spans="1:30" ht="24" customHeight="1" thickTop="1" thickBot="1" x14ac:dyDescent="0.3">
      <c r="A5" s="425" t="s">
        <v>283</v>
      </c>
      <c r="B5" s="1665"/>
      <c r="C5" s="778">
        <f>'COMPARAC. REAL-PRESUPUESTO (L)'!E57</f>
        <v>14372.749999999993</v>
      </c>
      <c r="D5" s="778">
        <f>'COMPARAC. REAL-PRESUPUESTO (S)'!E52</f>
        <v>-16930.640000000014</v>
      </c>
      <c r="E5" s="1017">
        <f>'COMPARAC. REAL-PRESUPUESTO (L)'!H57</f>
        <v>65009.149999999987</v>
      </c>
      <c r="F5" s="1018">
        <f>'COMPARAC. REAL-PRESUPUESTO (S)'!H52</f>
        <v>28648.279999999995</v>
      </c>
      <c r="G5" s="812">
        <f>'COMPARAC. REAL-PRESUPUESTO (L)'!K57</f>
        <v>34966.929999999971</v>
      </c>
      <c r="H5" s="816">
        <f>'COMPARAC. REAL-PRESUPUESTO (S)'!K52</f>
        <v>17614.5</v>
      </c>
      <c r="I5" s="1017">
        <f>'COMPARAC. REAL-PRESUPUESTO (L)'!N57</f>
        <v>104460.82999999997</v>
      </c>
      <c r="J5" s="1018">
        <f>'COMPARAC. REAL-PRESUPUESTO (S)'!N52</f>
        <v>19554.589999999997</v>
      </c>
      <c r="K5" s="1017">
        <f>'COMPARAC. REAL-PRESUPUESTO (L)'!Q57</f>
        <v>34827.07</v>
      </c>
      <c r="L5" s="1018">
        <f>'COMPARAC. REAL-PRESUPUESTO (S)'!Q52</f>
        <v>12496.630000000006</v>
      </c>
      <c r="M5" s="1017">
        <f>'COMPARAC. REAL-PRESUPUESTO (L)'!T57</f>
        <v>0</v>
      </c>
      <c r="N5" s="1018">
        <f>'COMPARAC. REAL-PRESUPUESTO (S)'!T52</f>
        <v>0</v>
      </c>
      <c r="O5" s="1017">
        <f>'COMPARAC. REAL-PRESUPUESTO (L)'!W57</f>
        <v>0</v>
      </c>
      <c r="P5" s="1018">
        <f>'COMPARAC. REAL-PRESUPUESTO (S)'!W52</f>
        <v>0</v>
      </c>
      <c r="Q5" s="1017">
        <f>'COMPARAC. REAL-PRESUPUESTO (L)'!Z57</f>
        <v>0</v>
      </c>
      <c r="R5" s="1018">
        <f>'COMPARAC. REAL-PRESUPUESTO (S)'!Z52</f>
        <v>0</v>
      </c>
      <c r="S5" s="1017">
        <f>'COMPARAC. REAL-PRESUPUESTO (L)'!AC57</f>
        <v>0</v>
      </c>
      <c r="T5" s="1018">
        <f>'COMPARAC. REAL-PRESUPUESTO (S)'!AC52</f>
        <v>0</v>
      </c>
      <c r="U5" s="1017">
        <f>'COMPARAC. REAL-PRESUPUESTO (L)'!AF57</f>
        <v>0</v>
      </c>
      <c r="V5" s="1018">
        <f>'COMPARAC. REAL-PRESUPUESTO (S)'!AF52</f>
        <v>0</v>
      </c>
      <c r="W5" s="1017">
        <f>'COMPARAC. REAL-PRESUPUESTO (L)'!AI57</f>
        <v>0</v>
      </c>
      <c r="X5" s="1018">
        <f>'COMPARAC. REAL-PRESUPUESTO (S)'!AI52</f>
        <v>0</v>
      </c>
      <c r="Y5" s="1017">
        <f>'COMPARAC. REAL-PRESUPUESTO (L)'!AL57</f>
        <v>0</v>
      </c>
      <c r="Z5" s="1018">
        <f>'COMPARAC. REAL-PRESUPUESTO (S)'!AL52</f>
        <v>0</v>
      </c>
      <c r="AA5" s="403">
        <f t="shared" si="0"/>
        <v>253636.72999999992</v>
      </c>
      <c r="AB5" s="403">
        <f t="shared" si="1"/>
        <v>61383.359999999986</v>
      </c>
      <c r="AC5" s="1584">
        <f t="shared" si="2"/>
        <v>315020.08999999991</v>
      </c>
      <c r="AD5" s="1585"/>
    </row>
    <row r="6" spans="1:30" ht="24" customHeight="1" thickTop="1" thickBot="1" x14ac:dyDescent="0.3">
      <c r="A6" s="425" t="s">
        <v>284</v>
      </c>
      <c r="B6" s="1666"/>
      <c r="C6" s="775">
        <v>69178.91</v>
      </c>
      <c r="D6" s="801">
        <v>38874.22</v>
      </c>
      <c r="E6" s="808">
        <v>82709.88</v>
      </c>
      <c r="F6" s="813">
        <v>29443.65</v>
      </c>
      <c r="G6" s="808">
        <v>68626.98</v>
      </c>
      <c r="H6" s="813">
        <v>24128.68</v>
      </c>
      <c r="I6" s="808">
        <v>65358.879999999997</v>
      </c>
      <c r="J6" s="813">
        <v>23271</v>
      </c>
      <c r="K6" s="808">
        <v>70700.649999999994</v>
      </c>
      <c r="L6" s="813">
        <v>23119.27</v>
      </c>
      <c r="M6" s="808"/>
      <c r="N6" s="813"/>
      <c r="O6" s="808"/>
      <c r="P6" s="813"/>
      <c r="Q6" s="808"/>
      <c r="R6" s="813"/>
      <c r="S6" s="808"/>
      <c r="T6" s="813"/>
      <c r="U6" s="808"/>
      <c r="V6" s="813"/>
      <c r="W6" s="808"/>
      <c r="X6" s="813"/>
      <c r="Y6" s="808"/>
      <c r="Z6" s="813"/>
      <c r="AA6" s="403">
        <f t="shared" si="0"/>
        <v>356575.30000000005</v>
      </c>
      <c r="AB6" s="403">
        <f t="shared" si="1"/>
        <v>138836.81999999998</v>
      </c>
      <c r="AC6" s="1584">
        <f t="shared" si="2"/>
        <v>495412.12</v>
      </c>
      <c r="AD6" s="1585"/>
    </row>
    <row r="7" spans="1:30" ht="24" customHeight="1" thickTop="1" thickBot="1" x14ac:dyDescent="0.3">
      <c r="A7" s="1664" t="s">
        <v>285</v>
      </c>
      <c r="B7" s="425" t="s">
        <v>297</v>
      </c>
      <c r="C7" s="1011">
        <f t="shared" ref="C7:Z7" si="3">C225</f>
        <v>1</v>
      </c>
      <c r="D7" s="1012">
        <f t="shared" si="3"/>
        <v>1</v>
      </c>
      <c r="E7" s="1013">
        <f t="shared" si="3"/>
        <v>1</v>
      </c>
      <c r="F7" s="1012">
        <f t="shared" si="3"/>
        <v>1</v>
      </c>
      <c r="G7" s="1013">
        <f t="shared" si="3"/>
        <v>1</v>
      </c>
      <c r="H7" s="1012">
        <f t="shared" si="3"/>
        <v>1</v>
      </c>
      <c r="I7" s="1013">
        <f t="shared" si="3"/>
        <v>1</v>
      </c>
      <c r="J7" s="1012">
        <f t="shared" si="3"/>
        <v>1</v>
      </c>
      <c r="K7" s="1013">
        <f t="shared" si="3"/>
        <v>1</v>
      </c>
      <c r="L7" s="1012">
        <f t="shared" si="3"/>
        <v>1</v>
      </c>
      <c r="M7" s="1013">
        <f t="shared" si="3"/>
        <v>1</v>
      </c>
      <c r="N7" s="1012">
        <f t="shared" si="3"/>
        <v>1</v>
      </c>
      <c r="O7" s="1013">
        <f t="shared" si="3"/>
        <v>0</v>
      </c>
      <c r="P7" s="1012">
        <f t="shared" si="3"/>
        <v>0</v>
      </c>
      <c r="Q7" s="1013">
        <f t="shared" si="3"/>
        <v>0</v>
      </c>
      <c r="R7" s="1012">
        <f t="shared" si="3"/>
        <v>0</v>
      </c>
      <c r="S7" s="1013">
        <f t="shared" si="3"/>
        <v>0</v>
      </c>
      <c r="T7" s="1012">
        <f t="shared" si="3"/>
        <v>0</v>
      </c>
      <c r="U7" s="1013">
        <f t="shared" si="3"/>
        <v>0</v>
      </c>
      <c r="V7" s="1012">
        <f t="shared" si="3"/>
        <v>0</v>
      </c>
      <c r="W7" s="1013">
        <f t="shared" si="3"/>
        <v>0</v>
      </c>
      <c r="X7" s="1012">
        <f t="shared" si="3"/>
        <v>0</v>
      </c>
      <c r="Y7" s="1013">
        <f t="shared" si="3"/>
        <v>0</v>
      </c>
      <c r="Z7" s="1012">
        <f t="shared" si="3"/>
        <v>0</v>
      </c>
      <c r="AA7" s="936">
        <f t="shared" si="0"/>
        <v>6</v>
      </c>
      <c r="AB7" s="403">
        <f t="shared" si="1"/>
        <v>6</v>
      </c>
      <c r="AC7" s="1584">
        <f t="shared" si="2"/>
        <v>12</v>
      </c>
      <c r="AD7" s="1585"/>
    </row>
    <row r="8" spans="1:30" ht="24" customHeight="1" thickTop="1" thickBot="1" x14ac:dyDescent="0.3">
      <c r="A8" s="1666"/>
      <c r="B8" s="425" t="s">
        <v>298</v>
      </c>
      <c r="C8" s="782">
        <f t="shared" ref="C8:Z8" si="4">C226</f>
        <v>0.9285714285714286</v>
      </c>
      <c r="D8" s="823">
        <f t="shared" si="4"/>
        <v>1</v>
      </c>
      <c r="E8" s="794">
        <f t="shared" si="4"/>
        <v>0.8571428571428571</v>
      </c>
      <c r="F8" s="823">
        <f t="shared" si="4"/>
        <v>1</v>
      </c>
      <c r="G8" s="794">
        <f t="shared" si="4"/>
        <v>0.8571428571428571</v>
      </c>
      <c r="H8" s="823">
        <f t="shared" si="4"/>
        <v>1</v>
      </c>
      <c r="I8" s="794">
        <f t="shared" si="4"/>
        <v>0.9285714285714286</v>
      </c>
      <c r="J8" s="823">
        <f t="shared" si="4"/>
        <v>1</v>
      </c>
      <c r="K8" s="794">
        <f t="shared" si="4"/>
        <v>1</v>
      </c>
      <c r="L8" s="823">
        <f t="shared" si="4"/>
        <v>1</v>
      </c>
      <c r="M8" s="794">
        <f t="shared" si="4"/>
        <v>0.8571428571428571</v>
      </c>
      <c r="N8" s="823">
        <f t="shared" si="4"/>
        <v>1</v>
      </c>
      <c r="O8" s="794">
        <f t="shared" si="4"/>
        <v>0</v>
      </c>
      <c r="P8" s="823">
        <f t="shared" si="4"/>
        <v>0</v>
      </c>
      <c r="Q8" s="794">
        <f t="shared" si="4"/>
        <v>0</v>
      </c>
      <c r="R8" s="823">
        <f t="shared" si="4"/>
        <v>0</v>
      </c>
      <c r="S8" s="794">
        <f t="shared" si="4"/>
        <v>0</v>
      </c>
      <c r="T8" s="823">
        <f t="shared" si="4"/>
        <v>0</v>
      </c>
      <c r="U8" s="794">
        <f t="shared" si="4"/>
        <v>0</v>
      </c>
      <c r="V8" s="823">
        <f t="shared" si="4"/>
        <v>0</v>
      </c>
      <c r="W8" s="794">
        <f t="shared" si="4"/>
        <v>0</v>
      </c>
      <c r="X8" s="823">
        <f t="shared" si="4"/>
        <v>0</v>
      </c>
      <c r="Y8" s="794">
        <f t="shared" si="4"/>
        <v>0</v>
      </c>
      <c r="Z8" s="823">
        <f t="shared" si="4"/>
        <v>0</v>
      </c>
      <c r="AA8" s="940">
        <f t="shared" si="0"/>
        <v>5.4285714285714279</v>
      </c>
      <c r="AB8" s="403">
        <f t="shared" si="1"/>
        <v>6</v>
      </c>
      <c r="AC8" s="1584">
        <f t="shared" si="2"/>
        <v>11.428571428571427</v>
      </c>
      <c r="AD8" s="1585"/>
    </row>
    <row r="9" spans="1:30" ht="24" customHeight="1" thickTop="1" thickBot="1" x14ac:dyDescent="0.3">
      <c r="A9" s="1664" t="s">
        <v>397</v>
      </c>
      <c r="B9" s="425" t="s">
        <v>398</v>
      </c>
      <c r="C9" s="776">
        <v>1</v>
      </c>
      <c r="D9" s="776">
        <v>1</v>
      </c>
      <c r="E9" s="810">
        <v>0</v>
      </c>
      <c r="F9" s="814">
        <v>1</v>
      </c>
      <c r="G9" s="810">
        <v>2</v>
      </c>
      <c r="H9" s="814">
        <v>2</v>
      </c>
      <c r="I9" s="810">
        <v>1</v>
      </c>
      <c r="J9" s="814">
        <v>1</v>
      </c>
      <c r="K9" s="810">
        <v>0</v>
      </c>
      <c r="L9" s="814">
        <v>1</v>
      </c>
      <c r="M9" s="810">
        <v>0</v>
      </c>
      <c r="N9" s="814">
        <v>1</v>
      </c>
      <c r="O9" s="810"/>
      <c r="P9" s="814"/>
      <c r="Q9" s="810"/>
      <c r="R9" s="814"/>
      <c r="S9" s="810"/>
      <c r="T9" s="814"/>
      <c r="U9" s="810"/>
      <c r="V9" s="814"/>
      <c r="W9" s="810"/>
      <c r="X9" s="814"/>
      <c r="Y9" s="810"/>
      <c r="Z9" s="814"/>
      <c r="AA9" s="403">
        <f>AVERAGE(C9,E9,G9,I9,K9,M9,O9,Q9,S9,U9,W9,Y9)</f>
        <v>0.66666666666666663</v>
      </c>
      <c r="AB9" s="403">
        <f>AVERAGE(D9,F9,H9,J9,L9,N9,P9,R9,T9,V9,X9,Z9)</f>
        <v>1.1666666666666667</v>
      </c>
      <c r="AC9" s="1584">
        <f>AVERAGE(AA9:AB9)</f>
        <v>0.91666666666666674</v>
      </c>
      <c r="AD9" s="1585"/>
    </row>
    <row r="10" spans="1:30" ht="24" customHeight="1" thickTop="1" thickBot="1" x14ac:dyDescent="0.3">
      <c r="A10" s="1666"/>
      <c r="B10" s="425" t="s">
        <v>399</v>
      </c>
      <c r="C10" s="777">
        <v>1</v>
      </c>
      <c r="D10" s="777">
        <v>1</v>
      </c>
      <c r="E10" s="811">
        <v>1</v>
      </c>
      <c r="F10" s="815">
        <v>1</v>
      </c>
      <c r="G10" s="811">
        <v>1</v>
      </c>
      <c r="H10" s="815">
        <v>1</v>
      </c>
      <c r="I10" s="811">
        <v>1</v>
      </c>
      <c r="J10" s="815">
        <v>1</v>
      </c>
      <c r="K10" s="811">
        <v>1</v>
      </c>
      <c r="L10" s="815">
        <v>1</v>
      </c>
      <c r="M10" s="811">
        <v>0</v>
      </c>
      <c r="N10" s="815">
        <v>1</v>
      </c>
      <c r="O10" s="811"/>
      <c r="P10" s="815"/>
      <c r="Q10" s="811"/>
      <c r="R10" s="815"/>
      <c r="S10" s="811"/>
      <c r="T10" s="815"/>
      <c r="U10" s="811"/>
      <c r="V10" s="815"/>
      <c r="W10" s="811"/>
      <c r="X10" s="815"/>
      <c r="Y10" s="811"/>
      <c r="Z10" s="815"/>
      <c r="AA10" s="403">
        <f>AVERAGE(C10,E10,G10,I10,K10,M10,O10,Q10,S10,U10,W10,Y10)</f>
        <v>0.83333333333333337</v>
      </c>
      <c r="AB10" s="403">
        <f>AVERAGE(D10,F10,H10,J10,L10,N10,P10,R10,T10,V10,X10,Z10)</f>
        <v>1</v>
      </c>
      <c r="AC10" s="1584">
        <f>AVERAGE(AA10:AB10)</f>
        <v>0.91666666666666674</v>
      </c>
      <c r="AD10" s="1585"/>
    </row>
    <row r="11" spans="1:30" ht="24" customHeight="1" thickTop="1" thickBot="1" x14ac:dyDescent="0.3">
      <c r="A11" s="425" t="s">
        <v>36</v>
      </c>
      <c r="B11" s="1707"/>
      <c r="C11" s="778">
        <v>20273.86</v>
      </c>
      <c r="D11" s="778">
        <v>11806.26</v>
      </c>
      <c r="E11" s="778">
        <v>23581.68</v>
      </c>
      <c r="F11" s="778">
        <v>11693.34</v>
      </c>
      <c r="G11" s="778">
        <v>23333.4</v>
      </c>
      <c r="H11" s="778">
        <v>10880.74</v>
      </c>
      <c r="I11" s="778">
        <v>20063.490000000002</v>
      </c>
      <c r="J11" s="778">
        <v>9249.5300000000007</v>
      </c>
      <c r="K11" s="778">
        <v>22794.26</v>
      </c>
      <c r="L11" s="778">
        <v>10379.370000000001</v>
      </c>
      <c r="M11" s="778"/>
      <c r="N11" s="778"/>
      <c r="O11" s="778"/>
      <c r="P11" s="778"/>
      <c r="Q11" s="778"/>
      <c r="R11" s="778"/>
      <c r="S11" s="778"/>
      <c r="T11" s="778"/>
      <c r="U11" s="778"/>
      <c r="V11" s="778"/>
      <c r="W11" s="778"/>
      <c r="X11" s="778"/>
      <c r="Y11" s="778"/>
      <c r="Z11" s="778"/>
      <c r="AA11" s="403">
        <f t="shared" si="0"/>
        <v>110046.69</v>
      </c>
      <c r="AB11" s="403">
        <f t="shared" si="1"/>
        <v>54009.24</v>
      </c>
      <c r="AC11" s="1584">
        <f t="shared" si="2"/>
        <v>164055.93</v>
      </c>
      <c r="AD11" s="1585"/>
    </row>
    <row r="12" spans="1:30" ht="24" customHeight="1" thickTop="1" thickBot="1" x14ac:dyDescent="0.3">
      <c r="A12" s="425" t="s">
        <v>286</v>
      </c>
      <c r="B12" s="1708"/>
      <c r="C12" s="775">
        <v>52417.27</v>
      </c>
      <c r="D12" s="775">
        <v>5752.9</v>
      </c>
      <c r="E12" s="775">
        <v>68593.16</v>
      </c>
      <c r="F12" s="775">
        <v>7703.43</v>
      </c>
      <c r="G12" s="775">
        <v>61343.69</v>
      </c>
      <c r="H12" s="775">
        <v>6515.11</v>
      </c>
      <c r="I12" s="775">
        <v>77504.75</v>
      </c>
      <c r="J12" s="775">
        <v>6942.41</v>
      </c>
      <c r="K12" s="775">
        <v>59691.81</v>
      </c>
      <c r="L12" s="775">
        <v>6497.92</v>
      </c>
      <c r="M12" s="775"/>
      <c r="N12" s="775"/>
      <c r="O12" s="775"/>
      <c r="P12" s="775"/>
      <c r="Q12" s="775"/>
      <c r="R12" s="775"/>
      <c r="S12" s="775"/>
      <c r="T12" s="775"/>
      <c r="U12" s="775"/>
      <c r="V12" s="775"/>
      <c r="W12" s="775"/>
      <c r="X12" s="775"/>
      <c r="Y12" s="775"/>
      <c r="Z12" s="775"/>
      <c r="AA12" s="403">
        <f t="shared" si="0"/>
        <v>319550.68</v>
      </c>
      <c r="AB12" s="403">
        <f>D12+F12+H12+J12+L12+N12+P12+R12+T12+V12+X12+Z12</f>
        <v>33411.769999999997</v>
      </c>
      <c r="AC12" s="1584">
        <f t="shared" si="2"/>
        <v>352962.45</v>
      </c>
      <c r="AD12" s="1585"/>
    </row>
    <row r="13" spans="1:30" ht="24" customHeight="1" thickTop="1" thickBot="1" x14ac:dyDescent="0.3">
      <c r="A13" s="425" t="s">
        <v>287</v>
      </c>
      <c r="B13" s="1708"/>
      <c r="C13" s="778">
        <v>7007.16</v>
      </c>
      <c r="D13" s="778">
        <v>32219.89</v>
      </c>
      <c r="E13" s="778">
        <v>8239.08</v>
      </c>
      <c r="F13" s="778">
        <v>32219.89</v>
      </c>
      <c r="G13" s="778">
        <v>8239.08</v>
      </c>
      <c r="H13" s="778">
        <v>32219.89</v>
      </c>
      <c r="I13" s="778">
        <v>8239.08</v>
      </c>
      <c r="J13" s="778">
        <v>32219.89</v>
      </c>
      <c r="K13" s="778">
        <v>8280.75</v>
      </c>
      <c r="L13" s="778">
        <v>32219.89</v>
      </c>
      <c r="M13" s="778"/>
      <c r="N13" s="778"/>
      <c r="O13" s="778"/>
      <c r="P13" s="778"/>
      <c r="Q13" s="778"/>
      <c r="R13" s="778"/>
      <c r="S13" s="778"/>
      <c r="T13" s="778"/>
      <c r="U13" s="778"/>
      <c r="V13" s="778"/>
      <c r="W13" s="778"/>
      <c r="X13" s="778"/>
      <c r="Y13" s="778"/>
      <c r="Z13" s="778"/>
      <c r="AA13" s="403">
        <f t="shared" si="0"/>
        <v>40005.15</v>
      </c>
      <c r="AB13" s="403">
        <f t="shared" si="1"/>
        <v>161099.45000000001</v>
      </c>
      <c r="AC13" s="1584">
        <f t="shared" si="2"/>
        <v>201104.6</v>
      </c>
      <c r="AD13" s="1585"/>
    </row>
    <row r="14" spans="1:30" ht="24" customHeight="1" thickTop="1" thickBot="1" x14ac:dyDescent="0.3">
      <c r="A14" s="425" t="s">
        <v>329</v>
      </c>
      <c r="B14" s="1708"/>
      <c r="C14" s="775">
        <v>0</v>
      </c>
      <c r="D14" s="775">
        <v>4199</v>
      </c>
      <c r="E14" s="775">
        <v>0</v>
      </c>
      <c r="F14" s="775">
        <v>4199</v>
      </c>
      <c r="G14" s="775">
        <v>0</v>
      </c>
      <c r="H14" s="775">
        <v>4199</v>
      </c>
      <c r="I14" s="775">
        <v>0</v>
      </c>
      <c r="J14" s="775">
        <v>4199</v>
      </c>
      <c r="K14" s="775">
        <v>0</v>
      </c>
      <c r="L14" s="775">
        <v>4199</v>
      </c>
      <c r="M14" s="775"/>
      <c r="N14" s="775"/>
      <c r="O14" s="775"/>
      <c r="P14" s="775"/>
      <c r="Q14" s="775"/>
      <c r="R14" s="775"/>
      <c r="S14" s="775"/>
      <c r="T14" s="775"/>
      <c r="U14" s="775"/>
      <c r="V14" s="775"/>
      <c r="W14" s="775"/>
      <c r="X14" s="775"/>
      <c r="Y14" s="775"/>
      <c r="Z14" s="775"/>
      <c r="AA14" s="403">
        <f t="shared" si="0"/>
        <v>0</v>
      </c>
      <c r="AB14" s="403">
        <f t="shared" si="1"/>
        <v>20995</v>
      </c>
      <c r="AC14" s="1584">
        <f t="shared" si="2"/>
        <v>20995</v>
      </c>
      <c r="AD14" s="1585"/>
    </row>
    <row r="15" spans="1:30" ht="24" customHeight="1" thickTop="1" thickBot="1" x14ac:dyDescent="0.3">
      <c r="A15" s="425" t="s">
        <v>288</v>
      </c>
      <c r="B15" s="1708"/>
      <c r="C15" s="778">
        <v>20474.95</v>
      </c>
      <c r="D15" s="778">
        <v>9933.6299999999992</v>
      </c>
      <c r="E15" s="778">
        <v>4045.03</v>
      </c>
      <c r="F15" s="778">
        <v>5001.72</v>
      </c>
      <c r="G15" s="778">
        <v>9353.7000000000007</v>
      </c>
      <c r="H15" s="778">
        <v>1855.36</v>
      </c>
      <c r="I15" s="778">
        <v>12749.84</v>
      </c>
      <c r="J15" s="778">
        <v>11338.33</v>
      </c>
      <c r="K15" s="778">
        <v>11077.28</v>
      </c>
      <c r="L15" s="778">
        <v>4273.17</v>
      </c>
      <c r="M15" s="778"/>
      <c r="N15" s="778"/>
      <c r="O15" s="778"/>
      <c r="P15" s="778"/>
      <c r="Q15" s="778"/>
      <c r="R15" s="778"/>
      <c r="S15" s="778"/>
      <c r="T15" s="778"/>
      <c r="U15" s="778"/>
      <c r="V15" s="778"/>
      <c r="W15" s="778"/>
      <c r="X15" s="778"/>
      <c r="Y15" s="778"/>
      <c r="Z15" s="778"/>
      <c r="AA15" s="403">
        <f t="shared" si="0"/>
        <v>57700.800000000003</v>
      </c>
      <c r="AB15" s="403">
        <f t="shared" si="1"/>
        <v>32402.21</v>
      </c>
      <c r="AC15" s="1584">
        <f t="shared" si="2"/>
        <v>90103.010000000009</v>
      </c>
      <c r="AD15" s="1585"/>
    </row>
    <row r="16" spans="1:30" ht="24" customHeight="1" thickTop="1" thickBot="1" x14ac:dyDescent="0.3">
      <c r="A16" s="425" t="s">
        <v>289</v>
      </c>
      <c r="B16" s="1708"/>
      <c r="C16" s="775">
        <v>6671.85</v>
      </c>
      <c r="D16" s="775">
        <v>610.48</v>
      </c>
      <c r="E16" s="775">
        <v>3626.81</v>
      </c>
      <c r="F16" s="775">
        <v>1510.68</v>
      </c>
      <c r="G16" s="775">
        <v>18429.990000000002</v>
      </c>
      <c r="H16" s="775">
        <v>1976.08</v>
      </c>
      <c r="I16" s="775">
        <v>4948.67</v>
      </c>
      <c r="J16" s="775">
        <v>157.97999999999999</v>
      </c>
      <c r="K16" s="775">
        <v>10000.86</v>
      </c>
      <c r="L16" s="775">
        <v>1034.22</v>
      </c>
      <c r="M16" s="775"/>
      <c r="N16" s="775"/>
      <c r="O16" s="775"/>
      <c r="P16" s="775"/>
      <c r="Q16" s="775"/>
      <c r="R16" s="775"/>
      <c r="S16" s="775"/>
      <c r="T16" s="775"/>
      <c r="U16" s="775"/>
      <c r="V16" s="775"/>
      <c r="W16" s="775"/>
      <c r="X16" s="775"/>
      <c r="Y16" s="775"/>
      <c r="Z16" s="775"/>
      <c r="AA16" s="403">
        <f t="shared" si="0"/>
        <v>43678.18</v>
      </c>
      <c r="AB16" s="403">
        <f t="shared" si="1"/>
        <v>5289.44</v>
      </c>
      <c r="AC16" s="1584">
        <f t="shared" si="2"/>
        <v>48967.62</v>
      </c>
      <c r="AD16" s="1585"/>
    </row>
    <row r="17" spans="1:31" ht="24" customHeight="1" thickTop="1" thickBot="1" x14ac:dyDescent="0.3">
      <c r="A17" s="425" t="s">
        <v>332</v>
      </c>
      <c r="B17" s="1708"/>
      <c r="C17" s="778">
        <v>69.349999999999994</v>
      </c>
      <c r="D17" s="778">
        <v>23</v>
      </c>
      <c r="E17" s="778">
        <v>54.48</v>
      </c>
      <c r="F17" s="778">
        <v>31.5</v>
      </c>
      <c r="G17" s="778">
        <v>754</v>
      </c>
      <c r="H17" s="778">
        <v>29</v>
      </c>
      <c r="I17" s="778">
        <v>125.74</v>
      </c>
      <c r="J17" s="778">
        <v>0</v>
      </c>
      <c r="K17" s="778">
        <v>114.32</v>
      </c>
      <c r="L17" s="778">
        <v>2.5</v>
      </c>
      <c r="M17" s="778"/>
      <c r="N17" s="778"/>
      <c r="O17" s="778"/>
      <c r="P17" s="778"/>
      <c r="Q17" s="778"/>
      <c r="R17" s="778"/>
      <c r="S17" s="778"/>
      <c r="T17" s="778"/>
      <c r="U17" s="778"/>
      <c r="V17" s="778"/>
      <c r="W17" s="778"/>
      <c r="X17" s="778"/>
      <c r="Y17" s="778"/>
      <c r="Z17" s="778"/>
      <c r="AA17" s="403">
        <f t="shared" si="0"/>
        <v>1117.8899999999999</v>
      </c>
      <c r="AB17" s="403">
        <f t="shared" si="1"/>
        <v>86</v>
      </c>
      <c r="AC17" s="1584">
        <f t="shared" si="2"/>
        <v>1203.8899999999999</v>
      </c>
      <c r="AD17" s="1585"/>
    </row>
    <row r="18" spans="1:31" ht="24" customHeight="1" thickTop="1" thickBot="1" x14ac:dyDescent="0.3">
      <c r="A18" s="425" t="s">
        <v>330</v>
      </c>
      <c r="B18" s="1708"/>
      <c r="C18" s="775">
        <v>182</v>
      </c>
      <c r="D18" s="775">
        <v>358.9</v>
      </c>
      <c r="E18" s="775">
        <v>262</v>
      </c>
      <c r="F18" s="775">
        <v>235.1</v>
      </c>
      <c r="G18" s="775">
        <v>35.799999999999997</v>
      </c>
      <c r="H18" s="775">
        <v>1209.8800000000001</v>
      </c>
      <c r="I18" s="775">
        <v>58.95</v>
      </c>
      <c r="J18" s="775">
        <v>160</v>
      </c>
      <c r="K18" s="775">
        <v>53.6</v>
      </c>
      <c r="L18" s="775">
        <v>555.78</v>
      </c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403">
        <f t="shared" si="0"/>
        <v>592.35</v>
      </c>
      <c r="AB18" s="403">
        <f t="shared" si="1"/>
        <v>2519.66</v>
      </c>
      <c r="AC18" s="1584">
        <f t="shared" si="2"/>
        <v>3112.0099999999998</v>
      </c>
      <c r="AD18" s="1585"/>
    </row>
    <row r="19" spans="1:31" ht="24" customHeight="1" thickTop="1" thickBot="1" x14ac:dyDescent="0.3">
      <c r="A19" s="425" t="s">
        <v>331</v>
      </c>
      <c r="B19" s="1708"/>
      <c r="C19" s="778">
        <f>'COMPARAC. REAL-PRESUPUESTO (L)'!E35</f>
        <v>18506.36</v>
      </c>
      <c r="D19" s="778">
        <f>'COMPARAC. REAL-PRESUPUESTO (S)'!E32</f>
        <v>17379.61</v>
      </c>
      <c r="E19" s="882">
        <f>'COMPARAC. REAL-PRESUPUESTO (L)'!H35</f>
        <v>15569.919999999998</v>
      </c>
      <c r="F19" s="881">
        <f>'COMPARAC. REAL-PRESUPUESTO (S)'!H32</f>
        <v>16820.060000000001</v>
      </c>
      <c r="G19" s="882">
        <f>'COMPARAC. REAL-PRESUPUESTO (L)'!K35</f>
        <v>14310.059999999998</v>
      </c>
      <c r="H19" s="881">
        <f>'COMPARAC. REAL-PRESUPUESTO (S)'!K32</f>
        <v>16427.28</v>
      </c>
      <c r="I19" s="882">
        <f>'COMPARAC. REAL-PRESUPUESTO (L)'!N35</f>
        <v>14724.13</v>
      </c>
      <c r="J19" s="881">
        <f>'COMPARAC. REAL-PRESUPUESTO (S)'!N32</f>
        <v>17012.030000000002</v>
      </c>
      <c r="K19" s="882">
        <f>'COMPARAC. REAL-PRESUPUESTO (L)'!Q35</f>
        <v>20009.650000000001</v>
      </c>
      <c r="L19" s="881">
        <f>'COMPARAC. REAL-PRESUPUESTO (S)'!Q32</f>
        <v>24499.98</v>
      </c>
      <c r="M19" s="882">
        <f>'COMPARAC. REAL-PRESUPUESTO (L)'!T35</f>
        <v>0</v>
      </c>
      <c r="N19" s="881">
        <f>'COMPARAC. REAL-PRESUPUESTO (S)'!T32</f>
        <v>0</v>
      </c>
      <c r="O19" s="882">
        <f>'COMPARAC. REAL-PRESUPUESTO (L)'!W35</f>
        <v>0</v>
      </c>
      <c r="P19" s="881">
        <f>'COMPARAC. REAL-PRESUPUESTO (S)'!W32</f>
        <v>0</v>
      </c>
      <c r="Q19" s="882">
        <f>'COMPARAC. REAL-PRESUPUESTO (L)'!Z35</f>
        <v>0</v>
      </c>
      <c r="R19" s="881">
        <f>'COMPARAC. REAL-PRESUPUESTO (S)'!Z32</f>
        <v>0</v>
      </c>
      <c r="S19" s="882">
        <f>'COMPARAC. REAL-PRESUPUESTO (L)'!AC35</f>
        <v>0</v>
      </c>
      <c r="T19" s="881">
        <f>'COMPARAC. REAL-PRESUPUESTO (S)'!AC32</f>
        <v>0</v>
      </c>
      <c r="U19" s="882">
        <f>'COMPARAC. REAL-PRESUPUESTO (L)'!AF35</f>
        <v>0</v>
      </c>
      <c r="V19" s="881">
        <f>'COMPARAC. REAL-PRESUPUESTO (S)'!AF32</f>
        <v>0</v>
      </c>
      <c r="W19" s="882">
        <f>'COMPARAC. REAL-PRESUPUESTO (L)'!AI35</f>
        <v>0</v>
      </c>
      <c r="X19" s="881">
        <f>'COMPARAC. REAL-PRESUPUESTO (S)'!AI32</f>
        <v>0</v>
      </c>
      <c r="Y19" s="882">
        <f>'COMPARAC. REAL-PRESUPUESTO (L)'!AL35</f>
        <v>0</v>
      </c>
      <c r="Z19" s="881">
        <f>'COMPARAC. REAL-PRESUPUESTO (S)'!AL32</f>
        <v>0</v>
      </c>
      <c r="AA19" s="403">
        <f t="shared" si="0"/>
        <v>83120.12</v>
      </c>
      <c r="AB19" s="403">
        <f t="shared" si="1"/>
        <v>92138.959999999992</v>
      </c>
      <c r="AC19" s="1584">
        <f t="shared" si="2"/>
        <v>175259.08</v>
      </c>
      <c r="AD19" s="1585"/>
    </row>
    <row r="20" spans="1:31" ht="21.95" customHeight="1" thickTop="1" thickBot="1" x14ac:dyDescent="0.3">
      <c r="A20" s="1654" t="s">
        <v>141</v>
      </c>
      <c r="B20" s="1708"/>
      <c r="C20" s="1652" t="s">
        <v>128</v>
      </c>
      <c r="D20" s="1574"/>
      <c r="E20" s="1573" t="s">
        <v>129</v>
      </c>
      <c r="F20" s="1586"/>
      <c r="G20" s="1573" t="s">
        <v>130</v>
      </c>
      <c r="H20" s="1586"/>
      <c r="I20" s="1573" t="s">
        <v>131</v>
      </c>
      <c r="J20" s="1586"/>
      <c r="K20" s="1573" t="s">
        <v>132</v>
      </c>
      <c r="L20" s="1586"/>
      <c r="M20" s="1573" t="s">
        <v>133</v>
      </c>
      <c r="N20" s="1586"/>
      <c r="O20" s="1573" t="s">
        <v>134</v>
      </c>
      <c r="P20" s="1586"/>
      <c r="Q20" s="1573" t="s">
        <v>135</v>
      </c>
      <c r="R20" s="1586"/>
      <c r="S20" s="1573" t="s">
        <v>136</v>
      </c>
      <c r="T20" s="1586"/>
      <c r="U20" s="1573" t="s">
        <v>137</v>
      </c>
      <c r="V20" s="1586"/>
      <c r="W20" s="1573" t="s">
        <v>138</v>
      </c>
      <c r="X20" s="1586"/>
      <c r="Y20" s="1573" t="s">
        <v>139</v>
      </c>
      <c r="Z20" s="1574"/>
      <c r="AA20" s="1586" t="s">
        <v>140</v>
      </c>
      <c r="AB20" s="1587"/>
      <c r="AC20" s="950"/>
    </row>
    <row r="21" spans="1:31" ht="21.95" customHeight="1" thickTop="1" thickBot="1" x14ac:dyDescent="0.35">
      <c r="A21" s="1655"/>
      <c r="B21" s="1708"/>
      <c r="C21" s="771" t="s">
        <v>654</v>
      </c>
      <c r="D21" s="783" t="s">
        <v>655</v>
      </c>
      <c r="E21" s="796" t="s">
        <v>654</v>
      </c>
      <c r="F21" s="783" t="s">
        <v>655</v>
      </c>
      <c r="G21" s="796" t="s">
        <v>654</v>
      </c>
      <c r="H21" s="783" t="s">
        <v>655</v>
      </c>
      <c r="I21" s="796" t="s">
        <v>654</v>
      </c>
      <c r="J21" s="783" t="s">
        <v>655</v>
      </c>
      <c r="K21" s="796" t="s">
        <v>654</v>
      </c>
      <c r="L21" s="783" t="s">
        <v>655</v>
      </c>
      <c r="M21" s="796" t="s">
        <v>654</v>
      </c>
      <c r="N21" s="783" t="s">
        <v>655</v>
      </c>
      <c r="O21" s="796" t="s">
        <v>654</v>
      </c>
      <c r="P21" s="783" t="s">
        <v>655</v>
      </c>
      <c r="Q21" s="796" t="s">
        <v>654</v>
      </c>
      <c r="R21" s="783" t="s">
        <v>655</v>
      </c>
      <c r="S21" s="796" t="s">
        <v>654</v>
      </c>
      <c r="T21" s="783" t="s">
        <v>655</v>
      </c>
      <c r="U21" s="796" t="s">
        <v>654</v>
      </c>
      <c r="V21" s="783" t="s">
        <v>655</v>
      </c>
      <c r="W21" s="796" t="s">
        <v>654</v>
      </c>
      <c r="X21" s="783" t="s">
        <v>655</v>
      </c>
      <c r="Y21" s="796" t="s">
        <v>654</v>
      </c>
      <c r="Z21" s="928" t="s">
        <v>655</v>
      </c>
      <c r="AA21" s="796" t="s">
        <v>654</v>
      </c>
      <c r="AB21" s="772" t="s">
        <v>655</v>
      </c>
      <c r="AC21" s="950"/>
    </row>
    <row r="22" spans="1:31" ht="24" customHeight="1" thickTop="1" thickBot="1" x14ac:dyDescent="0.3">
      <c r="A22" s="425" t="s">
        <v>290</v>
      </c>
      <c r="B22" s="1708"/>
      <c r="C22" s="779">
        <v>22</v>
      </c>
      <c r="D22" s="779">
        <v>22</v>
      </c>
      <c r="E22" s="818">
        <v>19</v>
      </c>
      <c r="F22" s="820">
        <v>20</v>
      </c>
      <c r="G22" s="818">
        <v>20</v>
      </c>
      <c r="H22" s="820">
        <v>20</v>
      </c>
      <c r="I22" s="818">
        <v>21</v>
      </c>
      <c r="J22" s="820">
        <v>21</v>
      </c>
      <c r="K22" s="818">
        <v>22</v>
      </c>
      <c r="L22" s="820">
        <v>22</v>
      </c>
      <c r="M22" s="818">
        <v>21</v>
      </c>
      <c r="N22" s="820">
        <v>21</v>
      </c>
      <c r="O22" s="818">
        <v>22</v>
      </c>
      <c r="P22" s="820">
        <v>22</v>
      </c>
      <c r="Q22" s="818">
        <v>12</v>
      </c>
      <c r="R22" s="820">
        <v>12</v>
      </c>
      <c r="S22" s="818">
        <v>20</v>
      </c>
      <c r="T22" s="820">
        <v>20</v>
      </c>
      <c r="U22" s="818">
        <v>22</v>
      </c>
      <c r="V22" s="820">
        <v>22</v>
      </c>
      <c r="W22" s="818">
        <v>21</v>
      </c>
      <c r="X22" s="820">
        <v>21</v>
      </c>
      <c r="Y22" s="818">
        <v>14</v>
      </c>
      <c r="Z22" s="820">
        <v>14</v>
      </c>
      <c r="AA22" s="1394">
        <f>C22+E22+G22+I22+K22+M22+O22+Q22+S22+U22+W22+Y22</f>
        <v>236</v>
      </c>
      <c r="AB22" s="1394">
        <f>D22+F22+H22+J22+L22+N22+P22+R22+T22+V22+X22+Z22</f>
        <v>237</v>
      </c>
      <c r="AC22" s="951"/>
    </row>
    <row r="23" spans="1:31" ht="24" customHeight="1" thickTop="1" thickBot="1" x14ac:dyDescent="0.3">
      <c r="A23" s="425" t="s">
        <v>291</v>
      </c>
      <c r="B23" s="1708"/>
      <c r="C23" s="780">
        <f>'Clasificación del personal'!E65</f>
        <v>22.5</v>
      </c>
      <c r="D23" s="1519">
        <f>'Clasificación del personal'!E77</f>
        <v>3</v>
      </c>
      <c r="E23" s="793">
        <f>'Clasificación del personal'!F65</f>
        <v>27.799999999999997</v>
      </c>
      <c r="F23" s="1519">
        <f>'Clasificación del personal'!F77</f>
        <v>3</v>
      </c>
      <c r="G23" s="793">
        <f>'Clasificación del personal'!G65</f>
        <v>29.225000000000001</v>
      </c>
      <c r="H23" s="1519">
        <f>'Clasificación del personal'!G77</f>
        <v>3</v>
      </c>
      <c r="I23" s="793">
        <f>'Clasificación del personal'!H65</f>
        <v>26.971</v>
      </c>
      <c r="J23" s="1520">
        <f>'Clasificación del personal'!H77</f>
        <v>3</v>
      </c>
      <c r="K23" s="793">
        <f>'Clasificación del personal'!I65</f>
        <v>26.91</v>
      </c>
      <c r="L23" s="1520">
        <f>'Clasificación del personal'!I77</f>
        <v>3</v>
      </c>
      <c r="M23" s="793">
        <f>'Clasificación del personal'!J65</f>
        <v>27.45</v>
      </c>
      <c r="N23" s="1520">
        <f>'Clasificación del personal'!J77</f>
        <v>3</v>
      </c>
      <c r="O23" s="793">
        <f>'Clasificación del personal'!K65</f>
        <v>0</v>
      </c>
      <c r="P23" s="1520">
        <f>'Clasificación del personal'!K77</f>
        <v>0</v>
      </c>
      <c r="Q23" s="793">
        <f>'Clasificación del personal'!L65</f>
        <v>0</v>
      </c>
      <c r="R23" s="1520">
        <f>'Clasificación del personal'!L77</f>
        <v>0</v>
      </c>
      <c r="S23" s="793">
        <f>'Clasificación del personal'!M65</f>
        <v>0</v>
      </c>
      <c r="T23" s="1520">
        <f>'Clasificación del personal'!M77</f>
        <v>0</v>
      </c>
      <c r="U23" s="811">
        <f>'Clasificación del personal'!N65</f>
        <v>0</v>
      </c>
      <c r="V23" s="800">
        <f>'Clasificación del personal'!N77</f>
        <v>0</v>
      </c>
      <c r="W23" s="811">
        <f>'Clasificación del personal'!O65</f>
        <v>0</v>
      </c>
      <c r="X23" s="1520">
        <f>'Clasificación del personal'!O77</f>
        <v>0</v>
      </c>
      <c r="Y23" s="1398">
        <f>'Clasificación del personal'!P65</f>
        <v>0</v>
      </c>
      <c r="Z23" s="800">
        <f>'Clasificación del personal'!P77</f>
        <v>0</v>
      </c>
      <c r="AA23" s="403">
        <f>AVERAGE(C23,E23,G23,I23,K23,M23,O23,Q23,S23,U23,W23,Y23)</f>
        <v>13.404666666666666</v>
      </c>
      <c r="AB23" s="403">
        <f>AVERAGE(D23,F23,H23,J23,L23,N23,P23,R23,T23,V23,X23,Z23)</f>
        <v>1.5</v>
      </c>
      <c r="AC23" s="951"/>
    </row>
    <row r="24" spans="1:31" ht="24" customHeight="1" thickTop="1" thickBot="1" x14ac:dyDescent="0.3">
      <c r="A24" s="425" t="s">
        <v>381</v>
      </c>
      <c r="B24" s="1708"/>
      <c r="C24" s="779">
        <f>'Clasificación del personal'!E64</f>
        <v>9</v>
      </c>
      <c r="D24" s="1521">
        <f>'Clasificación del personal'!E76</f>
        <v>3</v>
      </c>
      <c r="E24" s="818">
        <f>'Clasificación del personal'!F64</f>
        <v>9</v>
      </c>
      <c r="F24" s="1521">
        <f>'Clasificación del personal'!F76</f>
        <v>3</v>
      </c>
      <c r="G24" s="818">
        <f>'Clasificación del personal'!G64</f>
        <v>9</v>
      </c>
      <c r="H24" s="779">
        <f>'Clasificación del personal'!G76</f>
        <v>3</v>
      </c>
      <c r="I24" s="818">
        <f>'Clasificación del personal'!H64</f>
        <v>9</v>
      </c>
      <c r="J24" s="1518">
        <f>'Clasificación del personal'!H76</f>
        <v>3</v>
      </c>
      <c r="K24" s="818">
        <f>'Clasificación del personal'!I64</f>
        <v>9</v>
      </c>
      <c r="L24" s="1518">
        <f>'Clasificación del personal'!I76</f>
        <v>3</v>
      </c>
      <c r="M24" s="818">
        <f>'Clasificación del personal'!J64</f>
        <v>9</v>
      </c>
      <c r="N24" s="1518">
        <f>'Clasificación del personal'!J76</f>
        <v>3</v>
      </c>
      <c r="O24" s="818">
        <f>'Clasificación del personal'!K64</f>
        <v>0</v>
      </c>
      <c r="P24" s="1518">
        <f>'Clasificación del personal'!K76</f>
        <v>0</v>
      </c>
      <c r="Q24" s="818">
        <f>'Clasificación del personal'!L64</f>
        <v>0</v>
      </c>
      <c r="R24" s="1518">
        <f>'Clasificación del personal'!L76</f>
        <v>0</v>
      </c>
      <c r="S24" s="818">
        <f>'Clasificación del personal'!M64</f>
        <v>0</v>
      </c>
      <c r="T24" s="1518">
        <f>'Clasificación del personal'!M76</f>
        <v>0</v>
      </c>
      <c r="U24" s="818">
        <f>'Clasificación del personal'!N64</f>
        <v>0</v>
      </c>
      <c r="V24" s="1518">
        <f>'Clasificación del personal'!O76</f>
        <v>0</v>
      </c>
      <c r="W24" s="818">
        <f>'Clasificación del personal'!O64</f>
        <v>0</v>
      </c>
      <c r="X24" s="1518">
        <f>'Clasificación del personal'!O76</f>
        <v>0</v>
      </c>
      <c r="Y24" s="880">
        <f>'Clasificación del personal'!P64</f>
        <v>0</v>
      </c>
      <c r="Z24" s="1518">
        <v>0</v>
      </c>
      <c r="AA24" s="403">
        <f t="shared" ref="AA24:AA34" si="5">AVERAGE(C24,E24,G24,I24,K24,M24,O24,Q24,S24,U24,W24,Y24)</f>
        <v>4.5</v>
      </c>
      <c r="AB24" s="403">
        <f t="shared" ref="AB24:AB34" si="6">AVERAGE(D24,F24,H24,J24,L24,N24,P24,R24,T24,V24,X24,Z24)</f>
        <v>1.5</v>
      </c>
      <c r="AC24" s="951"/>
    </row>
    <row r="25" spans="1:31" ht="24" customHeight="1" thickTop="1" thickBot="1" x14ac:dyDescent="0.3">
      <c r="A25" s="425" t="s">
        <v>418</v>
      </c>
      <c r="B25" s="1708"/>
      <c r="C25" s="780">
        <f>'Clasificación del personal'!E63</f>
        <v>2.5</v>
      </c>
      <c r="D25" s="800">
        <f>'Clasificación del personal'!E75</f>
        <v>2.5</v>
      </c>
      <c r="E25" s="793">
        <f>'Clasificación del personal'!F63</f>
        <v>2.5</v>
      </c>
      <c r="F25" s="800">
        <f>'Clasificación del personal'!F75</f>
        <v>2.5</v>
      </c>
      <c r="G25" s="793">
        <f>'Clasificación del personal'!G63</f>
        <v>2.5</v>
      </c>
      <c r="H25" s="800">
        <f>'Clasificación del personal'!G75</f>
        <v>2.5</v>
      </c>
      <c r="I25" s="793">
        <f>'Clasificación del personal'!H63</f>
        <v>2.5</v>
      </c>
      <c r="J25" s="800">
        <f>'Clasificación del personal'!H75</f>
        <v>2.5</v>
      </c>
      <c r="K25" s="793">
        <f>'Clasificación del personal'!I63</f>
        <v>2.5</v>
      </c>
      <c r="L25" s="800">
        <f>'Clasificación del personal'!I75</f>
        <v>2.5</v>
      </c>
      <c r="M25" s="793">
        <f>'Clasificación del personal'!J63</f>
        <v>2.5</v>
      </c>
      <c r="N25" s="800">
        <f>'Clasificación del personal'!J75</f>
        <v>2.5</v>
      </c>
      <c r="O25" s="793">
        <f>'Clasificación del personal'!K63</f>
        <v>0</v>
      </c>
      <c r="P25" s="800">
        <f>'Clasificación del personal'!K75</f>
        <v>0</v>
      </c>
      <c r="Q25" s="793">
        <f>'Clasificación del personal'!L63</f>
        <v>0</v>
      </c>
      <c r="R25" s="800">
        <f>'Clasificación del personal'!L75</f>
        <v>0</v>
      </c>
      <c r="S25" s="793">
        <f>'Clasificación del personal'!M63</f>
        <v>0</v>
      </c>
      <c r="T25" s="800">
        <f>'Clasificación del personal'!M75</f>
        <v>0</v>
      </c>
      <c r="U25" s="793">
        <f>'Clasificación del personal'!N63</f>
        <v>0</v>
      </c>
      <c r="V25" s="800">
        <f>'Clasificación del personal'!O75</f>
        <v>0</v>
      </c>
      <c r="W25" s="793">
        <f>'Clasificación del personal'!O63</f>
        <v>0</v>
      </c>
      <c r="X25" s="800">
        <f>'Clasificación del personal'!O75</f>
        <v>0</v>
      </c>
      <c r="Y25" s="998">
        <f>'Clasificación del personal'!P63</f>
        <v>0</v>
      </c>
      <c r="Z25" s="800">
        <v>0</v>
      </c>
      <c r="AA25" s="403">
        <f t="shared" si="5"/>
        <v>1.25</v>
      </c>
      <c r="AB25" s="403">
        <f t="shared" si="6"/>
        <v>1.25</v>
      </c>
      <c r="AC25" s="951"/>
    </row>
    <row r="26" spans="1:31" ht="24" customHeight="1" thickTop="1" thickBot="1" x14ac:dyDescent="0.3">
      <c r="A26" s="425" t="s">
        <v>292</v>
      </c>
      <c r="B26" s="1709"/>
      <c r="C26" s="779">
        <f t="shared" ref="C26:Z26" si="7">SUM(C$23:C$25)</f>
        <v>34</v>
      </c>
      <c r="D26" s="821">
        <f>SUM(D$23:D$25)</f>
        <v>8.5</v>
      </c>
      <c r="E26" s="880">
        <f t="shared" si="7"/>
        <v>39.299999999999997</v>
      </c>
      <c r="F26" s="821">
        <f t="shared" si="7"/>
        <v>8.5</v>
      </c>
      <c r="G26" s="880">
        <f t="shared" si="7"/>
        <v>40.725000000000001</v>
      </c>
      <c r="H26" s="821">
        <f t="shared" si="7"/>
        <v>8.5</v>
      </c>
      <c r="I26" s="880">
        <f t="shared" si="7"/>
        <v>38.471000000000004</v>
      </c>
      <c r="J26" s="821">
        <f t="shared" si="7"/>
        <v>8.5</v>
      </c>
      <c r="K26" s="880">
        <f t="shared" si="7"/>
        <v>38.409999999999997</v>
      </c>
      <c r="L26" s="821">
        <f t="shared" si="7"/>
        <v>8.5</v>
      </c>
      <c r="M26" s="818">
        <f t="shared" si="7"/>
        <v>38.950000000000003</v>
      </c>
      <c r="N26" s="821">
        <f t="shared" si="7"/>
        <v>8.5</v>
      </c>
      <c r="O26" s="880">
        <f t="shared" si="7"/>
        <v>0</v>
      </c>
      <c r="P26" s="821">
        <f t="shared" si="7"/>
        <v>0</v>
      </c>
      <c r="Q26" s="880">
        <f t="shared" si="7"/>
        <v>0</v>
      </c>
      <c r="R26" s="821">
        <f t="shared" si="7"/>
        <v>0</v>
      </c>
      <c r="S26" s="880">
        <f t="shared" si="7"/>
        <v>0</v>
      </c>
      <c r="T26" s="821">
        <f t="shared" si="7"/>
        <v>0</v>
      </c>
      <c r="U26" s="880">
        <f t="shared" si="7"/>
        <v>0</v>
      </c>
      <c r="V26" s="821">
        <f t="shared" si="7"/>
        <v>0</v>
      </c>
      <c r="W26" s="1397">
        <f>SUM(W$23:W$25)</f>
        <v>0</v>
      </c>
      <c r="X26" s="821">
        <f t="shared" si="7"/>
        <v>0</v>
      </c>
      <c r="Y26" s="880">
        <f t="shared" si="7"/>
        <v>0</v>
      </c>
      <c r="Z26" s="1518">
        <f t="shared" si="7"/>
        <v>0</v>
      </c>
      <c r="AA26" s="403">
        <f t="shared" si="5"/>
        <v>19.154666666666667</v>
      </c>
      <c r="AB26" s="403">
        <f t="shared" si="6"/>
        <v>4.25</v>
      </c>
      <c r="AC26" s="951"/>
    </row>
    <row r="27" spans="1:31" ht="21.95" customHeight="1" thickTop="1" thickBot="1" x14ac:dyDescent="0.3">
      <c r="A27" s="1706" t="s">
        <v>293</v>
      </c>
      <c r="B27" s="471" t="s">
        <v>142</v>
      </c>
      <c r="C27" s="780">
        <f>'Clasificación del personal'!E68</f>
        <v>17.5</v>
      </c>
      <c r="D27" s="800">
        <f>'Clasificación del personal'!E80</f>
        <v>6.5</v>
      </c>
      <c r="E27" s="793">
        <f>'Clasificación del personal'!F68</f>
        <v>17.5</v>
      </c>
      <c r="F27" s="800">
        <f>'Clasificación del personal'!F80</f>
        <v>6.5</v>
      </c>
      <c r="G27" s="793">
        <f>'Clasificación del personal'!G68</f>
        <v>17.5</v>
      </c>
      <c r="H27" s="800">
        <f>'Clasificación del personal'!G80</f>
        <v>6.5</v>
      </c>
      <c r="I27" s="780">
        <f>'Clasificación del personal'!H68</f>
        <v>17.5</v>
      </c>
      <c r="J27" s="800">
        <f>'Clasificación del personal'!H80</f>
        <v>6.5</v>
      </c>
      <c r="K27" s="793">
        <f>'Clasificación del personal'!I68</f>
        <v>17.5</v>
      </c>
      <c r="L27" s="800">
        <f>'Clasificación del personal'!I80</f>
        <v>6.5</v>
      </c>
      <c r="M27" s="793">
        <f>'Clasificación del personal'!J68</f>
        <v>17.5</v>
      </c>
      <c r="N27" s="800">
        <f>'Clasificación del personal'!J80</f>
        <v>6.5</v>
      </c>
      <c r="O27" s="780">
        <f>'Clasificación del personal'!K68</f>
        <v>0</v>
      </c>
      <c r="P27" s="800">
        <f>'Clasificación del personal'!K80</f>
        <v>0</v>
      </c>
      <c r="Q27" s="793">
        <f>'Clasificación del personal'!L68</f>
        <v>0</v>
      </c>
      <c r="R27" s="800">
        <f>'Clasificación del personal'!L80</f>
        <v>0</v>
      </c>
      <c r="S27" s="793">
        <f>'Clasificación del personal'!M68</f>
        <v>0</v>
      </c>
      <c r="T27" s="800">
        <f>'Clasificación del personal'!M80</f>
        <v>0</v>
      </c>
      <c r="U27" s="780">
        <f>'Clasificación del personal'!N68</f>
        <v>0</v>
      </c>
      <c r="V27" s="800">
        <f>'Clasificación del personal'!N80</f>
        <v>0</v>
      </c>
      <c r="W27" s="793">
        <f>'Clasificación del personal'!O68</f>
        <v>0</v>
      </c>
      <c r="X27" s="800">
        <f>'Clasificación del personal'!O80</f>
        <v>0</v>
      </c>
      <c r="Y27" s="793">
        <f>'Clasificación del personal'!P68</f>
        <v>0</v>
      </c>
      <c r="Z27" s="800">
        <f>'Clasificación del personal'!P80</f>
        <v>0</v>
      </c>
      <c r="AA27" s="403">
        <f t="shared" si="5"/>
        <v>8.75</v>
      </c>
      <c r="AB27" s="403">
        <f t="shared" si="6"/>
        <v>3.25</v>
      </c>
      <c r="AC27" s="951"/>
    </row>
    <row r="28" spans="1:31" ht="21.95" customHeight="1" thickTop="1" thickBot="1" x14ac:dyDescent="0.3">
      <c r="A28" s="1665"/>
      <c r="B28" s="425" t="s">
        <v>143</v>
      </c>
      <c r="C28" s="779">
        <f>'Clasificación del personal'!E69</f>
        <v>12.5</v>
      </c>
      <c r="D28" s="821">
        <f>'Clasificación del personal'!E81</f>
        <v>2</v>
      </c>
      <c r="E28" s="818">
        <f>'Clasificación del personal'!F69</f>
        <v>16.5</v>
      </c>
      <c r="F28" s="821">
        <f>'Clasificación del personal'!F81</f>
        <v>2</v>
      </c>
      <c r="G28" s="818">
        <f>'Clasificación del personal'!G69</f>
        <v>15.84</v>
      </c>
      <c r="H28" s="821">
        <f>'Clasificación del personal'!G81</f>
        <v>2</v>
      </c>
      <c r="I28" s="779">
        <f>'Clasificación del personal'!H69</f>
        <v>14.21</v>
      </c>
      <c r="J28" s="821">
        <f>'Clasificación del personal'!H81</f>
        <v>2</v>
      </c>
      <c r="K28" s="818">
        <f>'Clasificación del personal'!I69</f>
        <v>14.91</v>
      </c>
      <c r="L28" s="821">
        <f>'Clasificación del personal'!I81</f>
        <v>2</v>
      </c>
      <c r="M28" s="818">
        <f>'Clasificación del personal'!J69</f>
        <v>16.45</v>
      </c>
      <c r="N28" s="821">
        <f>'Clasificación del personal'!K81</f>
        <v>0</v>
      </c>
      <c r="O28" s="779">
        <f>'Clasificación del personal'!K69</f>
        <v>0</v>
      </c>
      <c r="P28" s="821">
        <f>'Clasificación del personal'!K81</f>
        <v>0</v>
      </c>
      <c r="Q28" s="818">
        <f>'Clasificación del personal'!L69</f>
        <v>0</v>
      </c>
      <c r="R28" s="821">
        <f>'Clasificación del personal'!L81</f>
        <v>0</v>
      </c>
      <c r="S28" s="818">
        <f>'Clasificación del personal'!M69</f>
        <v>0</v>
      </c>
      <c r="T28" s="821">
        <f>'Clasificación del personal'!M81</f>
        <v>0</v>
      </c>
      <c r="U28" s="779">
        <f>'Clasificación del personal'!N69</f>
        <v>0</v>
      </c>
      <c r="V28" s="821">
        <f>'Clasificación del personal'!N81</f>
        <v>0</v>
      </c>
      <c r="W28" s="818">
        <f>'Clasificación del personal'!O69</f>
        <v>0</v>
      </c>
      <c r="X28" s="821">
        <f>'Clasificación del personal'!O81</f>
        <v>0</v>
      </c>
      <c r="Y28" s="818">
        <f>'Clasificación del personal'!P69</f>
        <v>0</v>
      </c>
      <c r="Z28" s="821">
        <f>'Clasificación del personal'!P81</f>
        <v>0</v>
      </c>
      <c r="AA28" s="403">
        <f t="shared" si="5"/>
        <v>7.5341666666666676</v>
      </c>
      <c r="AB28" s="403">
        <f t="shared" si="6"/>
        <v>0.83333333333333337</v>
      </c>
      <c r="AC28" s="951"/>
    </row>
    <row r="29" spans="1:31" ht="21.95" customHeight="1" thickTop="1" thickBot="1" x14ac:dyDescent="0.3">
      <c r="A29" s="1666"/>
      <c r="B29" s="471" t="s">
        <v>144</v>
      </c>
      <c r="C29" s="780">
        <f>'Clasificación del personal'!E70</f>
        <v>4</v>
      </c>
      <c r="D29" s="800">
        <f>'Clasificación del personal'!E82</f>
        <v>0</v>
      </c>
      <c r="E29" s="793">
        <f>'Clasificación del personal'!F70</f>
        <v>5.3000000000000007</v>
      </c>
      <c r="F29" s="800">
        <f>'Clasificación del personal'!F82</f>
        <v>0</v>
      </c>
      <c r="G29" s="793">
        <f>'Clasificación del personal'!G70</f>
        <v>7.3850000000000007</v>
      </c>
      <c r="H29" s="800">
        <f>'Clasificación del personal'!G82</f>
        <v>0</v>
      </c>
      <c r="I29" s="780">
        <f>'Clasificación del personal'!H70</f>
        <v>6.7610000000000001</v>
      </c>
      <c r="J29" s="800">
        <f>'Clasificación del personal'!H82</f>
        <v>0</v>
      </c>
      <c r="K29" s="793">
        <f>'Clasificación del personal'!I70</f>
        <v>6</v>
      </c>
      <c r="L29" s="800">
        <f>'Clasificación del personal'!I82</f>
        <v>0</v>
      </c>
      <c r="M29" s="793">
        <f>'Clasificación del personal'!J70</f>
        <v>6</v>
      </c>
      <c r="N29" s="800">
        <f>'Clasificación del personal'!K82</f>
        <v>0</v>
      </c>
      <c r="O29" s="780">
        <f>'Clasificación del personal'!K70</f>
        <v>0</v>
      </c>
      <c r="P29" s="800">
        <f>'Clasificación del personal'!K82</f>
        <v>0</v>
      </c>
      <c r="Q29" s="793">
        <f>'Clasificación del personal'!L70</f>
        <v>0</v>
      </c>
      <c r="R29" s="800">
        <f>'Clasificación del personal'!L82</f>
        <v>0</v>
      </c>
      <c r="S29" s="793">
        <f>'Clasificación del personal'!M70</f>
        <v>0</v>
      </c>
      <c r="T29" s="800">
        <f>'Clasificación del personal'!M82</f>
        <v>0</v>
      </c>
      <c r="U29" s="780">
        <f>'Clasificación del personal'!N70</f>
        <v>0</v>
      </c>
      <c r="V29" s="800">
        <f>'Clasificación del personal'!N82</f>
        <v>0</v>
      </c>
      <c r="W29" s="793">
        <f>'Clasificación del personal'!O70</f>
        <v>0</v>
      </c>
      <c r="X29" s="800">
        <f>'Clasificación del personal'!O82</f>
        <v>0</v>
      </c>
      <c r="Y29" s="793">
        <f>'Clasificación del personal'!P70</f>
        <v>0</v>
      </c>
      <c r="Z29" s="800">
        <f>'Clasificación del personal'!Q82</f>
        <v>0</v>
      </c>
      <c r="AA29" s="403">
        <f t="shared" si="5"/>
        <v>2.9538333333333333</v>
      </c>
      <c r="AB29" s="403">
        <f t="shared" si="6"/>
        <v>0</v>
      </c>
      <c r="AC29" s="951"/>
    </row>
    <row r="30" spans="1:31" ht="21.95" customHeight="1" thickTop="1" thickBot="1" x14ac:dyDescent="0.3">
      <c r="A30" s="1664" t="s">
        <v>294</v>
      </c>
      <c r="B30" s="426" t="s">
        <v>281</v>
      </c>
      <c r="C30" s="781">
        <v>3.8E-3</v>
      </c>
      <c r="D30" s="781">
        <v>0</v>
      </c>
      <c r="E30" s="819">
        <v>3.3700000000000001E-2</v>
      </c>
      <c r="F30" s="781">
        <v>0</v>
      </c>
      <c r="G30" s="819">
        <v>3.4700000000000002E-2</v>
      </c>
      <c r="H30" s="781">
        <v>0</v>
      </c>
      <c r="I30" s="819">
        <v>3.7999999999999999E-2</v>
      </c>
      <c r="J30" s="822">
        <v>4.7600000000000003E-2</v>
      </c>
      <c r="K30" s="819">
        <v>4.7399999999999998E-2</v>
      </c>
      <c r="L30" s="822">
        <v>3.1199999999999999E-2</v>
      </c>
      <c r="M30" s="819">
        <v>6.7299999999999999E-2</v>
      </c>
      <c r="N30" s="822">
        <v>0.1515</v>
      </c>
      <c r="O30" s="819"/>
      <c r="P30" s="822"/>
      <c r="Q30" s="819"/>
      <c r="R30" s="822"/>
      <c r="S30" s="819"/>
      <c r="T30" s="822"/>
      <c r="U30" s="819"/>
      <c r="V30" s="822"/>
      <c r="W30" s="819"/>
      <c r="X30" s="822"/>
      <c r="Y30" s="819"/>
      <c r="Z30" s="822"/>
      <c r="AA30" s="403">
        <f t="shared" si="5"/>
        <v>3.7483333333333334E-2</v>
      </c>
      <c r="AB30" s="403">
        <f t="shared" si="6"/>
        <v>3.8383333333333332E-2</v>
      </c>
      <c r="AC30" s="951"/>
    </row>
    <row r="31" spans="1:31" ht="21.95" customHeight="1" thickTop="1" thickBot="1" x14ac:dyDescent="0.3">
      <c r="A31" s="1665"/>
      <c r="B31" s="426" t="s">
        <v>949</v>
      </c>
      <c r="C31" s="1468">
        <v>0</v>
      </c>
      <c r="D31" s="1525"/>
      <c r="E31" s="1469">
        <v>0</v>
      </c>
      <c r="F31" s="1525"/>
      <c r="G31" s="1468">
        <v>0</v>
      </c>
      <c r="H31" s="1525"/>
      <c r="I31" s="1468">
        <v>1.35E-2</v>
      </c>
      <c r="J31" s="1525"/>
      <c r="K31" s="1410">
        <v>0.11169999999999999</v>
      </c>
      <c r="L31" s="1525"/>
      <c r="M31" s="1410">
        <v>6.3500000000000001E-2</v>
      </c>
      <c r="N31" s="1225"/>
      <c r="O31" s="1410"/>
      <c r="P31" s="1225"/>
      <c r="Q31" s="1410"/>
      <c r="R31" s="1225"/>
      <c r="S31" s="1410"/>
      <c r="T31" s="1225"/>
      <c r="U31" s="1410"/>
      <c r="V31" s="1225"/>
      <c r="W31" s="1410"/>
      <c r="X31" s="1225"/>
      <c r="Y31" s="1410"/>
      <c r="Z31" s="1225"/>
      <c r="AA31" s="403">
        <f t="shared" si="5"/>
        <v>3.1449999999999999E-2</v>
      </c>
      <c r="AB31" s="403" t="e">
        <f t="shared" si="6"/>
        <v>#DIV/0!</v>
      </c>
      <c r="AC31" s="951"/>
    </row>
    <row r="32" spans="1:31" ht="21.95" customHeight="1" thickTop="1" thickBot="1" x14ac:dyDescent="0.3">
      <c r="A32" s="1665"/>
      <c r="B32" s="426" t="s">
        <v>282</v>
      </c>
      <c r="C32" s="1225"/>
      <c r="D32" s="1000"/>
      <c r="E32" s="806"/>
      <c r="F32" s="1000"/>
      <c r="G32" s="806"/>
      <c r="H32" s="1000"/>
      <c r="I32" s="806"/>
      <c r="J32" s="1000"/>
      <c r="K32" s="806"/>
      <c r="L32" s="1000"/>
      <c r="M32" s="806"/>
      <c r="N32" s="1000"/>
      <c r="O32" s="806"/>
      <c r="P32" s="1000"/>
      <c r="Q32" s="806"/>
      <c r="R32" s="1000"/>
      <c r="S32" s="806"/>
      <c r="T32" s="1000"/>
      <c r="U32" s="806"/>
      <c r="V32" s="1000"/>
      <c r="W32" s="806"/>
      <c r="X32" s="1000"/>
      <c r="Y32" s="806"/>
      <c r="Z32" s="1000"/>
      <c r="AA32" s="403" t="e">
        <f t="shared" si="5"/>
        <v>#DIV/0!</v>
      </c>
      <c r="AB32" s="403" t="e">
        <f t="shared" si="6"/>
        <v>#DIV/0!</v>
      </c>
      <c r="AC32" s="951"/>
      <c r="AD32" s="434"/>
      <c r="AE32" s="434"/>
    </row>
    <row r="33" spans="1:29" ht="21.95" customHeight="1" thickTop="1" thickBot="1" x14ac:dyDescent="0.3">
      <c r="A33" s="1665"/>
      <c r="B33" s="426" t="s">
        <v>950</v>
      </c>
      <c r="C33" s="557"/>
      <c r="D33" s="1000"/>
      <c r="E33" s="806"/>
      <c r="F33" s="1000"/>
      <c r="G33" s="806"/>
      <c r="H33" s="1000"/>
      <c r="I33" s="806"/>
      <c r="J33" s="1000"/>
      <c r="K33" s="1410">
        <v>1E-4</v>
      </c>
      <c r="L33" s="1000"/>
      <c r="M33" s="1410">
        <v>8.9999999999999998E-4</v>
      </c>
      <c r="N33" s="1000"/>
      <c r="O33" s="1418"/>
      <c r="P33" s="1417"/>
      <c r="Q33" s="1418"/>
      <c r="R33" s="1417"/>
      <c r="S33" s="1418"/>
      <c r="T33" s="1417"/>
      <c r="U33" s="1418"/>
      <c r="V33" s="1417"/>
      <c r="W33" s="1418"/>
      <c r="X33" s="1417"/>
      <c r="Y33" s="1418"/>
      <c r="Z33" s="1417"/>
      <c r="AA33" s="403">
        <f t="shared" si="5"/>
        <v>5.0000000000000001E-4</v>
      </c>
      <c r="AB33" s="403" t="e">
        <f t="shared" si="6"/>
        <v>#DIV/0!</v>
      </c>
      <c r="AC33" s="951"/>
    </row>
    <row r="34" spans="1:29" ht="21.95" customHeight="1" thickTop="1" thickBot="1" x14ac:dyDescent="0.3">
      <c r="A34" s="1665"/>
      <c r="B34" s="426" t="s">
        <v>305</v>
      </c>
      <c r="C34" s="781">
        <v>3.3E-3</v>
      </c>
      <c r="D34" s="1513">
        <v>0</v>
      </c>
      <c r="E34" s="781">
        <v>2.8799999999999999E-2</v>
      </c>
      <c r="F34" s="1513">
        <v>0</v>
      </c>
      <c r="G34" s="819">
        <v>2.7799999999999998E-2</v>
      </c>
      <c r="H34" s="1513">
        <v>0</v>
      </c>
      <c r="I34" s="819">
        <v>3.1899999999999998E-2</v>
      </c>
      <c r="J34" s="1513">
        <v>4.7600000000000003E-2</v>
      </c>
      <c r="K34" s="819">
        <v>5.5300000000000002E-2</v>
      </c>
      <c r="L34" s="1513">
        <v>3.1199999999999999E-2</v>
      </c>
      <c r="M34" s="819">
        <v>6.4399999999999999E-2</v>
      </c>
      <c r="N34" s="1513">
        <v>0.1515</v>
      </c>
      <c r="O34" s="819"/>
      <c r="P34" s="822"/>
      <c r="Q34" s="819"/>
      <c r="R34" s="822"/>
      <c r="S34" s="819"/>
      <c r="T34" s="822"/>
      <c r="U34" s="819"/>
      <c r="V34" s="822"/>
      <c r="W34" s="819"/>
      <c r="X34" s="822"/>
      <c r="Y34" s="819"/>
      <c r="Z34" s="822"/>
      <c r="AA34" s="1399">
        <f t="shared" si="5"/>
        <v>3.5250000000000004E-2</v>
      </c>
      <c r="AB34" s="1399">
        <f t="shared" si="6"/>
        <v>3.8383333333333332E-2</v>
      </c>
      <c r="AC34" s="951"/>
    </row>
    <row r="35" spans="1:29" ht="21.95" customHeight="1" thickTop="1" thickBot="1" x14ac:dyDescent="0.35">
      <c r="A35" s="1666"/>
      <c r="B35" s="426" t="s">
        <v>306</v>
      </c>
      <c r="C35" s="557"/>
      <c r="D35" s="1000"/>
      <c r="E35" s="806"/>
      <c r="F35" s="1000"/>
      <c r="G35" s="1014">
        <v>2.0299999999999999E-2</v>
      </c>
      <c r="H35" s="1015">
        <v>0</v>
      </c>
      <c r="I35" s="806"/>
      <c r="J35" s="1000"/>
      <c r="K35" s="806"/>
      <c r="L35" s="1000"/>
      <c r="M35" s="932">
        <v>5.0599999999999999E-2</v>
      </c>
      <c r="N35" s="931">
        <v>7.7399999999999997E-2</v>
      </c>
      <c r="O35" s="806"/>
      <c r="P35" s="1000"/>
      <c r="Q35" s="806"/>
      <c r="R35" s="1000"/>
      <c r="S35" s="932"/>
      <c r="T35" s="931"/>
      <c r="U35" s="806"/>
      <c r="V35" s="1000"/>
      <c r="W35" s="806"/>
      <c r="X35" s="1000"/>
      <c r="Y35" s="932"/>
      <c r="Z35" s="931"/>
      <c r="AA35" s="1399">
        <f>AVERAGE(G35,M35,S35,Y35)</f>
        <v>3.5449999999999995E-2</v>
      </c>
      <c r="AB35" s="1399">
        <f>AVERAGE(H35,N35,T35,Z35)</f>
        <v>3.8699999999999998E-2</v>
      </c>
      <c r="AC35" s="951"/>
    </row>
    <row r="36" spans="1:29" ht="19.5" customHeight="1" thickTop="1" thickBot="1" x14ac:dyDescent="0.3">
      <c r="A36" s="1706" t="s">
        <v>295</v>
      </c>
      <c r="B36" s="471" t="s">
        <v>145</v>
      </c>
      <c r="C36" s="799">
        <v>1</v>
      </c>
      <c r="D36" s="800">
        <v>0</v>
      </c>
      <c r="E36" s="793">
        <v>0</v>
      </c>
      <c r="F36" s="800">
        <v>0</v>
      </c>
      <c r="G36" s="793">
        <v>0</v>
      </c>
      <c r="H36" s="800">
        <v>0</v>
      </c>
      <c r="I36" s="793">
        <v>0</v>
      </c>
      <c r="J36" s="800">
        <v>0</v>
      </c>
      <c r="K36" s="793">
        <v>1</v>
      </c>
      <c r="L36" s="800">
        <v>0</v>
      </c>
      <c r="M36" s="793">
        <v>1</v>
      </c>
      <c r="N36" s="800">
        <v>0</v>
      </c>
      <c r="O36" s="793"/>
      <c r="P36" s="800"/>
      <c r="Q36" s="793"/>
      <c r="R36" s="800"/>
      <c r="S36" s="793"/>
      <c r="T36" s="800"/>
      <c r="U36" s="793"/>
      <c r="V36" s="800"/>
      <c r="W36" s="793"/>
      <c r="X36" s="800"/>
      <c r="Y36" s="793"/>
      <c r="Z36" s="800"/>
      <c r="AA36" s="403">
        <f>C36+E36+G36+I36+K36+M36+O36+Q36+S36+U36+W36+Y36</f>
        <v>3</v>
      </c>
      <c r="AB36" s="403">
        <f>D36+F36+H36+J36+L36+N36+P36+R36+T36+V36+X36+Z36</f>
        <v>0</v>
      </c>
      <c r="AC36" s="951"/>
    </row>
    <row r="37" spans="1:29" ht="21.95" customHeight="1" thickTop="1" thickBot="1" x14ac:dyDescent="0.3">
      <c r="A37" s="1666"/>
      <c r="B37" s="425" t="s">
        <v>146</v>
      </c>
      <c r="C37" s="1143">
        <v>0</v>
      </c>
      <c r="D37" s="1144">
        <v>0</v>
      </c>
      <c r="E37" s="1145">
        <v>0</v>
      </c>
      <c r="F37" s="1146">
        <v>0</v>
      </c>
      <c r="G37" s="1145">
        <v>0</v>
      </c>
      <c r="H37" s="1146">
        <v>0</v>
      </c>
      <c r="I37" s="1145">
        <v>0</v>
      </c>
      <c r="J37" s="1146">
        <v>0</v>
      </c>
      <c r="K37" s="1145">
        <v>0</v>
      </c>
      <c r="L37" s="1146">
        <v>0</v>
      </c>
      <c r="M37" s="1145">
        <v>0</v>
      </c>
      <c r="N37" s="1146">
        <v>0</v>
      </c>
      <c r="O37" s="1145"/>
      <c r="P37" s="1146"/>
      <c r="Q37" s="1145"/>
      <c r="R37" s="1146"/>
      <c r="S37" s="1145"/>
      <c r="T37" s="1146"/>
      <c r="U37" s="1145"/>
      <c r="V37" s="1146"/>
      <c r="W37" s="1145"/>
      <c r="X37" s="1146"/>
      <c r="Y37" s="1145"/>
      <c r="Z37" s="1146"/>
      <c r="AA37" s="1147">
        <f>C37+E37+G37+I37+K37+M37+O37+Q37+S37+U37+W37+Y37</f>
        <v>0</v>
      </c>
      <c r="AB37" s="1147">
        <f>D37+F37+H37+J37+L37+N37+P37+R37+T37+V37+X37+Z37</f>
        <v>0</v>
      </c>
      <c r="AC37" s="951"/>
    </row>
    <row r="38" spans="1:29" ht="28.5" customHeight="1" thickTop="1" thickBot="1" x14ac:dyDescent="0.3">
      <c r="A38" s="1724" t="s">
        <v>740</v>
      </c>
      <c r="B38" s="1150" t="s">
        <v>741</v>
      </c>
      <c r="C38" s="1148"/>
      <c r="D38" s="1151"/>
      <c r="E38" s="1195"/>
      <c r="F38" s="1151"/>
      <c r="G38" s="1195"/>
      <c r="H38" s="1151"/>
      <c r="I38" s="1195"/>
      <c r="J38" s="1151"/>
      <c r="K38" s="1195"/>
      <c r="L38" s="1151"/>
      <c r="M38" s="1195"/>
      <c r="N38" s="1151"/>
      <c r="O38" s="1195"/>
      <c r="P38" s="1151"/>
      <c r="Q38" s="1195"/>
      <c r="R38" s="1151"/>
      <c r="S38" s="1195"/>
      <c r="T38" s="1151"/>
      <c r="U38" s="1195"/>
      <c r="V38" s="1151"/>
      <c r="W38" s="1195"/>
      <c r="X38" s="1151"/>
      <c r="Y38" s="1195"/>
      <c r="Z38" s="1148"/>
      <c r="AA38" s="1149"/>
      <c r="AB38" s="1149"/>
      <c r="AC38" s="951"/>
    </row>
    <row r="39" spans="1:29" ht="28.5" customHeight="1" thickTop="1" thickBot="1" x14ac:dyDescent="0.3">
      <c r="A39" s="1725"/>
      <c r="B39" s="1150" t="s">
        <v>742</v>
      </c>
      <c r="C39" s="1148"/>
      <c r="D39" s="1151"/>
      <c r="E39" s="1195"/>
      <c r="F39" s="1151"/>
      <c r="G39" s="1195"/>
      <c r="H39" s="1151"/>
      <c r="I39" s="1195"/>
      <c r="J39" s="1151"/>
      <c r="K39" s="1195"/>
      <c r="L39" s="1151"/>
      <c r="M39" s="1195"/>
      <c r="N39" s="1151"/>
      <c r="O39" s="1195"/>
      <c r="P39" s="1151"/>
      <c r="Q39" s="1195"/>
      <c r="R39" s="1151"/>
      <c r="S39" s="1195"/>
      <c r="T39" s="1151"/>
      <c r="U39" s="1195"/>
      <c r="V39" s="1151"/>
      <c r="W39" s="1195"/>
      <c r="X39" s="1151"/>
      <c r="Y39" s="1195"/>
      <c r="Z39" s="1148"/>
      <c r="AA39" s="1149"/>
      <c r="AB39" s="1149"/>
      <c r="AC39" s="951"/>
    </row>
    <row r="40" spans="1:29" ht="28.5" customHeight="1" thickTop="1" thickBot="1" x14ac:dyDescent="0.3">
      <c r="A40" s="1725"/>
      <c r="B40" s="1150" t="s">
        <v>743</v>
      </c>
      <c r="C40" s="1148"/>
      <c r="D40" s="1151"/>
      <c r="E40" s="1195"/>
      <c r="F40" s="1151"/>
      <c r="G40" s="1195"/>
      <c r="H40" s="1151"/>
      <c r="I40" s="1195"/>
      <c r="J40" s="1151"/>
      <c r="K40" s="1195"/>
      <c r="L40" s="1151"/>
      <c r="M40" s="1195"/>
      <c r="N40" s="1151"/>
      <c r="O40" s="1195"/>
      <c r="P40" s="1151"/>
      <c r="Q40" s="1195"/>
      <c r="R40" s="1151"/>
      <c r="S40" s="1195"/>
      <c r="T40" s="1151"/>
      <c r="U40" s="1195"/>
      <c r="V40" s="1151"/>
      <c r="W40" s="1195"/>
      <c r="X40" s="1151"/>
      <c r="Y40" s="1195"/>
      <c r="Z40" s="1148"/>
      <c r="AA40" s="1149"/>
      <c r="AB40" s="1149"/>
      <c r="AC40" s="951"/>
    </row>
    <row r="41" spans="1:29" ht="28.5" customHeight="1" thickTop="1" thickBot="1" x14ac:dyDescent="0.3">
      <c r="A41" s="1725"/>
      <c r="B41" s="1150" t="s">
        <v>744</v>
      </c>
      <c r="C41" s="1148"/>
      <c r="D41" s="1151"/>
      <c r="E41" s="1195"/>
      <c r="F41" s="1151"/>
      <c r="G41" s="1195"/>
      <c r="H41" s="1151"/>
      <c r="I41" s="1195"/>
      <c r="J41" s="1151"/>
      <c r="K41" s="1195"/>
      <c r="L41" s="1151"/>
      <c r="M41" s="1195"/>
      <c r="N41" s="1151"/>
      <c r="O41" s="1195"/>
      <c r="P41" s="1151"/>
      <c r="Q41" s="1195"/>
      <c r="R41" s="1151"/>
      <c r="S41" s="1195"/>
      <c r="T41" s="1151"/>
      <c r="U41" s="1195"/>
      <c r="V41" s="1151"/>
      <c r="W41" s="1195"/>
      <c r="X41" s="1151"/>
      <c r="Y41" s="1195"/>
      <c r="Z41" s="1148"/>
      <c r="AA41" s="1149"/>
      <c r="AB41" s="1149"/>
      <c r="AC41" s="951"/>
    </row>
    <row r="42" spans="1:29" ht="28.5" customHeight="1" thickTop="1" thickBot="1" x14ac:dyDescent="0.3">
      <c r="A42" s="1726"/>
      <c r="B42" s="1150" t="s">
        <v>745</v>
      </c>
      <c r="C42" s="1148"/>
      <c r="D42" s="1151"/>
      <c r="E42" s="1195"/>
      <c r="F42" s="1151"/>
      <c r="G42" s="1195"/>
      <c r="H42" s="1151"/>
      <c r="I42" s="1195"/>
      <c r="J42" s="1151"/>
      <c r="K42" s="1195"/>
      <c r="L42" s="1151"/>
      <c r="M42" s="1195"/>
      <c r="N42" s="1151"/>
      <c r="O42" s="1195"/>
      <c r="P42" s="1151"/>
      <c r="Q42" s="1195"/>
      <c r="R42" s="1151"/>
      <c r="S42" s="1195"/>
      <c r="T42" s="1151"/>
      <c r="U42" s="1195"/>
      <c r="V42" s="1151"/>
      <c r="W42" s="1195"/>
      <c r="X42" s="1151"/>
      <c r="Y42" s="1195"/>
      <c r="Z42" s="1148"/>
      <c r="AA42" s="1149"/>
      <c r="AB42" s="1149"/>
      <c r="AC42" s="951"/>
    </row>
    <row r="43" spans="1:29" ht="28.5" customHeight="1" thickTop="1" thickBot="1" x14ac:dyDescent="0.3">
      <c r="A43" s="1142" t="s">
        <v>746</v>
      </c>
      <c r="B43" s="1150"/>
      <c r="C43" s="1151"/>
      <c r="D43" s="1152"/>
      <c r="E43" s="1152"/>
      <c r="F43" s="1152"/>
      <c r="G43" s="1152"/>
      <c r="H43" s="1152"/>
      <c r="I43" s="1152"/>
      <c r="J43" s="1152"/>
      <c r="K43" s="1152"/>
      <c r="L43" s="1152"/>
      <c r="M43" s="1152"/>
      <c r="N43" s="1152"/>
      <c r="O43" s="1152"/>
      <c r="P43" s="1152"/>
      <c r="Q43" s="1152"/>
      <c r="R43" s="1152"/>
      <c r="S43" s="1152"/>
      <c r="T43" s="1152"/>
      <c r="U43" s="1152"/>
      <c r="V43" s="1152"/>
      <c r="W43" s="1152"/>
      <c r="X43" s="1152"/>
      <c r="Y43" s="1152"/>
      <c r="Z43" s="1152"/>
      <c r="AA43" s="1153"/>
      <c r="AB43" s="1154"/>
      <c r="AC43" s="951"/>
    </row>
    <row r="44" spans="1:29" ht="21.95" customHeight="1" thickTop="1" thickBot="1" x14ac:dyDescent="0.3">
      <c r="A44" s="1656" t="s">
        <v>379</v>
      </c>
      <c r="B44" s="1710"/>
      <c r="C44" s="1652" t="s">
        <v>128</v>
      </c>
      <c r="D44" s="1586"/>
      <c r="E44" s="1573" t="s">
        <v>129</v>
      </c>
      <c r="F44" s="1574"/>
      <c r="G44" s="1573" t="s">
        <v>130</v>
      </c>
      <c r="H44" s="1574"/>
      <c r="I44" s="1573" t="s">
        <v>131</v>
      </c>
      <c r="J44" s="1574"/>
      <c r="K44" s="1573" t="s">
        <v>132</v>
      </c>
      <c r="L44" s="1574"/>
      <c r="M44" s="1573" t="s">
        <v>133</v>
      </c>
      <c r="N44" s="1574"/>
      <c r="O44" s="1573" t="s">
        <v>134</v>
      </c>
      <c r="P44" s="1574"/>
      <c r="Q44" s="1573" t="s">
        <v>135</v>
      </c>
      <c r="R44" s="1574"/>
      <c r="S44" s="1573" t="s">
        <v>136</v>
      </c>
      <c r="T44" s="1574"/>
      <c r="U44" s="1573" t="s">
        <v>137</v>
      </c>
      <c r="V44" s="1574"/>
      <c r="W44" s="1573" t="s">
        <v>138</v>
      </c>
      <c r="X44" s="1574"/>
      <c r="Y44" s="1573" t="s">
        <v>139</v>
      </c>
      <c r="Z44" s="1574"/>
      <c r="AA44" s="1586" t="s">
        <v>140</v>
      </c>
      <c r="AB44" s="1587"/>
      <c r="AC44" s="950"/>
    </row>
    <row r="45" spans="1:29" ht="21.95" customHeight="1" thickTop="1" thickBot="1" x14ac:dyDescent="0.35">
      <c r="A45" s="1657"/>
      <c r="B45" s="1711"/>
      <c r="C45" s="771" t="s">
        <v>654</v>
      </c>
      <c r="D45" s="783" t="s">
        <v>655</v>
      </c>
      <c r="E45" s="796" t="s">
        <v>654</v>
      </c>
      <c r="F45" s="783" t="s">
        <v>655</v>
      </c>
      <c r="G45" s="796" t="s">
        <v>654</v>
      </c>
      <c r="H45" s="783" t="s">
        <v>655</v>
      </c>
      <c r="I45" s="796" t="s">
        <v>654</v>
      </c>
      <c r="J45" s="783" t="s">
        <v>655</v>
      </c>
      <c r="K45" s="796" t="s">
        <v>654</v>
      </c>
      <c r="L45" s="783" t="s">
        <v>655</v>
      </c>
      <c r="M45" s="796" t="s">
        <v>654</v>
      </c>
      <c r="N45" s="783" t="s">
        <v>655</v>
      </c>
      <c r="O45" s="796" t="s">
        <v>654</v>
      </c>
      <c r="P45" s="783" t="s">
        <v>655</v>
      </c>
      <c r="Q45" s="796" t="s">
        <v>654</v>
      </c>
      <c r="R45" s="783" t="s">
        <v>655</v>
      </c>
      <c r="S45" s="796" t="s">
        <v>654</v>
      </c>
      <c r="T45" s="783" t="s">
        <v>655</v>
      </c>
      <c r="U45" s="796" t="s">
        <v>654</v>
      </c>
      <c r="V45" s="783" t="s">
        <v>655</v>
      </c>
      <c r="W45" s="796" t="s">
        <v>654</v>
      </c>
      <c r="X45" s="783" t="s">
        <v>655</v>
      </c>
      <c r="Y45" s="796" t="s">
        <v>654</v>
      </c>
      <c r="Z45" s="928" t="s">
        <v>655</v>
      </c>
      <c r="AA45" s="796" t="s">
        <v>654</v>
      </c>
      <c r="AB45" s="772" t="s">
        <v>655</v>
      </c>
      <c r="AC45" s="950"/>
    </row>
    <row r="46" spans="1:29" ht="21.95" customHeight="1" thickTop="1" thickBot="1" x14ac:dyDescent="0.3">
      <c r="A46" s="476" t="s">
        <v>64</v>
      </c>
      <c r="B46" s="1665"/>
      <c r="C46" s="1374"/>
      <c r="D46" s="1241"/>
      <c r="E46" s="1374"/>
      <c r="F46" s="1253"/>
      <c r="G46" s="985"/>
      <c r="H46" s="1253"/>
      <c r="I46" s="1242"/>
      <c r="J46" s="1253"/>
      <c r="K46" s="1243"/>
      <c r="L46" s="826"/>
      <c r="M46" s="986"/>
      <c r="N46" s="826"/>
      <c r="O46" s="824"/>
      <c r="P46" s="826"/>
      <c r="Q46" s="824"/>
      <c r="R46" s="826"/>
      <c r="S46" s="824"/>
      <c r="T46" s="826"/>
      <c r="U46" s="824"/>
      <c r="V46" s="826"/>
      <c r="W46" s="824"/>
      <c r="X46" s="826"/>
      <c r="Y46" s="824"/>
      <c r="Z46" s="826"/>
      <c r="AA46" s="474">
        <f>C46+E46+G46+I46+K46+M46+O46+Q46+S46+U46+W46+Y46</f>
        <v>0</v>
      </c>
      <c r="AB46" s="474">
        <f>D46+F46+H46+J46+L46+N46+P46+R46+T46+V46+X46+Z46</f>
        <v>0</v>
      </c>
      <c r="AC46" s="951"/>
    </row>
    <row r="47" spans="1:29" ht="21.95" customHeight="1" thickTop="1" thickBot="1" x14ac:dyDescent="0.3">
      <c r="A47" s="476" t="s">
        <v>65</v>
      </c>
      <c r="B47" s="1665"/>
      <c r="C47" s="1374"/>
      <c r="D47" s="1252"/>
      <c r="E47" s="1374"/>
      <c r="F47" s="1253"/>
      <c r="G47" s="1242"/>
      <c r="H47" s="1253"/>
      <c r="I47" s="1242"/>
      <c r="J47" s="1253"/>
      <c r="K47" s="1243"/>
      <c r="L47" s="826"/>
      <c r="M47" s="986"/>
      <c r="N47" s="826"/>
      <c r="O47" s="824"/>
      <c r="P47" s="826"/>
      <c r="Q47" s="824"/>
      <c r="R47" s="826"/>
      <c r="S47" s="824"/>
      <c r="T47" s="826"/>
      <c r="U47" s="824"/>
      <c r="V47" s="826"/>
      <c r="W47" s="824"/>
      <c r="X47" s="826"/>
      <c r="Y47" s="824"/>
      <c r="Z47" s="826"/>
      <c r="AA47" s="474">
        <f t="shared" ref="AA47:AA53" si="8">C47+E47+G47+I47+K47+M47+O47+Q47+S47+U47+W47+Y47</f>
        <v>0</v>
      </c>
      <c r="AB47" s="474">
        <f t="shared" ref="AB47:AB53" si="9">D47+F47+H47+J47+L47+N47+P47+R47+T47+V47+X47+Z47</f>
        <v>0</v>
      </c>
      <c r="AC47" s="951"/>
    </row>
    <row r="48" spans="1:29" ht="21.95" customHeight="1" thickTop="1" thickBot="1" x14ac:dyDescent="0.3">
      <c r="A48" s="476" t="s">
        <v>940</v>
      </c>
      <c r="B48" s="1665"/>
      <c r="C48" s="1374"/>
      <c r="D48" s="1252"/>
      <c r="E48" s="1374"/>
      <c r="F48" s="1253"/>
      <c r="G48" s="1242"/>
      <c r="H48" s="1253"/>
      <c r="I48" s="1242"/>
      <c r="J48" s="1253"/>
      <c r="K48" s="1243"/>
      <c r="L48" s="826"/>
      <c r="M48" s="986"/>
      <c r="N48" s="826"/>
      <c r="O48" s="824"/>
      <c r="P48" s="826"/>
      <c r="Q48" s="824"/>
      <c r="R48" s="826"/>
      <c r="S48" s="824"/>
      <c r="T48" s="826"/>
      <c r="U48" s="824"/>
      <c r="V48" s="826"/>
      <c r="W48" s="824"/>
      <c r="X48" s="826"/>
      <c r="Y48" s="824"/>
      <c r="Z48" s="826"/>
      <c r="AA48" s="474">
        <f t="shared" si="8"/>
        <v>0</v>
      </c>
      <c r="AB48" s="474">
        <f t="shared" si="9"/>
        <v>0</v>
      </c>
      <c r="AC48" s="951"/>
    </row>
    <row r="49" spans="1:31" ht="21.95" customHeight="1" thickTop="1" thickBot="1" x14ac:dyDescent="0.3">
      <c r="A49" s="476" t="s">
        <v>939</v>
      </c>
      <c r="B49" s="1665"/>
      <c r="C49" s="1374"/>
      <c r="D49" s="1252"/>
      <c r="E49" s="1374"/>
      <c r="F49" s="1253"/>
      <c r="G49" s="1242"/>
      <c r="H49" s="1253"/>
      <c r="I49" s="1242"/>
      <c r="J49" s="1253"/>
      <c r="K49" s="1243"/>
      <c r="L49" s="1253"/>
      <c r="M49" s="1243"/>
      <c r="N49" s="1253"/>
      <c r="O49" s="1408"/>
      <c r="P49" s="1253"/>
      <c r="Q49" s="1408"/>
      <c r="R49" s="1253"/>
      <c r="S49" s="1408"/>
      <c r="T49" s="1253"/>
      <c r="U49" s="1408"/>
      <c r="V49" s="1253"/>
      <c r="W49" s="1408"/>
      <c r="X49" s="1253"/>
      <c r="Y49" s="1408"/>
      <c r="Z49" s="1253"/>
      <c r="AA49" s="474"/>
      <c r="AB49" s="474"/>
      <c r="AC49" s="951"/>
    </row>
    <row r="50" spans="1:31" ht="29.25" customHeight="1" thickTop="1" thickBot="1" x14ac:dyDescent="0.3">
      <c r="A50" s="476" t="s">
        <v>68</v>
      </c>
      <c r="B50" s="1665"/>
      <c r="C50" s="1374"/>
      <c r="D50" s="1252"/>
      <c r="E50" s="1374"/>
      <c r="F50" s="1375"/>
      <c r="G50" s="1242"/>
      <c r="H50" s="1375"/>
      <c r="I50" s="1242"/>
      <c r="J50" s="1375"/>
      <c r="K50" s="1243"/>
      <c r="L50" s="827"/>
      <c r="M50" s="986"/>
      <c r="N50" s="827"/>
      <c r="O50" s="824"/>
      <c r="P50" s="827"/>
      <c r="Q50" s="824"/>
      <c r="R50" s="827"/>
      <c r="S50" s="824"/>
      <c r="T50" s="827"/>
      <c r="U50" s="824"/>
      <c r="V50" s="827"/>
      <c r="W50" s="824"/>
      <c r="X50" s="827"/>
      <c r="Y50" s="824"/>
      <c r="Z50" s="827"/>
      <c r="AA50" s="474">
        <f t="shared" si="8"/>
        <v>0</v>
      </c>
      <c r="AB50" s="474">
        <f t="shared" si="9"/>
        <v>0</v>
      </c>
      <c r="AC50" s="951"/>
    </row>
    <row r="51" spans="1:31" ht="21.75" customHeight="1" thickTop="1" thickBot="1" x14ac:dyDescent="0.3">
      <c r="A51" s="476" t="s">
        <v>406</v>
      </c>
      <c r="B51" s="1665"/>
      <c r="C51" s="1374"/>
      <c r="D51" s="1252"/>
      <c r="E51" s="1242"/>
      <c r="F51" s="1253"/>
      <c r="G51" s="1242"/>
      <c r="H51" s="1253"/>
      <c r="I51" s="1242"/>
      <c r="J51" s="1253"/>
      <c r="K51" s="1243"/>
      <c r="L51" s="1253"/>
      <c r="M51" s="1243"/>
      <c r="N51" s="826"/>
      <c r="O51" s="824"/>
      <c r="P51" s="826"/>
      <c r="Q51" s="824"/>
      <c r="R51" s="826"/>
      <c r="S51" s="824"/>
      <c r="T51" s="826"/>
      <c r="U51" s="824"/>
      <c r="V51" s="826"/>
      <c r="W51" s="824"/>
      <c r="X51" s="826"/>
      <c r="Y51" s="824"/>
      <c r="Z51" s="826"/>
      <c r="AA51" s="474" t="e">
        <f>AVERAGE(C51,E51,G51,I51,K51,M51,O51,Q51,S51,U51,W51,Y51)</f>
        <v>#DIV/0!</v>
      </c>
      <c r="AB51" s="474" t="e">
        <f>AVERAGE(D51,F51,H51,J51,L51,N51,P51,R51,T51,V51,X51,Z51)</f>
        <v>#DIV/0!</v>
      </c>
      <c r="AC51" s="951"/>
    </row>
    <row r="52" spans="1:31" ht="21.95" customHeight="1" thickTop="1" thickBot="1" x14ac:dyDescent="0.3">
      <c r="A52" s="537" t="s">
        <v>405</v>
      </c>
      <c r="B52" s="1665"/>
      <c r="C52" s="1242"/>
      <c r="D52" s="1252"/>
      <c r="E52" s="985"/>
      <c r="F52" s="1253"/>
      <c r="G52" s="1244"/>
      <c r="H52" s="1253"/>
      <c r="I52" s="1243"/>
      <c r="J52" s="1253"/>
      <c r="K52" s="1243"/>
      <c r="L52" s="1253"/>
      <c r="M52" s="1243"/>
      <c r="N52" s="826"/>
      <c r="O52" s="824"/>
      <c r="P52" s="826"/>
      <c r="Q52" s="824"/>
      <c r="R52" s="826"/>
      <c r="S52" s="824"/>
      <c r="T52" s="826"/>
      <c r="U52" s="824"/>
      <c r="V52" s="826"/>
      <c r="W52" s="824"/>
      <c r="X52" s="826"/>
      <c r="Y52" s="824"/>
      <c r="Z52" s="826"/>
      <c r="AA52" s="474">
        <f t="shared" si="8"/>
        <v>0</v>
      </c>
      <c r="AB52" s="474">
        <f t="shared" si="9"/>
        <v>0</v>
      </c>
      <c r="AC52" s="951"/>
    </row>
    <row r="53" spans="1:31" ht="21.95" customHeight="1" thickTop="1" thickBot="1" x14ac:dyDescent="0.3">
      <c r="A53" s="537" t="s">
        <v>71</v>
      </c>
      <c r="B53" s="1665"/>
      <c r="C53" s="1242"/>
      <c r="D53" s="1252"/>
      <c r="E53" s="1242"/>
      <c r="F53" s="1253"/>
      <c r="G53" s="1242"/>
      <c r="H53" s="1253"/>
      <c r="I53" s="1243"/>
      <c r="J53" s="1253"/>
      <c r="K53" s="1243"/>
      <c r="L53" s="1253"/>
      <c r="M53" s="1243"/>
      <c r="N53" s="826"/>
      <c r="O53" s="824"/>
      <c r="P53" s="826"/>
      <c r="Q53" s="824"/>
      <c r="R53" s="826"/>
      <c r="S53" s="824"/>
      <c r="T53" s="826"/>
      <c r="U53" s="824"/>
      <c r="V53" s="826"/>
      <c r="W53" s="824"/>
      <c r="X53" s="826"/>
      <c r="Y53" s="824"/>
      <c r="Z53" s="826"/>
      <c r="AA53" s="474">
        <f t="shared" si="8"/>
        <v>0</v>
      </c>
      <c r="AB53" s="474">
        <f t="shared" si="9"/>
        <v>0</v>
      </c>
      <c r="AC53" s="951"/>
    </row>
    <row r="54" spans="1:31" ht="21.95" customHeight="1" thickTop="1" thickBot="1" x14ac:dyDescent="0.3">
      <c r="A54" s="537" t="s">
        <v>366</v>
      </c>
      <c r="B54" s="1665"/>
      <c r="C54" s="1245"/>
      <c r="D54" s="1254"/>
      <c r="E54" s="1246"/>
      <c r="F54" s="1255"/>
      <c r="G54" s="1245"/>
      <c r="H54" s="1255"/>
      <c r="I54" s="1246"/>
      <c r="J54" s="1255"/>
      <c r="K54" s="1246"/>
      <c r="L54" s="1255"/>
      <c r="M54" s="1246"/>
      <c r="N54" s="828"/>
      <c r="O54" s="825"/>
      <c r="P54" s="828"/>
      <c r="Q54" s="825"/>
      <c r="R54" s="828"/>
      <c r="S54" s="825"/>
      <c r="T54" s="828"/>
      <c r="U54" s="825"/>
      <c r="V54" s="828"/>
      <c r="W54" s="825"/>
      <c r="X54" s="828"/>
      <c r="Y54" s="825"/>
      <c r="Z54" s="828"/>
      <c r="AA54" s="474" t="e">
        <f t="shared" ref="AA54:AB57" si="10">AVERAGE(C54,E54,G54,I54,K54,M54,O54,Q54,S54,U54,W54,Y54)</f>
        <v>#DIV/0!</v>
      </c>
      <c r="AB54" s="474" t="e">
        <f t="shared" si="10"/>
        <v>#DIV/0!</v>
      </c>
      <c r="AC54" s="951"/>
      <c r="AD54" s="681"/>
      <c r="AE54" s="681"/>
    </row>
    <row r="55" spans="1:31" ht="21.95" customHeight="1" thickTop="1" thickBot="1" x14ac:dyDescent="0.3">
      <c r="A55" s="472" t="s">
        <v>367</v>
      </c>
      <c r="B55" s="1665"/>
      <c r="C55" s="1245"/>
      <c r="D55" s="1254"/>
      <c r="E55" s="1245"/>
      <c r="F55" s="1255"/>
      <c r="G55" s="1245"/>
      <c r="H55" s="1255"/>
      <c r="I55" s="1246"/>
      <c r="J55" s="1255"/>
      <c r="K55" s="1246"/>
      <c r="L55" s="1255"/>
      <c r="M55" s="1246"/>
      <c r="N55" s="828"/>
      <c r="O55" s="825"/>
      <c r="P55" s="828"/>
      <c r="Q55" s="825"/>
      <c r="R55" s="828"/>
      <c r="S55" s="825"/>
      <c r="T55" s="828"/>
      <c r="U55" s="825"/>
      <c r="V55" s="828"/>
      <c r="W55" s="825"/>
      <c r="X55" s="828"/>
      <c r="Y55" s="825"/>
      <c r="Z55" s="828"/>
      <c r="AA55" s="474" t="e">
        <f t="shared" si="10"/>
        <v>#DIV/0!</v>
      </c>
      <c r="AB55" s="474" t="e">
        <f t="shared" si="10"/>
        <v>#DIV/0!</v>
      </c>
      <c r="AC55" s="951"/>
    </row>
    <row r="56" spans="1:31" ht="21.95" customHeight="1" thickTop="1" thickBot="1" x14ac:dyDescent="0.3">
      <c r="A56" s="537" t="s">
        <v>368</v>
      </c>
      <c r="B56" s="1665"/>
      <c r="C56" s="1245"/>
      <c r="D56" s="1254"/>
      <c r="E56" s="1245"/>
      <c r="F56" s="1255"/>
      <c r="G56" s="1245"/>
      <c r="H56" s="1255"/>
      <c r="I56" s="1246"/>
      <c r="J56" s="1255"/>
      <c r="K56" s="1246"/>
      <c r="L56" s="1255"/>
      <c r="M56" s="1246"/>
      <c r="N56" s="828"/>
      <c r="O56" s="825"/>
      <c r="P56" s="828"/>
      <c r="Q56" s="825"/>
      <c r="R56" s="828"/>
      <c r="S56" s="825"/>
      <c r="T56" s="828"/>
      <c r="U56" s="825"/>
      <c r="V56" s="828"/>
      <c r="W56" s="825"/>
      <c r="X56" s="828"/>
      <c r="Y56" s="825"/>
      <c r="Z56" s="828"/>
      <c r="AA56" s="474" t="e">
        <f t="shared" si="10"/>
        <v>#DIV/0!</v>
      </c>
      <c r="AB56" s="474" t="e">
        <f t="shared" si="10"/>
        <v>#DIV/0!</v>
      </c>
      <c r="AC56" s="951"/>
    </row>
    <row r="57" spans="1:31" ht="29.25" customHeight="1" thickTop="1" thickBot="1" x14ac:dyDescent="0.3">
      <c r="A57" s="476" t="s">
        <v>369</v>
      </c>
      <c r="B57" s="1666"/>
      <c r="C57" s="1242"/>
      <c r="D57" s="1376"/>
      <c r="E57" s="1242"/>
      <c r="F57" s="829"/>
      <c r="G57" s="1242"/>
      <c r="H57" s="829"/>
      <c r="I57" s="1243"/>
      <c r="J57" s="829"/>
      <c r="K57" s="1243"/>
      <c r="L57" s="1247"/>
      <c r="M57" s="1243"/>
      <c r="N57" s="829"/>
      <c r="O57" s="824"/>
      <c r="P57" s="829"/>
      <c r="Q57" s="824"/>
      <c r="R57" s="829"/>
      <c r="S57" s="824"/>
      <c r="T57" s="829"/>
      <c r="U57" s="824"/>
      <c r="V57" s="829"/>
      <c r="W57" s="824"/>
      <c r="X57" s="829"/>
      <c r="Y57" s="824"/>
      <c r="Z57" s="829"/>
      <c r="AA57" s="474" t="e">
        <f t="shared" si="10"/>
        <v>#DIV/0!</v>
      </c>
      <c r="AB57" s="474" t="e">
        <f t="shared" si="10"/>
        <v>#DIV/0!</v>
      </c>
      <c r="AC57" s="951"/>
    </row>
    <row r="58" spans="1:31" ht="21.95" customHeight="1" thickTop="1" thickBot="1" x14ac:dyDescent="0.3">
      <c r="A58" s="1656" t="s">
        <v>370</v>
      </c>
      <c r="B58" s="475"/>
      <c r="C58" s="1652" t="s">
        <v>128</v>
      </c>
      <c r="D58" s="1586"/>
      <c r="E58" s="1573" t="s">
        <v>129</v>
      </c>
      <c r="F58" s="1574"/>
      <c r="G58" s="1573" t="s">
        <v>130</v>
      </c>
      <c r="H58" s="1574"/>
      <c r="I58" s="1573" t="s">
        <v>131</v>
      </c>
      <c r="J58" s="1574"/>
      <c r="K58" s="1573" t="s">
        <v>132</v>
      </c>
      <c r="L58" s="1574"/>
      <c r="M58" s="1573" t="s">
        <v>657</v>
      </c>
      <c r="N58" s="1574"/>
      <c r="O58" s="1573" t="s">
        <v>134</v>
      </c>
      <c r="P58" s="1574"/>
      <c r="Q58" s="1573" t="s">
        <v>135</v>
      </c>
      <c r="R58" s="1574"/>
      <c r="S58" s="1573" t="s">
        <v>136</v>
      </c>
      <c r="T58" s="1574"/>
      <c r="U58" s="1573" t="s">
        <v>137</v>
      </c>
      <c r="V58" s="1574"/>
      <c r="W58" s="1573" t="s">
        <v>138</v>
      </c>
      <c r="X58" s="1574"/>
      <c r="Y58" s="1573" t="s">
        <v>139</v>
      </c>
      <c r="Z58" s="1574"/>
      <c r="AA58" s="1586" t="s">
        <v>140</v>
      </c>
      <c r="AB58" s="1587"/>
      <c r="AC58" s="950"/>
    </row>
    <row r="59" spans="1:31" ht="21.95" customHeight="1" thickTop="1" thickBot="1" x14ac:dyDescent="0.35">
      <c r="A59" s="1657"/>
      <c r="B59" s="477"/>
      <c r="C59" s="771" t="s">
        <v>654</v>
      </c>
      <c r="D59" s="783" t="s">
        <v>655</v>
      </c>
      <c r="E59" s="830" t="s">
        <v>654</v>
      </c>
      <c r="F59" s="831" t="s">
        <v>655</v>
      </c>
      <c r="G59" s="830" t="s">
        <v>654</v>
      </c>
      <c r="H59" s="831" t="s">
        <v>655</v>
      </c>
      <c r="I59" s="830" t="s">
        <v>654</v>
      </c>
      <c r="J59" s="831" t="s">
        <v>655</v>
      </c>
      <c r="K59" s="830" t="s">
        <v>654</v>
      </c>
      <c r="L59" s="831" t="s">
        <v>655</v>
      </c>
      <c r="M59" s="830" t="s">
        <v>654</v>
      </c>
      <c r="N59" s="831" t="s">
        <v>655</v>
      </c>
      <c r="O59" s="830" t="s">
        <v>654</v>
      </c>
      <c r="P59" s="831" t="s">
        <v>655</v>
      </c>
      <c r="Q59" s="830" t="s">
        <v>654</v>
      </c>
      <c r="R59" s="831" t="s">
        <v>655</v>
      </c>
      <c r="S59" s="830" t="s">
        <v>654</v>
      </c>
      <c r="T59" s="831" t="s">
        <v>655</v>
      </c>
      <c r="U59" s="830" t="s">
        <v>654</v>
      </c>
      <c r="V59" s="831" t="s">
        <v>655</v>
      </c>
      <c r="W59" s="830" t="s">
        <v>654</v>
      </c>
      <c r="X59" s="831" t="s">
        <v>655</v>
      </c>
      <c r="Y59" s="830" t="s">
        <v>654</v>
      </c>
      <c r="Z59" s="831" t="s">
        <v>655</v>
      </c>
      <c r="AA59" s="796" t="s">
        <v>654</v>
      </c>
      <c r="AB59" s="772" t="s">
        <v>655</v>
      </c>
      <c r="AC59" s="950"/>
    </row>
    <row r="60" spans="1:31" ht="30" customHeight="1" thickTop="1" thickBot="1" x14ac:dyDescent="0.3">
      <c r="A60" s="537" t="s">
        <v>380</v>
      </c>
      <c r="B60" s="477"/>
      <c r="C60" s="1377"/>
      <c r="D60" s="1235"/>
      <c r="E60" s="1236"/>
      <c r="F60" s="1237"/>
      <c r="G60" s="1377"/>
      <c r="H60" s="1237"/>
      <c r="I60" s="1377"/>
      <c r="J60" s="1237"/>
      <c r="K60" s="1377"/>
      <c r="L60" s="1237"/>
      <c r="M60" s="1234"/>
      <c r="N60" s="836"/>
      <c r="O60" s="832"/>
      <c r="P60" s="836"/>
      <c r="Q60" s="832"/>
      <c r="R60" s="836"/>
      <c r="S60" s="832"/>
      <c r="T60" s="836"/>
      <c r="U60" s="832"/>
      <c r="V60" s="836"/>
      <c r="W60" s="832"/>
      <c r="X60" s="836"/>
      <c r="Y60" s="832"/>
      <c r="Z60" s="836"/>
      <c r="AA60" s="474">
        <f>C60+E60+G60+I60+K60+M60+O60+Q60+S60+U60+W60+Y60</f>
        <v>0</v>
      </c>
      <c r="AB60" s="473">
        <f>SUM(D60:Z60)</f>
        <v>0</v>
      </c>
      <c r="AC60" s="951"/>
    </row>
    <row r="61" spans="1:31" ht="21.95" customHeight="1" thickTop="1" thickBot="1" x14ac:dyDescent="0.3">
      <c r="A61" s="537" t="s">
        <v>371</v>
      </c>
      <c r="B61" s="477"/>
      <c r="C61" s="1378"/>
      <c r="D61" s="1379"/>
      <c r="E61" s="1380"/>
      <c r="F61" s="1381"/>
      <c r="G61" s="1382"/>
      <c r="H61" s="1381"/>
      <c r="I61" s="1382"/>
      <c r="J61" s="1381"/>
      <c r="K61" s="1382"/>
      <c r="L61" s="1383"/>
      <c r="M61" s="1046"/>
      <c r="N61" s="1047"/>
      <c r="O61" s="1048"/>
      <c r="P61" s="1047"/>
      <c r="Q61" s="1048"/>
      <c r="R61" s="1047"/>
      <c r="S61" s="1048"/>
      <c r="T61" s="1047"/>
      <c r="U61" s="1048"/>
      <c r="V61" s="1047"/>
      <c r="W61" s="1048"/>
      <c r="X61" s="1047"/>
      <c r="Y61" s="1048"/>
      <c r="Z61" s="1047"/>
      <c r="AA61" s="1049" t="e">
        <f t="shared" ref="AA61:AB63" si="11">AVERAGE(C61,E61,G61,I61,K61,M61,O61,Q61,S61,U61,W61,Y61)</f>
        <v>#DIV/0!</v>
      </c>
      <c r="AB61" s="1049" t="e">
        <f t="shared" si="11"/>
        <v>#DIV/0!</v>
      </c>
      <c r="AC61" s="951"/>
    </row>
    <row r="62" spans="1:31" ht="21.95" customHeight="1" thickTop="1" thickBot="1" x14ac:dyDescent="0.3">
      <c r="A62" s="537" t="s">
        <v>372</v>
      </c>
      <c r="B62" s="477"/>
      <c r="C62" s="1384"/>
      <c r="D62" s="1385"/>
      <c r="E62" s="1386"/>
      <c r="F62" s="1387"/>
      <c r="G62" s="1384"/>
      <c r="H62" s="1387"/>
      <c r="I62" s="1384"/>
      <c r="J62" s="1387"/>
      <c r="K62" s="1384"/>
      <c r="L62" s="1388"/>
      <c r="M62" s="1137"/>
      <c r="N62" s="837"/>
      <c r="O62" s="833"/>
      <c r="P62" s="837"/>
      <c r="Q62" s="833"/>
      <c r="R62" s="837"/>
      <c r="S62" s="833"/>
      <c r="T62" s="837"/>
      <c r="U62" s="833"/>
      <c r="V62" s="837"/>
      <c r="W62" s="833"/>
      <c r="X62" s="837"/>
      <c r="Y62" s="833"/>
      <c r="Z62" s="837"/>
      <c r="AA62" s="474">
        <f>C62+E62+G62+I62+K62+M62+O62+Q62+S62+U62+W62+Y62</f>
        <v>0</v>
      </c>
      <c r="AB62" s="473">
        <f>SUM(D62:Z62)</f>
        <v>0</v>
      </c>
      <c r="AC62" s="951"/>
    </row>
    <row r="63" spans="1:31" ht="21.95" customHeight="1" thickTop="1" thickBot="1" x14ac:dyDescent="0.3">
      <c r="A63" s="537" t="s">
        <v>373</v>
      </c>
      <c r="B63" s="477"/>
      <c r="C63" s="1044"/>
      <c r="D63" s="1389"/>
      <c r="E63" s="1194"/>
      <c r="F63" s="1390"/>
      <c r="G63" s="1045"/>
      <c r="H63" s="1390"/>
      <c r="I63" s="1045"/>
      <c r="J63" s="1390"/>
      <c r="K63" s="1045"/>
      <c r="L63" s="1390"/>
      <c r="M63" s="1045"/>
      <c r="N63" s="838"/>
      <c r="O63" s="834"/>
      <c r="P63" s="838"/>
      <c r="Q63" s="834"/>
      <c r="R63" s="838"/>
      <c r="S63" s="834"/>
      <c r="T63" s="838"/>
      <c r="U63" s="834"/>
      <c r="V63" s="838"/>
      <c r="W63" s="834"/>
      <c r="X63" s="838"/>
      <c r="Y63" s="834"/>
      <c r="Z63" s="838"/>
      <c r="AA63" s="474" t="e">
        <f t="shared" si="11"/>
        <v>#DIV/0!</v>
      </c>
      <c r="AB63" s="474" t="e">
        <f t="shared" si="11"/>
        <v>#DIV/0!</v>
      </c>
      <c r="AC63" s="951"/>
    </row>
    <row r="64" spans="1:31" ht="21.95" customHeight="1" thickTop="1" thickBot="1" x14ac:dyDescent="0.3">
      <c r="A64" s="472" t="s">
        <v>374</v>
      </c>
      <c r="B64" s="478"/>
      <c r="C64" s="1391"/>
      <c r="D64" s="1238"/>
      <c r="E64" s="1392"/>
      <c r="F64" s="1239"/>
      <c r="G64" s="1393"/>
      <c r="H64" s="1239"/>
      <c r="I64" s="1240"/>
      <c r="J64" s="1239"/>
      <c r="K64" s="1240"/>
      <c r="L64" s="1239"/>
      <c r="M64" s="1240"/>
      <c r="N64" s="839"/>
      <c r="O64" s="835"/>
      <c r="P64" s="839"/>
      <c r="Q64" s="835"/>
      <c r="R64" s="839"/>
      <c r="S64" s="835"/>
      <c r="T64" s="839"/>
      <c r="U64" s="835"/>
      <c r="V64" s="839"/>
      <c r="W64" s="835"/>
      <c r="X64" s="839"/>
      <c r="Y64" s="835"/>
      <c r="Z64" s="839"/>
      <c r="AA64" s="474">
        <f>C64+E64+G64+I64+K64+M64+O64+Q64+S64+U64+W64+Y64</f>
        <v>0</v>
      </c>
      <c r="AB64" s="683">
        <f>SUM(D64:Z64)</f>
        <v>0</v>
      </c>
      <c r="AC64" s="952"/>
    </row>
    <row r="65" spans="1:29" ht="21.95" customHeight="1" thickTop="1" thickBot="1" x14ac:dyDescent="0.3">
      <c r="A65" s="1656" t="s">
        <v>394</v>
      </c>
      <c r="B65" s="475"/>
      <c r="C65" s="1652"/>
      <c r="D65" s="1586"/>
      <c r="E65" s="1573"/>
      <c r="F65" s="1574"/>
      <c r="G65" s="1573"/>
      <c r="H65" s="1574"/>
      <c r="I65" s="1573"/>
      <c r="J65" s="1574"/>
      <c r="K65" s="1573"/>
      <c r="L65" s="1574"/>
      <c r="M65" s="1573" t="s">
        <v>133</v>
      </c>
      <c r="N65" s="1574"/>
      <c r="O65" s="1573" t="s">
        <v>134</v>
      </c>
      <c r="P65" s="1574"/>
      <c r="Q65" s="1573" t="s">
        <v>135</v>
      </c>
      <c r="R65" s="1574"/>
      <c r="S65" s="1573" t="s">
        <v>136</v>
      </c>
      <c r="T65" s="1574"/>
      <c r="U65" s="1573" t="s">
        <v>137</v>
      </c>
      <c r="V65" s="1574"/>
      <c r="W65" s="1573" t="s">
        <v>138</v>
      </c>
      <c r="X65" s="1574"/>
      <c r="Y65" s="1573" t="s">
        <v>139</v>
      </c>
      <c r="Z65" s="1574"/>
      <c r="AA65" s="1586" t="s">
        <v>140</v>
      </c>
      <c r="AB65" s="1587"/>
      <c r="AC65" s="950"/>
    </row>
    <row r="66" spans="1:29" ht="21.95" customHeight="1" thickTop="1" thickBot="1" x14ac:dyDescent="0.35">
      <c r="A66" s="1657"/>
      <c r="B66" s="773"/>
      <c r="C66" s="771"/>
      <c r="D66" s="783"/>
      <c r="E66" s="830"/>
      <c r="F66" s="831"/>
      <c r="G66" s="830"/>
      <c r="H66" s="831"/>
      <c r="I66" s="830"/>
      <c r="J66" s="831"/>
      <c r="K66" s="830"/>
      <c r="L66" s="831"/>
      <c r="M66" s="830" t="s">
        <v>654</v>
      </c>
      <c r="N66" s="831" t="s">
        <v>655</v>
      </c>
      <c r="O66" s="830" t="s">
        <v>654</v>
      </c>
      <c r="P66" s="831" t="s">
        <v>655</v>
      </c>
      <c r="Q66" s="830" t="s">
        <v>654</v>
      </c>
      <c r="R66" s="831" t="s">
        <v>655</v>
      </c>
      <c r="S66" s="830" t="s">
        <v>654</v>
      </c>
      <c r="T66" s="831" t="s">
        <v>655</v>
      </c>
      <c r="U66" s="830" t="s">
        <v>654</v>
      </c>
      <c r="V66" s="831" t="s">
        <v>655</v>
      </c>
      <c r="W66" s="830" t="s">
        <v>654</v>
      </c>
      <c r="X66" s="831" t="s">
        <v>655</v>
      </c>
      <c r="Y66" s="830" t="s">
        <v>654</v>
      </c>
      <c r="Z66" s="831" t="s">
        <v>655</v>
      </c>
      <c r="AA66" s="796" t="s">
        <v>654</v>
      </c>
      <c r="AB66" s="772" t="s">
        <v>655</v>
      </c>
      <c r="AC66" s="950"/>
    </row>
    <row r="67" spans="1:29" ht="21.95" customHeight="1" thickTop="1" thickBot="1" x14ac:dyDescent="0.3">
      <c r="A67" s="537" t="s">
        <v>51</v>
      </c>
      <c r="B67" s="680" t="s">
        <v>635</v>
      </c>
      <c r="C67" s="1362"/>
      <c r="D67" s="1363"/>
      <c r="E67" s="1364"/>
      <c r="F67" s="1227"/>
      <c r="G67" s="1364"/>
      <c r="H67" s="1227"/>
      <c r="I67" s="1364"/>
      <c r="J67" s="1227"/>
      <c r="K67" s="1364"/>
      <c r="L67" s="1227"/>
      <c r="M67" s="1226"/>
      <c r="N67" s="1227"/>
      <c r="O67" s="1041"/>
      <c r="P67" s="841"/>
      <c r="Q67" s="1041"/>
      <c r="R67" s="841"/>
      <c r="S67" s="1041"/>
      <c r="T67" s="841"/>
      <c r="U67" s="1041"/>
      <c r="V67" s="841"/>
      <c r="W67" s="1041"/>
      <c r="X67" s="841"/>
      <c r="Y67" s="1041"/>
      <c r="Z67" s="841"/>
      <c r="AA67" s="473"/>
      <c r="AB67" s="473"/>
      <c r="AC67" s="951"/>
    </row>
    <row r="68" spans="1:29" ht="21.95" customHeight="1" thickTop="1" thickBot="1" x14ac:dyDescent="0.3">
      <c r="A68" s="537" t="s">
        <v>393</v>
      </c>
      <c r="B68" s="680" t="s">
        <v>635</v>
      </c>
      <c r="C68" s="1362"/>
      <c r="D68" s="1363"/>
      <c r="E68" s="1364"/>
      <c r="F68" s="1365"/>
      <c r="G68" s="1364"/>
      <c r="H68" s="1365"/>
      <c r="I68" s="1364"/>
      <c r="J68" s="1365"/>
      <c r="K68" s="1364"/>
      <c r="L68" s="1228"/>
      <c r="M68" s="1226"/>
      <c r="N68" s="1228"/>
      <c r="O68" s="1041"/>
      <c r="P68" s="842"/>
      <c r="Q68" s="1041"/>
      <c r="R68" s="842"/>
      <c r="S68" s="1041"/>
      <c r="T68" s="842"/>
      <c r="U68" s="1041"/>
      <c r="V68" s="842"/>
      <c r="W68" s="1041"/>
      <c r="X68" s="842"/>
      <c r="Y68" s="1041"/>
      <c r="Z68" s="842"/>
      <c r="AA68" s="473"/>
      <c r="AB68" s="473"/>
      <c r="AC68" s="951"/>
    </row>
    <row r="69" spans="1:29" ht="21.95" customHeight="1" thickTop="1" thickBot="1" x14ac:dyDescent="0.3">
      <c r="A69" s="537" t="s">
        <v>48</v>
      </c>
      <c r="B69" s="680" t="s">
        <v>249</v>
      </c>
      <c r="C69" s="1366"/>
      <c r="D69" s="1367"/>
      <c r="E69" s="1368"/>
      <c r="F69" s="1369"/>
      <c r="G69" s="1368"/>
      <c r="H69" s="1369"/>
      <c r="I69" s="1368"/>
      <c r="J69" s="1369"/>
      <c r="K69" s="1368"/>
      <c r="L69" s="1230"/>
      <c r="M69" s="1229"/>
      <c r="N69" s="1230"/>
      <c r="O69" s="840"/>
      <c r="P69" s="843"/>
      <c r="Q69" s="840"/>
      <c r="R69" s="843"/>
      <c r="S69" s="840"/>
      <c r="T69" s="843"/>
      <c r="U69" s="840"/>
      <c r="V69" s="843"/>
      <c r="W69" s="840"/>
      <c r="X69" s="843"/>
      <c r="Y69" s="840"/>
      <c r="Z69" s="843"/>
      <c r="AA69" s="473"/>
      <c r="AB69" s="473"/>
      <c r="AC69" s="951"/>
    </row>
    <row r="70" spans="1:29" ht="21.95" customHeight="1" thickTop="1" thickBot="1" x14ac:dyDescent="0.3">
      <c r="A70" s="537" t="s">
        <v>395</v>
      </c>
      <c r="B70" s="1141" t="s">
        <v>249</v>
      </c>
      <c r="C70" s="1366"/>
      <c r="D70" s="1367"/>
      <c r="E70" s="1368"/>
      <c r="F70" s="1369"/>
      <c r="G70" s="1368"/>
      <c r="H70" s="1369"/>
      <c r="I70" s="1368"/>
      <c r="J70" s="1369"/>
      <c r="K70" s="1368"/>
      <c r="L70" s="1230"/>
      <c r="M70" s="1229"/>
      <c r="N70" s="1230"/>
      <c r="O70" s="840"/>
      <c r="P70" s="843"/>
      <c r="Q70" s="840"/>
      <c r="R70" s="843"/>
      <c r="S70" s="840"/>
      <c r="T70" s="843"/>
      <c r="U70" s="840"/>
      <c r="V70" s="843"/>
      <c r="W70" s="840"/>
      <c r="X70" s="843"/>
      <c r="Y70" s="840"/>
      <c r="Z70" s="843"/>
      <c r="AA70" s="473"/>
      <c r="AB70" s="473"/>
      <c r="AC70" s="951"/>
    </row>
    <row r="71" spans="1:29" ht="21.95" customHeight="1" thickTop="1" thickBot="1" x14ac:dyDescent="0.3">
      <c r="A71" s="537" t="s">
        <v>736</v>
      </c>
      <c r="B71" s="1141" t="s">
        <v>737</v>
      </c>
      <c r="C71" s="1370"/>
      <c r="D71" s="1371"/>
      <c r="E71" s="1372"/>
      <c r="F71" s="1373"/>
      <c r="G71" s="1372"/>
      <c r="H71" s="1373"/>
      <c r="I71" s="1372"/>
      <c r="J71" s="1373"/>
      <c r="K71" s="1372"/>
      <c r="L71" s="1232"/>
      <c r="M71" s="1231"/>
      <c r="N71" s="1232"/>
      <c r="O71" s="1155"/>
      <c r="P71" s="1156"/>
      <c r="Q71" s="1155"/>
      <c r="R71" s="1156"/>
      <c r="S71" s="1155"/>
      <c r="T71" s="1156"/>
      <c r="U71" s="1155"/>
      <c r="V71" s="1156"/>
      <c r="W71" s="1155"/>
      <c r="X71" s="1156"/>
      <c r="Y71" s="1155"/>
      <c r="Z71" s="1156"/>
      <c r="AA71" s="473"/>
      <c r="AB71" s="473"/>
      <c r="AC71" s="951"/>
    </row>
    <row r="72" spans="1:29" ht="21.95" customHeight="1" thickTop="1" thickBot="1" x14ac:dyDescent="0.3">
      <c r="A72" s="537" t="s">
        <v>738</v>
      </c>
      <c r="B72" s="1141" t="s">
        <v>249</v>
      </c>
      <c r="C72" s="1370"/>
      <c r="D72" s="1371"/>
      <c r="E72" s="1372"/>
      <c r="F72" s="1373"/>
      <c r="G72" s="1372"/>
      <c r="H72" s="1373"/>
      <c r="I72" s="1372"/>
      <c r="J72" s="1373"/>
      <c r="K72" s="1372"/>
      <c r="L72" s="1232"/>
      <c r="M72" s="1231"/>
      <c r="N72" s="1232"/>
      <c r="O72" s="1155"/>
      <c r="P72" s="1156"/>
      <c r="Q72" s="1155"/>
      <c r="R72" s="1156"/>
      <c r="S72" s="1155"/>
      <c r="T72" s="1156"/>
      <c r="U72" s="1155"/>
      <c r="V72" s="1156"/>
      <c r="W72" s="1155"/>
      <c r="X72" s="1156"/>
      <c r="Y72" s="1155"/>
      <c r="Z72" s="1156"/>
      <c r="AA72" s="473"/>
      <c r="AB72" s="473"/>
      <c r="AC72" s="951"/>
    </row>
    <row r="73" spans="1:29" ht="21.95" customHeight="1" thickTop="1" thickBot="1" x14ac:dyDescent="0.3">
      <c r="A73" s="537" t="s">
        <v>739</v>
      </c>
      <c r="B73" s="1141" t="s">
        <v>249</v>
      </c>
      <c r="C73" s="1370"/>
      <c r="D73" s="1371"/>
      <c r="E73" s="1372"/>
      <c r="F73" s="1373"/>
      <c r="G73" s="1372"/>
      <c r="H73" s="1373"/>
      <c r="I73" s="1372"/>
      <c r="J73" s="1373"/>
      <c r="K73" s="1372"/>
      <c r="L73" s="1232"/>
      <c r="M73" s="1231"/>
      <c r="N73" s="1232"/>
      <c r="O73" s="1155"/>
      <c r="P73" s="1156"/>
      <c r="Q73" s="1155"/>
      <c r="R73" s="1156"/>
      <c r="S73" s="1155"/>
      <c r="T73" s="1156"/>
      <c r="U73" s="1155"/>
      <c r="V73" s="1156"/>
      <c r="W73" s="1155"/>
      <c r="X73" s="1156"/>
      <c r="Y73" s="1155"/>
      <c r="Z73" s="1156"/>
      <c r="AA73" s="473"/>
      <c r="AB73" s="473"/>
      <c r="AC73" s="951"/>
    </row>
    <row r="74" spans="1:29" ht="21.95" customHeight="1" thickTop="1" x14ac:dyDescent="0.25">
      <c r="E74" s="888"/>
      <c r="G74" s="888"/>
      <c r="I74" s="888"/>
      <c r="K74" s="888"/>
      <c r="M74" s="888"/>
      <c r="O74" s="888"/>
      <c r="Q74" s="888"/>
      <c r="S74" s="888"/>
      <c r="U74" s="888"/>
      <c r="W74" s="888"/>
      <c r="Y74" s="888"/>
      <c r="AC74" s="953"/>
    </row>
    <row r="75" spans="1:29" ht="21.95" customHeight="1" thickBot="1" x14ac:dyDescent="0.3">
      <c r="E75" s="433"/>
      <c r="G75" s="433"/>
      <c r="I75" s="433"/>
      <c r="K75" s="433"/>
      <c r="M75" s="433"/>
      <c r="O75" s="433"/>
      <c r="Q75" s="433"/>
      <c r="S75" s="433"/>
      <c r="U75" s="433"/>
      <c r="W75" s="433"/>
      <c r="Y75" s="433"/>
      <c r="AC75" s="953"/>
    </row>
    <row r="76" spans="1:29" ht="21.95" customHeight="1" thickTop="1" thickBot="1" x14ac:dyDescent="0.3">
      <c r="A76" s="1658" t="s">
        <v>147</v>
      </c>
      <c r="B76" s="1659"/>
      <c r="E76" s="889"/>
      <c r="G76" s="889"/>
      <c r="I76" s="889"/>
      <c r="K76" s="889"/>
      <c r="M76" s="889"/>
      <c r="O76" s="889"/>
      <c r="Q76" s="889"/>
      <c r="S76" s="889"/>
      <c r="U76" s="889"/>
      <c r="W76" s="889"/>
      <c r="Y76" s="889"/>
      <c r="AC76" s="953"/>
    </row>
    <row r="77" spans="1:29" ht="21.95" customHeight="1" thickTop="1" thickBot="1" x14ac:dyDescent="0.3">
      <c r="A77" s="1660"/>
      <c r="B77" s="1661"/>
      <c r="C77" s="1653" t="s">
        <v>128</v>
      </c>
      <c r="D77" s="1628"/>
      <c r="E77" s="1627" t="s">
        <v>129</v>
      </c>
      <c r="F77" s="1628"/>
      <c r="G77" s="1627" t="s">
        <v>130</v>
      </c>
      <c r="H77" s="1628"/>
      <c r="I77" s="1627" t="s">
        <v>131</v>
      </c>
      <c r="J77" s="1628"/>
      <c r="K77" s="1627" t="s">
        <v>132</v>
      </c>
      <c r="L77" s="1628"/>
      <c r="M77" s="1627" t="s">
        <v>133</v>
      </c>
      <c r="N77" s="1628"/>
      <c r="O77" s="1627" t="s">
        <v>134</v>
      </c>
      <c r="P77" s="1628"/>
      <c r="Q77" s="1627" t="s">
        <v>135</v>
      </c>
      <c r="R77" s="1628"/>
      <c r="S77" s="1627" t="s">
        <v>136</v>
      </c>
      <c r="T77" s="1628"/>
      <c r="U77" s="1627" t="s">
        <v>137</v>
      </c>
      <c r="V77" s="1628"/>
      <c r="W77" s="1627" t="s">
        <v>138</v>
      </c>
      <c r="X77" s="1628"/>
      <c r="Y77" s="1627" t="s">
        <v>139</v>
      </c>
      <c r="Z77" s="1628"/>
      <c r="AA77" s="1586" t="s">
        <v>140</v>
      </c>
      <c r="AB77" s="1587"/>
      <c r="AC77" s="950"/>
    </row>
    <row r="78" spans="1:29" ht="21.95" customHeight="1" thickTop="1" thickBot="1" x14ac:dyDescent="0.35">
      <c r="A78" s="1662"/>
      <c r="B78" s="1663"/>
      <c r="C78" s="771" t="s">
        <v>654</v>
      </c>
      <c r="D78" s="783" t="s">
        <v>655</v>
      </c>
      <c r="E78" s="830" t="s">
        <v>654</v>
      </c>
      <c r="F78" s="831" t="s">
        <v>655</v>
      </c>
      <c r="G78" s="830" t="s">
        <v>654</v>
      </c>
      <c r="H78" s="831" t="s">
        <v>655</v>
      </c>
      <c r="I78" s="830" t="s">
        <v>654</v>
      </c>
      <c r="J78" s="831" t="s">
        <v>655</v>
      </c>
      <c r="K78" s="830" t="s">
        <v>654</v>
      </c>
      <c r="L78" s="831" t="s">
        <v>655</v>
      </c>
      <c r="M78" s="830" t="s">
        <v>654</v>
      </c>
      <c r="N78" s="831" t="s">
        <v>655</v>
      </c>
      <c r="O78" s="830" t="s">
        <v>654</v>
      </c>
      <c r="P78" s="831" t="s">
        <v>655</v>
      </c>
      <c r="Q78" s="830" t="s">
        <v>654</v>
      </c>
      <c r="R78" s="831" t="s">
        <v>655</v>
      </c>
      <c r="S78" s="830" t="s">
        <v>654</v>
      </c>
      <c r="T78" s="831" t="s">
        <v>655</v>
      </c>
      <c r="U78" s="830" t="s">
        <v>654</v>
      </c>
      <c r="V78" s="831" t="s">
        <v>655</v>
      </c>
      <c r="W78" s="830" t="s">
        <v>654</v>
      </c>
      <c r="X78" s="831" t="s">
        <v>655</v>
      </c>
      <c r="Y78" s="830" t="s">
        <v>654</v>
      </c>
      <c r="Z78" s="831" t="s">
        <v>655</v>
      </c>
      <c r="AA78" s="796" t="s">
        <v>654</v>
      </c>
      <c r="AB78" s="772" t="s">
        <v>655</v>
      </c>
      <c r="AC78" s="950"/>
    </row>
    <row r="79" spans="1:29" ht="26.25" customHeight="1" thickTop="1" thickBot="1" x14ac:dyDescent="0.35">
      <c r="A79" s="1641" t="s">
        <v>783</v>
      </c>
      <c r="B79" s="1642"/>
      <c r="C79" s="402">
        <v>0</v>
      </c>
      <c r="D79" s="784">
        <v>0</v>
      </c>
      <c r="E79" s="844">
        <v>0</v>
      </c>
      <c r="F79" s="784">
        <v>0</v>
      </c>
      <c r="G79" s="844">
        <v>0</v>
      </c>
      <c r="H79" s="784">
        <v>0</v>
      </c>
      <c r="I79" s="844">
        <v>0</v>
      </c>
      <c r="J79" s="784">
        <v>0</v>
      </c>
      <c r="K79" s="844">
        <v>0</v>
      </c>
      <c r="L79" s="784">
        <v>0</v>
      </c>
      <c r="M79" s="844">
        <v>0</v>
      </c>
      <c r="N79" s="784">
        <v>0</v>
      </c>
      <c r="O79" s="844"/>
      <c r="P79" s="848"/>
      <c r="Q79" s="844"/>
      <c r="R79" s="848"/>
      <c r="S79" s="844"/>
      <c r="T79" s="848"/>
      <c r="U79" s="844"/>
      <c r="V79" s="848"/>
      <c r="W79" s="844"/>
      <c r="X79" s="848"/>
      <c r="Y79" s="844"/>
      <c r="Z79" s="848"/>
      <c r="AA79" s="403">
        <f>C79+E79+G79+I79+K79+M79+O79+Q79+S79+U79+W79+Y79</f>
        <v>0</v>
      </c>
      <c r="AB79" s="403">
        <f>D79+F79+H79+J79+L79+N79+P79+R79+T79+V79+X79+Z79</f>
        <v>0</v>
      </c>
      <c r="AC79" s="951"/>
    </row>
    <row r="80" spans="1:29" ht="21.95" customHeight="1" thickTop="1" thickBot="1" x14ac:dyDescent="0.35">
      <c r="A80" s="1641" t="s">
        <v>784</v>
      </c>
      <c r="B80" s="1642"/>
      <c r="C80" s="406">
        <v>0</v>
      </c>
      <c r="D80" s="785">
        <v>0</v>
      </c>
      <c r="E80" s="845">
        <v>0</v>
      </c>
      <c r="F80" s="785">
        <v>0</v>
      </c>
      <c r="G80" s="845">
        <v>0</v>
      </c>
      <c r="H80" s="785">
        <v>0</v>
      </c>
      <c r="I80" s="845">
        <v>0</v>
      </c>
      <c r="J80" s="785">
        <v>0</v>
      </c>
      <c r="K80" s="845">
        <v>0</v>
      </c>
      <c r="L80" s="785">
        <v>0</v>
      </c>
      <c r="M80" s="845">
        <v>0</v>
      </c>
      <c r="N80" s="785">
        <v>0</v>
      </c>
      <c r="O80" s="845"/>
      <c r="P80" s="849"/>
      <c r="Q80" s="845"/>
      <c r="R80" s="849"/>
      <c r="S80" s="845"/>
      <c r="T80" s="849"/>
      <c r="U80" s="845"/>
      <c r="V80" s="849"/>
      <c r="W80" s="845"/>
      <c r="X80" s="849"/>
      <c r="Y80" s="845"/>
      <c r="Z80" s="849"/>
      <c r="AA80" s="403">
        <f t="shared" ref="AA80:AA155" si="12">C80+E80+G80+I80+K80+M80+O80+Q80+S80+U80+W80+Y80</f>
        <v>0</v>
      </c>
      <c r="AB80" s="403">
        <f t="shared" ref="AB80:AB155" si="13">D80+F80+H80+J80+L80+N80+P80+R80+T80+V80+X80+Z80</f>
        <v>0</v>
      </c>
      <c r="AC80" s="951"/>
    </row>
    <row r="81" spans="1:29" ht="21.95" customHeight="1" thickTop="1" thickBot="1" x14ac:dyDescent="0.35">
      <c r="A81" s="1641" t="s">
        <v>826</v>
      </c>
      <c r="B81" s="1642"/>
      <c r="C81" s="404">
        <v>166122.12</v>
      </c>
      <c r="D81" s="775">
        <v>0</v>
      </c>
      <c r="E81" s="809">
        <v>237705.66</v>
      </c>
      <c r="F81" s="775">
        <v>0</v>
      </c>
      <c r="G81" s="809">
        <v>199491.93</v>
      </c>
      <c r="H81" s="775">
        <v>0</v>
      </c>
      <c r="I81" s="809">
        <v>269161.96999999997</v>
      </c>
      <c r="J81" s="775">
        <v>0</v>
      </c>
      <c r="K81" s="809">
        <v>198639.86</v>
      </c>
      <c r="L81" s="775">
        <v>0</v>
      </c>
      <c r="M81" s="809">
        <v>211692.19</v>
      </c>
      <c r="N81" s="775">
        <v>0</v>
      </c>
      <c r="O81" s="809"/>
      <c r="P81" s="801"/>
      <c r="Q81" s="809"/>
      <c r="R81" s="801"/>
      <c r="S81" s="809"/>
      <c r="T81" s="801"/>
      <c r="U81" s="809"/>
      <c r="V81" s="801"/>
      <c r="W81" s="809"/>
      <c r="X81" s="801"/>
      <c r="Y81" s="809"/>
      <c r="Z81" s="801"/>
      <c r="AA81" s="403">
        <f t="shared" si="12"/>
        <v>1282813.73</v>
      </c>
      <c r="AB81" s="403">
        <f t="shared" si="13"/>
        <v>0</v>
      </c>
      <c r="AC81" s="951"/>
    </row>
    <row r="82" spans="1:29" ht="21.95" customHeight="1" thickTop="1" thickBot="1" x14ac:dyDescent="0.35">
      <c r="A82" s="1641" t="s">
        <v>785</v>
      </c>
      <c r="B82" s="1642"/>
      <c r="C82" s="407">
        <v>0</v>
      </c>
      <c r="D82" s="786">
        <v>0</v>
      </c>
      <c r="E82" s="846">
        <v>0</v>
      </c>
      <c r="F82" s="786">
        <v>0</v>
      </c>
      <c r="G82" s="846">
        <v>0</v>
      </c>
      <c r="H82" s="786">
        <v>0</v>
      </c>
      <c r="I82" s="846">
        <v>0</v>
      </c>
      <c r="J82" s="786">
        <v>0</v>
      </c>
      <c r="K82" s="846">
        <v>0</v>
      </c>
      <c r="L82" s="786">
        <v>0</v>
      </c>
      <c r="M82" s="846">
        <v>0</v>
      </c>
      <c r="N82" s="786">
        <v>0</v>
      </c>
      <c r="O82" s="846"/>
      <c r="P82" s="802"/>
      <c r="Q82" s="846"/>
      <c r="R82" s="802"/>
      <c r="S82" s="846"/>
      <c r="T82" s="802"/>
      <c r="U82" s="846"/>
      <c r="V82" s="802"/>
      <c r="W82" s="846"/>
      <c r="X82" s="802"/>
      <c r="Y82" s="846"/>
      <c r="Z82" s="802"/>
      <c r="AA82" s="403">
        <f t="shared" si="12"/>
        <v>0</v>
      </c>
      <c r="AB82" s="403">
        <f t="shared" si="13"/>
        <v>0</v>
      </c>
      <c r="AC82" s="951"/>
    </row>
    <row r="83" spans="1:29" ht="21.95" customHeight="1" thickTop="1" thickBot="1" x14ac:dyDescent="0.35">
      <c r="A83" s="1641" t="s">
        <v>786</v>
      </c>
      <c r="B83" s="1642"/>
      <c r="C83" s="404">
        <v>0</v>
      </c>
      <c r="D83" s="775">
        <v>0</v>
      </c>
      <c r="E83" s="809">
        <v>0</v>
      </c>
      <c r="F83" s="775">
        <v>0</v>
      </c>
      <c r="G83" s="809">
        <v>0</v>
      </c>
      <c r="H83" s="775">
        <v>0</v>
      </c>
      <c r="I83" s="809">
        <v>0</v>
      </c>
      <c r="J83" s="775">
        <v>0</v>
      </c>
      <c r="K83" s="809">
        <v>0</v>
      </c>
      <c r="L83" s="775">
        <v>0</v>
      </c>
      <c r="M83" s="809">
        <v>0</v>
      </c>
      <c r="N83" s="775">
        <v>0</v>
      </c>
      <c r="O83" s="809"/>
      <c r="P83" s="801"/>
      <c r="Q83" s="809"/>
      <c r="R83" s="801"/>
      <c r="S83" s="809"/>
      <c r="T83" s="801"/>
      <c r="U83" s="809"/>
      <c r="V83" s="801"/>
      <c r="W83" s="809"/>
      <c r="X83" s="801"/>
      <c r="Y83" s="809"/>
      <c r="Z83" s="801"/>
      <c r="AA83" s="403">
        <f t="shared" si="12"/>
        <v>0</v>
      </c>
      <c r="AB83" s="403">
        <f t="shared" si="13"/>
        <v>0</v>
      </c>
      <c r="AC83" s="951"/>
    </row>
    <row r="84" spans="1:29" ht="21.95" customHeight="1" thickTop="1" thickBot="1" x14ac:dyDescent="0.35">
      <c r="A84" s="1641" t="s">
        <v>787</v>
      </c>
      <c r="B84" s="1642"/>
      <c r="C84" s="407">
        <v>0</v>
      </c>
      <c r="D84" s="786">
        <v>0</v>
      </c>
      <c r="E84" s="846">
        <v>0</v>
      </c>
      <c r="F84" s="786">
        <v>0</v>
      </c>
      <c r="G84" s="846">
        <v>0</v>
      </c>
      <c r="H84" s="786">
        <v>0</v>
      </c>
      <c r="I84" s="846">
        <v>0</v>
      </c>
      <c r="J84" s="786">
        <v>0</v>
      </c>
      <c r="K84" s="846">
        <v>0</v>
      </c>
      <c r="L84" s="786">
        <v>0</v>
      </c>
      <c r="M84" s="846">
        <v>0</v>
      </c>
      <c r="N84" s="786">
        <v>0</v>
      </c>
      <c r="O84" s="846"/>
      <c r="P84" s="802"/>
      <c r="Q84" s="846"/>
      <c r="R84" s="802"/>
      <c r="S84" s="846"/>
      <c r="T84" s="802"/>
      <c r="U84" s="846"/>
      <c r="V84" s="802"/>
      <c r="W84" s="846"/>
      <c r="X84" s="802"/>
      <c r="Y84" s="846"/>
      <c r="Z84" s="802"/>
      <c r="AA84" s="403">
        <f t="shared" si="12"/>
        <v>0</v>
      </c>
      <c r="AB84" s="403">
        <f t="shared" si="13"/>
        <v>0</v>
      </c>
      <c r="AC84" s="951"/>
    </row>
    <row r="85" spans="1:29" ht="21.95" customHeight="1" thickTop="1" thickBot="1" x14ac:dyDescent="0.35">
      <c r="A85" s="1641" t="s">
        <v>788</v>
      </c>
      <c r="B85" s="1642"/>
      <c r="C85" s="404">
        <v>0</v>
      </c>
      <c r="D85" s="775">
        <v>0</v>
      </c>
      <c r="E85" s="809">
        <v>0</v>
      </c>
      <c r="F85" s="775">
        <v>0</v>
      </c>
      <c r="G85" s="809">
        <v>0</v>
      </c>
      <c r="H85" s="775">
        <v>0</v>
      </c>
      <c r="I85" s="809">
        <v>0</v>
      </c>
      <c r="J85" s="775">
        <v>0</v>
      </c>
      <c r="K85" s="809">
        <v>0</v>
      </c>
      <c r="L85" s="775">
        <v>0</v>
      </c>
      <c r="M85" s="809">
        <v>0</v>
      </c>
      <c r="N85" s="775">
        <v>0</v>
      </c>
      <c r="O85" s="809"/>
      <c r="P85" s="801"/>
      <c r="Q85" s="809"/>
      <c r="R85" s="801"/>
      <c r="S85" s="809"/>
      <c r="T85" s="801"/>
      <c r="U85" s="809"/>
      <c r="V85" s="801"/>
      <c r="W85" s="809"/>
      <c r="X85" s="801"/>
      <c r="Y85" s="809"/>
      <c r="Z85" s="801"/>
      <c r="AA85" s="403">
        <f t="shared" si="12"/>
        <v>0</v>
      </c>
      <c r="AB85" s="403">
        <f t="shared" si="13"/>
        <v>0</v>
      </c>
      <c r="AC85" s="951"/>
    </row>
    <row r="86" spans="1:29" ht="21.95" customHeight="1" thickTop="1" thickBot="1" x14ac:dyDescent="0.35">
      <c r="A86" s="1641" t="s">
        <v>789</v>
      </c>
      <c r="B86" s="1642"/>
      <c r="C86" s="407">
        <v>550.54999999999995</v>
      </c>
      <c r="D86" s="786">
        <v>0</v>
      </c>
      <c r="E86" s="846">
        <v>0</v>
      </c>
      <c r="F86" s="786">
        <v>0</v>
      </c>
      <c r="G86" s="846">
        <v>0</v>
      </c>
      <c r="H86" s="786">
        <v>0</v>
      </c>
      <c r="I86" s="846">
        <v>0</v>
      </c>
      <c r="J86" s="786">
        <v>0</v>
      </c>
      <c r="K86" s="846">
        <v>0</v>
      </c>
      <c r="L86" s="786">
        <v>0</v>
      </c>
      <c r="M86" s="846">
        <v>0</v>
      </c>
      <c r="N86" s="786">
        <v>0</v>
      </c>
      <c r="O86" s="846"/>
      <c r="P86" s="802"/>
      <c r="Q86" s="846"/>
      <c r="R86" s="802"/>
      <c r="S86" s="846"/>
      <c r="T86" s="802"/>
      <c r="U86" s="846"/>
      <c r="V86" s="802"/>
      <c r="W86" s="846"/>
      <c r="X86" s="802"/>
      <c r="Y86" s="846"/>
      <c r="Z86" s="802"/>
      <c r="AA86" s="403">
        <f t="shared" si="12"/>
        <v>550.54999999999995</v>
      </c>
      <c r="AB86" s="403">
        <f t="shared" si="13"/>
        <v>0</v>
      </c>
      <c r="AC86" s="951"/>
    </row>
    <row r="87" spans="1:29" ht="21.95" customHeight="1" thickTop="1" thickBot="1" x14ac:dyDescent="0.35">
      <c r="A87" s="1641" t="s">
        <v>790</v>
      </c>
      <c r="B87" s="1642"/>
      <c r="C87" s="404">
        <v>0</v>
      </c>
      <c r="D87" s="775">
        <v>0</v>
      </c>
      <c r="E87" s="809">
        <v>0</v>
      </c>
      <c r="F87" s="775">
        <v>0</v>
      </c>
      <c r="G87" s="809">
        <v>0</v>
      </c>
      <c r="H87" s="775">
        <v>0</v>
      </c>
      <c r="I87" s="809">
        <v>0</v>
      </c>
      <c r="J87" s="775">
        <v>0</v>
      </c>
      <c r="K87" s="809">
        <v>0</v>
      </c>
      <c r="L87" s="775">
        <v>0</v>
      </c>
      <c r="M87" s="809">
        <v>0</v>
      </c>
      <c r="N87" s="775">
        <v>0</v>
      </c>
      <c r="O87" s="809"/>
      <c r="P87" s="801"/>
      <c r="Q87" s="809"/>
      <c r="R87" s="801"/>
      <c r="S87" s="809"/>
      <c r="T87" s="801"/>
      <c r="U87" s="809"/>
      <c r="V87" s="801"/>
      <c r="W87" s="809"/>
      <c r="X87" s="801"/>
      <c r="Y87" s="809"/>
      <c r="Z87" s="801"/>
      <c r="AA87" s="403">
        <f t="shared" si="12"/>
        <v>0</v>
      </c>
      <c r="AB87" s="403">
        <f t="shared" si="13"/>
        <v>0</v>
      </c>
      <c r="AC87" s="951"/>
    </row>
    <row r="88" spans="1:29" ht="21.95" customHeight="1" thickTop="1" thickBot="1" x14ac:dyDescent="0.35">
      <c r="A88" s="1641" t="s">
        <v>791</v>
      </c>
      <c r="B88" s="1642"/>
      <c r="C88" s="407">
        <v>0</v>
      </c>
      <c r="D88" s="786">
        <v>0</v>
      </c>
      <c r="E88" s="846">
        <v>0</v>
      </c>
      <c r="F88" s="786">
        <v>0</v>
      </c>
      <c r="G88" s="846">
        <v>0</v>
      </c>
      <c r="H88" s="786">
        <v>0</v>
      </c>
      <c r="I88" s="846">
        <v>0</v>
      </c>
      <c r="J88" s="786">
        <v>0</v>
      </c>
      <c r="K88" s="846">
        <v>0</v>
      </c>
      <c r="L88" s="786">
        <v>0</v>
      </c>
      <c r="M88" s="846">
        <v>0</v>
      </c>
      <c r="N88" s="786">
        <v>0</v>
      </c>
      <c r="O88" s="846"/>
      <c r="P88" s="802"/>
      <c r="Q88" s="846"/>
      <c r="R88" s="802"/>
      <c r="S88" s="846"/>
      <c r="T88" s="802"/>
      <c r="U88" s="846"/>
      <c r="V88" s="802"/>
      <c r="W88" s="846"/>
      <c r="X88" s="802"/>
      <c r="Y88" s="846"/>
      <c r="Z88" s="802"/>
      <c r="AA88" s="403">
        <f t="shared" si="12"/>
        <v>0</v>
      </c>
      <c r="AB88" s="403">
        <f t="shared" si="13"/>
        <v>0</v>
      </c>
      <c r="AC88" s="951"/>
    </row>
    <row r="89" spans="1:29" ht="21.95" customHeight="1" thickTop="1" thickBot="1" x14ac:dyDescent="0.35">
      <c r="A89" s="1641" t="s">
        <v>792</v>
      </c>
      <c r="B89" s="1642"/>
      <c r="C89" s="404">
        <v>0</v>
      </c>
      <c r="D89" s="775">
        <v>0</v>
      </c>
      <c r="E89" s="809">
        <v>0</v>
      </c>
      <c r="F89" s="775">
        <v>0</v>
      </c>
      <c r="G89" s="809">
        <v>0</v>
      </c>
      <c r="H89" s="775">
        <v>0</v>
      </c>
      <c r="I89" s="809">
        <v>0</v>
      </c>
      <c r="J89" s="775">
        <v>0</v>
      </c>
      <c r="K89" s="809">
        <v>0</v>
      </c>
      <c r="L89" s="775">
        <v>0</v>
      </c>
      <c r="M89" s="809">
        <v>0</v>
      </c>
      <c r="N89" s="775">
        <v>0</v>
      </c>
      <c r="O89" s="809"/>
      <c r="P89" s="801"/>
      <c r="Q89" s="809"/>
      <c r="R89" s="801"/>
      <c r="S89" s="809"/>
      <c r="T89" s="801"/>
      <c r="U89" s="809"/>
      <c r="V89" s="801"/>
      <c r="W89" s="809"/>
      <c r="X89" s="801"/>
      <c r="Y89" s="809"/>
      <c r="Z89" s="801"/>
      <c r="AA89" s="403">
        <f t="shared" si="12"/>
        <v>0</v>
      </c>
      <c r="AB89" s="403">
        <f t="shared" si="13"/>
        <v>0</v>
      </c>
      <c r="AC89" s="951"/>
    </row>
    <row r="90" spans="1:29" ht="21.95" customHeight="1" thickTop="1" thickBot="1" x14ac:dyDescent="0.35">
      <c r="A90" s="1641" t="s">
        <v>793</v>
      </c>
      <c r="B90" s="1642"/>
      <c r="C90" s="407">
        <v>0</v>
      </c>
      <c r="D90" s="786">
        <v>0</v>
      </c>
      <c r="E90" s="846">
        <v>0</v>
      </c>
      <c r="F90" s="786">
        <v>0</v>
      </c>
      <c r="G90" s="846">
        <v>0</v>
      </c>
      <c r="H90" s="786">
        <v>0</v>
      </c>
      <c r="I90" s="846">
        <v>0</v>
      </c>
      <c r="J90" s="786">
        <v>0</v>
      </c>
      <c r="K90" s="846">
        <v>0</v>
      </c>
      <c r="L90" s="786">
        <v>0</v>
      </c>
      <c r="M90" s="846">
        <v>0</v>
      </c>
      <c r="N90" s="786">
        <v>0</v>
      </c>
      <c r="O90" s="846"/>
      <c r="P90" s="802"/>
      <c r="Q90" s="846"/>
      <c r="R90" s="802"/>
      <c r="S90" s="846"/>
      <c r="T90" s="802"/>
      <c r="U90" s="846"/>
      <c r="V90" s="802"/>
      <c r="W90" s="846"/>
      <c r="X90" s="802"/>
      <c r="Y90" s="846"/>
      <c r="Z90" s="802"/>
      <c r="AA90" s="403">
        <f t="shared" si="12"/>
        <v>0</v>
      </c>
      <c r="AB90" s="403">
        <f t="shared" si="13"/>
        <v>0</v>
      </c>
      <c r="AC90" s="951"/>
    </row>
    <row r="91" spans="1:29" ht="21.95" customHeight="1" thickTop="1" thickBot="1" x14ac:dyDescent="0.35">
      <c r="A91" s="1641" t="s">
        <v>794</v>
      </c>
      <c r="B91" s="1642"/>
      <c r="C91" s="404">
        <v>0</v>
      </c>
      <c r="D91" s="775">
        <v>0</v>
      </c>
      <c r="E91" s="809">
        <v>0</v>
      </c>
      <c r="F91" s="775">
        <v>0</v>
      </c>
      <c r="G91" s="809">
        <v>0</v>
      </c>
      <c r="H91" s="775">
        <v>0</v>
      </c>
      <c r="I91" s="809">
        <v>0</v>
      </c>
      <c r="J91" s="775">
        <v>0</v>
      </c>
      <c r="K91" s="809">
        <v>0</v>
      </c>
      <c r="L91" s="775">
        <v>0</v>
      </c>
      <c r="M91" s="809">
        <v>0</v>
      </c>
      <c r="N91" s="775">
        <v>0</v>
      </c>
      <c r="O91" s="809"/>
      <c r="P91" s="801"/>
      <c r="Q91" s="809"/>
      <c r="R91" s="801"/>
      <c r="S91" s="809"/>
      <c r="T91" s="801"/>
      <c r="U91" s="809"/>
      <c r="V91" s="801"/>
      <c r="W91" s="809"/>
      <c r="X91" s="801"/>
      <c r="Y91" s="809"/>
      <c r="Z91" s="801"/>
      <c r="AA91" s="403">
        <f t="shared" si="12"/>
        <v>0</v>
      </c>
      <c r="AB91" s="403">
        <f t="shared" si="13"/>
        <v>0</v>
      </c>
      <c r="AC91" s="951"/>
    </row>
    <row r="92" spans="1:29" ht="21.95" customHeight="1" thickTop="1" thickBot="1" x14ac:dyDescent="0.35">
      <c r="A92" s="1641" t="s">
        <v>795</v>
      </c>
      <c r="B92" s="1642"/>
      <c r="C92" s="407">
        <v>0</v>
      </c>
      <c r="D92" s="786">
        <v>0</v>
      </c>
      <c r="E92" s="846">
        <v>0</v>
      </c>
      <c r="F92" s="786">
        <v>0</v>
      </c>
      <c r="G92" s="846">
        <v>0</v>
      </c>
      <c r="H92" s="786">
        <v>0</v>
      </c>
      <c r="I92" s="846">
        <v>0</v>
      </c>
      <c r="J92" s="786">
        <v>0</v>
      </c>
      <c r="K92" s="846">
        <v>0</v>
      </c>
      <c r="L92" s="786">
        <v>0</v>
      </c>
      <c r="M92" s="846">
        <v>0</v>
      </c>
      <c r="N92" s="786">
        <v>0</v>
      </c>
      <c r="O92" s="846"/>
      <c r="P92" s="802"/>
      <c r="Q92" s="846"/>
      <c r="R92" s="802"/>
      <c r="S92" s="846"/>
      <c r="T92" s="802"/>
      <c r="U92" s="846"/>
      <c r="V92" s="802"/>
      <c r="W92" s="846"/>
      <c r="X92" s="802"/>
      <c r="Y92" s="846"/>
      <c r="Z92" s="802"/>
      <c r="AA92" s="403">
        <f t="shared" si="12"/>
        <v>0</v>
      </c>
      <c r="AB92" s="403">
        <f t="shared" si="13"/>
        <v>0</v>
      </c>
      <c r="AC92" s="951"/>
    </row>
    <row r="93" spans="1:29" ht="21.95" customHeight="1" thickTop="1" thickBot="1" x14ac:dyDescent="0.35">
      <c r="A93" s="1641" t="s">
        <v>796</v>
      </c>
      <c r="B93" s="1642"/>
      <c r="C93" s="404">
        <v>0</v>
      </c>
      <c r="D93" s="775">
        <v>0</v>
      </c>
      <c r="E93" s="808">
        <v>0</v>
      </c>
      <c r="F93" s="775">
        <v>0</v>
      </c>
      <c r="G93" s="808">
        <v>0</v>
      </c>
      <c r="H93" s="775">
        <v>0</v>
      </c>
      <c r="I93" s="808">
        <v>0</v>
      </c>
      <c r="J93" s="775">
        <v>0</v>
      </c>
      <c r="K93" s="808">
        <v>0</v>
      </c>
      <c r="L93" s="775">
        <v>0</v>
      </c>
      <c r="M93" s="808">
        <v>0</v>
      </c>
      <c r="N93" s="775">
        <v>0</v>
      </c>
      <c r="O93" s="808"/>
      <c r="P93" s="813"/>
      <c r="Q93" s="808"/>
      <c r="R93" s="813"/>
      <c r="S93" s="808"/>
      <c r="T93" s="813"/>
      <c r="U93" s="808"/>
      <c r="V93" s="813"/>
      <c r="W93" s="808"/>
      <c r="X93" s="813"/>
      <c r="Y93" s="808"/>
      <c r="Z93" s="813"/>
      <c r="AA93" s="403">
        <f t="shared" si="12"/>
        <v>0</v>
      </c>
      <c r="AB93" s="403">
        <f t="shared" si="13"/>
        <v>0</v>
      </c>
      <c r="AC93" s="951"/>
    </row>
    <row r="94" spans="1:29" ht="21.95" customHeight="1" thickTop="1" thickBot="1" x14ac:dyDescent="0.35">
      <c r="A94" s="1641" t="s">
        <v>797</v>
      </c>
      <c r="B94" s="1642"/>
      <c r="C94" s="407">
        <v>3018.49</v>
      </c>
      <c r="D94" s="786">
        <v>0</v>
      </c>
      <c r="E94" s="846">
        <v>4511.1099999999997</v>
      </c>
      <c r="F94" s="786">
        <v>0</v>
      </c>
      <c r="G94" s="846">
        <v>8396.4599999999991</v>
      </c>
      <c r="H94" s="786">
        <v>0</v>
      </c>
      <c r="I94" s="846">
        <v>6250.27</v>
      </c>
      <c r="J94" s="786">
        <v>0</v>
      </c>
      <c r="K94" s="846">
        <v>6700.59</v>
      </c>
      <c r="L94" s="786">
        <v>0</v>
      </c>
      <c r="M94" s="846">
        <v>6338.69</v>
      </c>
      <c r="N94" s="786">
        <v>0</v>
      </c>
      <c r="O94" s="846"/>
      <c r="P94" s="802"/>
      <c r="Q94" s="846"/>
      <c r="R94" s="802"/>
      <c r="S94" s="846"/>
      <c r="T94" s="802"/>
      <c r="U94" s="846"/>
      <c r="V94" s="802"/>
      <c r="W94" s="846"/>
      <c r="X94" s="802"/>
      <c r="Y94" s="846"/>
      <c r="Z94" s="802"/>
      <c r="AA94" s="403">
        <f t="shared" si="12"/>
        <v>35215.61</v>
      </c>
      <c r="AB94" s="403">
        <f t="shared" si="13"/>
        <v>0</v>
      </c>
      <c r="AC94" s="951"/>
    </row>
    <row r="95" spans="1:29" ht="21.95" customHeight="1" thickTop="1" thickBot="1" x14ac:dyDescent="0.35">
      <c r="A95" s="1641" t="s">
        <v>723</v>
      </c>
      <c r="B95" s="1642"/>
      <c r="C95" s="407">
        <v>0</v>
      </c>
      <c r="D95" s="786">
        <v>95881.64</v>
      </c>
      <c r="E95" s="845">
        <v>0</v>
      </c>
      <c r="F95" s="786">
        <v>128390.48</v>
      </c>
      <c r="G95" s="845">
        <v>0</v>
      </c>
      <c r="H95" s="786">
        <v>108585.16</v>
      </c>
      <c r="I95" s="845">
        <v>0</v>
      </c>
      <c r="J95" s="786">
        <v>115706.75</v>
      </c>
      <c r="K95" s="845">
        <v>0</v>
      </c>
      <c r="L95" s="786">
        <v>108298.14</v>
      </c>
      <c r="M95" s="845">
        <v>0</v>
      </c>
      <c r="N95" s="786">
        <v>92068.47</v>
      </c>
      <c r="O95" s="845"/>
      <c r="P95" s="849"/>
      <c r="Q95" s="845"/>
      <c r="R95" s="849"/>
      <c r="S95" s="845"/>
      <c r="T95" s="849"/>
      <c r="U95" s="845"/>
      <c r="V95" s="849"/>
      <c r="W95" s="845"/>
      <c r="X95" s="849"/>
      <c r="Y95" s="845"/>
      <c r="Z95" s="849"/>
      <c r="AA95" s="403">
        <f t="shared" si="12"/>
        <v>0</v>
      </c>
      <c r="AB95" s="403">
        <f t="shared" si="13"/>
        <v>648930.64</v>
      </c>
      <c r="AC95" s="951"/>
    </row>
    <row r="96" spans="1:29" ht="21.95" customHeight="1" thickTop="1" thickBot="1" x14ac:dyDescent="0.35">
      <c r="A96" s="1641" t="s">
        <v>798</v>
      </c>
      <c r="B96" s="1642"/>
      <c r="C96" s="404">
        <v>0</v>
      </c>
      <c r="D96" s="775">
        <v>0</v>
      </c>
      <c r="E96" s="808">
        <v>0</v>
      </c>
      <c r="F96" s="775">
        <v>0</v>
      </c>
      <c r="G96" s="808">
        <v>0</v>
      </c>
      <c r="H96" s="775">
        <v>0</v>
      </c>
      <c r="I96" s="808">
        <v>0</v>
      </c>
      <c r="J96" s="775">
        <v>0</v>
      </c>
      <c r="K96" s="808">
        <v>0</v>
      </c>
      <c r="L96" s="775">
        <v>0</v>
      </c>
      <c r="M96" s="808">
        <v>0</v>
      </c>
      <c r="N96" s="775">
        <v>0</v>
      </c>
      <c r="O96" s="808"/>
      <c r="P96" s="813"/>
      <c r="Q96" s="808"/>
      <c r="R96" s="813"/>
      <c r="S96" s="808"/>
      <c r="T96" s="813"/>
      <c r="U96" s="808"/>
      <c r="V96" s="813"/>
      <c r="W96" s="808"/>
      <c r="X96" s="813"/>
      <c r="Y96" s="808"/>
      <c r="Z96" s="813"/>
      <c r="AA96" s="403">
        <f t="shared" si="12"/>
        <v>0</v>
      </c>
      <c r="AB96" s="403">
        <f t="shared" si="13"/>
        <v>0</v>
      </c>
      <c r="AC96" s="951"/>
    </row>
    <row r="97" spans="1:29" ht="21.95" customHeight="1" thickTop="1" thickBot="1" x14ac:dyDescent="0.35">
      <c r="A97" s="1641" t="s">
        <v>799</v>
      </c>
      <c r="B97" s="1642"/>
      <c r="C97" s="407">
        <v>0</v>
      </c>
      <c r="D97" s="786">
        <v>0</v>
      </c>
      <c r="E97" s="846">
        <v>0</v>
      </c>
      <c r="F97" s="786">
        <v>0</v>
      </c>
      <c r="G97" s="846">
        <v>0</v>
      </c>
      <c r="H97" s="786">
        <v>0</v>
      </c>
      <c r="I97" s="846">
        <v>0</v>
      </c>
      <c r="J97" s="786">
        <v>0</v>
      </c>
      <c r="K97" s="846">
        <v>0</v>
      </c>
      <c r="L97" s="786">
        <v>0</v>
      </c>
      <c r="M97" s="846">
        <v>0</v>
      </c>
      <c r="N97" s="786">
        <v>0</v>
      </c>
      <c r="O97" s="846"/>
      <c r="P97" s="802"/>
      <c r="Q97" s="846"/>
      <c r="R97" s="802"/>
      <c r="S97" s="846"/>
      <c r="T97" s="802"/>
      <c r="U97" s="846"/>
      <c r="V97" s="802"/>
      <c r="W97" s="846"/>
      <c r="X97" s="802"/>
      <c r="Y97" s="846"/>
      <c r="Z97" s="802"/>
      <c r="AA97" s="403">
        <f t="shared" si="12"/>
        <v>0</v>
      </c>
      <c r="AB97" s="403">
        <f t="shared" si="13"/>
        <v>0</v>
      </c>
      <c r="AC97" s="951"/>
    </row>
    <row r="98" spans="1:29" ht="21.95" customHeight="1" thickTop="1" thickBot="1" x14ac:dyDescent="0.35">
      <c r="A98" s="1641" t="s">
        <v>800</v>
      </c>
      <c r="B98" s="1642"/>
      <c r="C98" s="404">
        <v>0</v>
      </c>
      <c r="D98" s="775">
        <v>0</v>
      </c>
      <c r="E98" s="809">
        <v>0</v>
      </c>
      <c r="F98" s="775">
        <v>0</v>
      </c>
      <c r="G98" s="809">
        <v>0</v>
      </c>
      <c r="H98" s="775">
        <v>0</v>
      </c>
      <c r="I98" s="809">
        <v>0</v>
      </c>
      <c r="J98" s="775">
        <v>0</v>
      </c>
      <c r="K98" s="809">
        <v>0</v>
      </c>
      <c r="L98" s="775">
        <v>0</v>
      </c>
      <c r="M98" s="809">
        <v>0</v>
      </c>
      <c r="N98" s="775">
        <v>0</v>
      </c>
      <c r="O98" s="809"/>
      <c r="P98" s="801"/>
      <c r="Q98" s="809"/>
      <c r="R98" s="801"/>
      <c r="S98" s="809"/>
      <c r="T98" s="801"/>
      <c r="U98" s="809"/>
      <c r="V98" s="801"/>
      <c r="W98" s="809"/>
      <c r="X98" s="801"/>
      <c r="Y98" s="809"/>
      <c r="Z98" s="801"/>
      <c r="AA98" s="403">
        <f t="shared" si="12"/>
        <v>0</v>
      </c>
      <c r="AB98" s="403">
        <f t="shared" si="13"/>
        <v>0</v>
      </c>
      <c r="AC98" s="951"/>
    </row>
    <row r="99" spans="1:29" ht="21.95" customHeight="1" thickTop="1" thickBot="1" x14ac:dyDescent="0.35">
      <c r="A99" s="1641" t="s">
        <v>801</v>
      </c>
      <c r="B99" s="1642"/>
      <c r="C99" s="407">
        <v>0</v>
      </c>
      <c r="D99" s="786">
        <v>0</v>
      </c>
      <c r="E99" s="846">
        <v>215.3</v>
      </c>
      <c r="F99" s="786">
        <v>0</v>
      </c>
      <c r="G99" s="846">
        <v>0</v>
      </c>
      <c r="H99" s="786">
        <v>0</v>
      </c>
      <c r="I99" s="846">
        <v>0</v>
      </c>
      <c r="J99" s="786">
        <v>0</v>
      </c>
      <c r="K99" s="846">
        <v>0</v>
      </c>
      <c r="L99" s="786">
        <v>0</v>
      </c>
      <c r="M99" s="846">
        <v>0</v>
      </c>
      <c r="N99" s="786">
        <v>0</v>
      </c>
      <c r="O99" s="846"/>
      <c r="P99" s="802"/>
      <c r="Q99" s="846"/>
      <c r="R99" s="802"/>
      <c r="S99" s="846"/>
      <c r="T99" s="802"/>
      <c r="U99" s="846"/>
      <c r="V99" s="802"/>
      <c r="W99" s="846"/>
      <c r="X99" s="802"/>
      <c r="Y99" s="846"/>
      <c r="Z99" s="802"/>
      <c r="AA99" s="403">
        <f t="shared" si="12"/>
        <v>215.3</v>
      </c>
      <c r="AB99" s="403">
        <f t="shared" si="13"/>
        <v>0</v>
      </c>
      <c r="AC99" s="951"/>
    </row>
    <row r="100" spans="1:29" ht="21.95" customHeight="1" thickTop="1" thickBot="1" x14ac:dyDescent="0.35">
      <c r="A100" s="1641" t="s">
        <v>943</v>
      </c>
      <c r="B100" s="1642"/>
      <c r="C100" s="404">
        <v>0</v>
      </c>
      <c r="D100" s="775">
        <v>0</v>
      </c>
      <c r="E100" s="809">
        <v>0</v>
      </c>
      <c r="F100" s="775">
        <v>0</v>
      </c>
      <c r="G100" s="809">
        <v>0</v>
      </c>
      <c r="H100" s="775">
        <v>0</v>
      </c>
      <c r="I100" s="809">
        <v>0</v>
      </c>
      <c r="J100" s="775">
        <v>0</v>
      </c>
      <c r="K100" s="809">
        <v>0</v>
      </c>
      <c r="L100" s="775">
        <v>0</v>
      </c>
      <c r="M100" s="809">
        <v>0</v>
      </c>
      <c r="N100" s="775">
        <v>0</v>
      </c>
      <c r="O100" s="809"/>
      <c r="P100" s="801"/>
      <c r="Q100" s="809"/>
      <c r="R100" s="801"/>
      <c r="S100" s="809"/>
      <c r="T100" s="801"/>
      <c r="U100" s="809"/>
      <c r="V100" s="801"/>
      <c r="W100" s="809"/>
      <c r="X100" s="801"/>
      <c r="Y100" s="809"/>
      <c r="Z100" s="801"/>
      <c r="AA100" s="403">
        <f t="shared" si="12"/>
        <v>0</v>
      </c>
      <c r="AB100" s="403">
        <f t="shared" si="13"/>
        <v>0</v>
      </c>
      <c r="AC100" s="951"/>
    </row>
    <row r="101" spans="1:29" ht="21.95" customHeight="1" thickTop="1" thickBot="1" x14ac:dyDescent="0.35">
      <c r="A101" s="1641" t="s">
        <v>296</v>
      </c>
      <c r="B101" s="1642"/>
      <c r="C101" s="407">
        <v>0</v>
      </c>
      <c r="D101" s="786">
        <v>0</v>
      </c>
      <c r="E101" s="846">
        <v>0</v>
      </c>
      <c r="F101" s="786">
        <v>0</v>
      </c>
      <c r="G101" s="846">
        <v>0</v>
      </c>
      <c r="H101" s="786">
        <v>0</v>
      </c>
      <c r="I101" s="846">
        <v>0</v>
      </c>
      <c r="J101" s="786">
        <v>0</v>
      </c>
      <c r="K101" s="846">
        <v>0</v>
      </c>
      <c r="L101" s="786">
        <v>0</v>
      </c>
      <c r="M101" s="846">
        <v>0</v>
      </c>
      <c r="N101" s="786">
        <v>0</v>
      </c>
      <c r="O101" s="846"/>
      <c r="P101" s="802"/>
      <c r="Q101" s="846"/>
      <c r="R101" s="802"/>
      <c r="S101" s="846"/>
      <c r="T101" s="802"/>
      <c r="U101" s="846"/>
      <c r="V101" s="802"/>
      <c r="W101" s="846"/>
      <c r="X101" s="802"/>
      <c r="Y101" s="846"/>
      <c r="Z101" s="802"/>
      <c r="AA101" s="403">
        <f t="shared" si="12"/>
        <v>0</v>
      </c>
      <c r="AB101" s="403">
        <f t="shared" si="13"/>
        <v>0</v>
      </c>
      <c r="AC101" s="951"/>
    </row>
    <row r="102" spans="1:29" ht="21.95" customHeight="1" thickTop="1" thickBot="1" x14ac:dyDescent="0.35">
      <c r="A102" s="1641" t="s">
        <v>610</v>
      </c>
      <c r="B102" s="1642"/>
      <c r="C102" s="404">
        <v>0</v>
      </c>
      <c r="D102" s="775">
        <v>0</v>
      </c>
      <c r="E102" s="808">
        <v>0</v>
      </c>
      <c r="F102" s="775">
        <v>0</v>
      </c>
      <c r="G102" s="808">
        <v>0</v>
      </c>
      <c r="H102" s="775">
        <v>0</v>
      </c>
      <c r="I102" s="808">
        <v>0</v>
      </c>
      <c r="J102" s="775">
        <v>0</v>
      </c>
      <c r="K102" s="808">
        <v>0</v>
      </c>
      <c r="L102" s="775">
        <v>0</v>
      </c>
      <c r="M102" s="808">
        <v>0</v>
      </c>
      <c r="N102" s="775">
        <v>0</v>
      </c>
      <c r="O102" s="808"/>
      <c r="P102" s="813"/>
      <c r="Q102" s="808"/>
      <c r="R102" s="813"/>
      <c r="S102" s="808"/>
      <c r="T102" s="813"/>
      <c r="U102" s="808"/>
      <c r="V102" s="813"/>
      <c r="W102" s="808"/>
      <c r="X102" s="813"/>
      <c r="Y102" s="808"/>
      <c r="Z102" s="813"/>
      <c r="AA102" s="403">
        <f t="shared" si="12"/>
        <v>0</v>
      </c>
      <c r="AB102" s="403">
        <f t="shared" si="13"/>
        <v>0</v>
      </c>
      <c r="AC102" s="951"/>
    </row>
    <row r="103" spans="1:29" ht="21.95" customHeight="1" thickTop="1" thickBot="1" x14ac:dyDescent="0.35">
      <c r="A103" s="1641" t="s">
        <v>948</v>
      </c>
      <c r="B103" s="1642"/>
      <c r="C103" s="407">
        <v>569.51</v>
      </c>
      <c r="D103" s="786">
        <v>0</v>
      </c>
      <c r="E103" s="845">
        <v>77.84</v>
      </c>
      <c r="F103" s="786">
        <v>0</v>
      </c>
      <c r="G103" s="845">
        <v>0</v>
      </c>
      <c r="H103" s="786">
        <v>0</v>
      </c>
      <c r="I103" s="845">
        <v>1929.46</v>
      </c>
      <c r="J103" s="786">
        <v>0</v>
      </c>
      <c r="K103" s="845">
        <v>133.75</v>
      </c>
      <c r="L103" s="786">
        <v>0</v>
      </c>
      <c r="M103" s="845">
        <v>0</v>
      </c>
      <c r="N103" s="786">
        <v>0</v>
      </c>
      <c r="O103" s="845"/>
      <c r="P103" s="849"/>
      <c r="Q103" s="845"/>
      <c r="R103" s="849"/>
      <c r="S103" s="845"/>
      <c r="T103" s="849"/>
      <c r="U103" s="845"/>
      <c r="V103" s="849"/>
      <c r="W103" s="845"/>
      <c r="X103" s="849"/>
      <c r="Y103" s="845"/>
      <c r="Z103" s="849"/>
      <c r="AA103" s="403">
        <f t="shared" si="12"/>
        <v>2710.56</v>
      </c>
      <c r="AB103" s="403">
        <f t="shared" si="13"/>
        <v>0</v>
      </c>
      <c r="AC103" s="951"/>
    </row>
    <row r="104" spans="1:29" ht="21.95" customHeight="1" thickTop="1" thickBot="1" x14ac:dyDescent="0.35">
      <c r="A104" s="1641" t="s">
        <v>802</v>
      </c>
      <c r="B104" s="1642"/>
      <c r="C104" s="404">
        <v>2784.5</v>
      </c>
      <c r="D104" s="775">
        <v>0</v>
      </c>
      <c r="E104" s="808">
        <v>4637.7</v>
      </c>
      <c r="F104" s="775">
        <v>0</v>
      </c>
      <c r="G104" s="808">
        <v>2977.05</v>
      </c>
      <c r="H104" s="775">
        <v>0</v>
      </c>
      <c r="I104" s="808">
        <v>3154.86</v>
      </c>
      <c r="J104" s="775">
        <v>0</v>
      </c>
      <c r="K104" s="808">
        <v>3970.6</v>
      </c>
      <c r="L104" s="775">
        <v>0</v>
      </c>
      <c r="M104" s="808">
        <v>3971.35</v>
      </c>
      <c r="N104" s="775">
        <v>0</v>
      </c>
      <c r="O104" s="808"/>
      <c r="P104" s="813"/>
      <c r="Q104" s="808"/>
      <c r="R104" s="813"/>
      <c r="S104" s="808"/>
      <c r="T104" s="813"/>
      <c r="U104" s="808"/>
      <c r="V104" s="813"/>
      <c r="W104" s="808"/>
      <c r="X104" s="813"/>
      <c r="Y104" s="808"/>
      <c r="Z104" s="813"/>
      <c r="AA104" s="403">
        <f t="shared" si="12"/>
        <v>21496.059999999998</v>
      </c>
      <c r="AB104" s="403">
        <f t="shared" si="13"/>
        <v>0</v>
      </c>
      <c r="AC104" s="951"/>
    </row>
    <row r="105" spans="1:29" ht="21.95" customHeight="1" thickTop="1" thickBot="1" x14ac:dyDescent="0.35">
      <c r="A105" s="1641" t="s">
        <v>803</v>
      </c>
      <c r="B105" s="1642"/>
      <c r="C105" s="407">
        <v>0</v>
      </c>
      <c r="D105" s="786">
        <v>0</v>
      </c>
      <c r="E105" s="846">
        <v>0</v>
      </c>
      <c r="F105" s="786">
        <v>0</v>
      </c>
      <c r="G105" s="846">
        <v>0</v>
      </c>
      <c r="H105" s="786">
        <v>0</v>
      </c>
      <c r="I105" s="846">
        <v>0</v>
      </c>
      <c r="J105" s="786">
        <v>0</v>
      </c>
      <c r="K105" s="846">
        <v>0</v>
      </c>
      <c r="L105" s="786">
        <v>0</v>
      </c>
      <c r="M105" s="846">
        <v>0</v>
      </c>
      <c r="N105" s="786">
        <v>0</v>
      </c>
      <c r="O105" s="846"/>
      <c r="P105" s="802"/>
      <c r="Q105" s="846"/>
      <c r="R105" s="802"/>
      <c r="S105" s="846"/>
      <c r="T105" s="802"/>
      <c r="U105" s="846"/>
      <c r="V105" s="802"/>
      <c r="W105" s="846"/>
      <c r="X105" s="802"/>
      <c r="Y105" s="846"/>
      <c r="Z105" s="802"/>
      <c r="AA105" s="403">
        <f t="shared" si="12"/>
        <v>0</v>
      </c>
      <c r="AB105" s="403">
        <f t="shared" si="13"/>
        <v>0</v>
      </c>
      <c r="AC105" s="951"/>
    </row>
    <row r="106" spans="1:29" ht="21.95" customHeight="1" thickTop="1" thickBot="1" x14ac:dyDescent="0.35">
      <c r="A106" s="1641" t="s">
        <v>659</v>
      </c>
      <c r="B106" s="1642"/>
      <c r="C106" s="407">
        <v>0</v>
      </c>
      <c r="D106" s="786">
        <v>0</v>
      </c>
      <c r="E106" s="846">
        <v>0</v>
      </c>
      <c r="F106" s="786">
        <v>0</v>
      </c>
      <c r="G106" s="846">
        <v>0</v>
      </c>
      <c r="H106" s="786">
        <v>0</v>
      </c>
      <c r="I106" s="846">
        <v>0</v>
      </c>
      <c r="J106" s="786">
        <v>0</v>
      </c>
      <c r="K106" s="846">
        <v>0</v>
      </c>
      <c r="L106" s="786">
        <v>0</v>
      </c>
      <c r="M106" s="846">
        <v>0</v>
      </c>
      <c r="N106" s="786">
        <v>0</v>
      </c>
      <c r="O106" s="846"/>
      <c r="P106" s="802"/>
      <c r="Q106" s="846"/>
      <c r="R106" s="802"/>
      <c r="S106" s="846"/>
      <c r="T106" s="802"/>
      <c r="U106" s="846"/>
      <c r="V106" s="802"/>
      <c r="W106" s="846"/>
      <c r="X106" s="802"/>
      <c r="Y106" s="846"/>
      <c r="Z106" s="802"/>
      <c r="AA106" s="403">
        <f t="shared" si="12"/>
        <v>0</v>
      </c>
      <c r="AB106" s="403">
        <f t="shared" si="13"/>
        <v>0</v>
      </c>
      <c r="AC106" s="951"/>
    </row>
    <row r="107" spans="1:29" ht="21.95" customHeight="1" thickTop="1" thickBot="1" x14ac:dyDescent="0.35">
      <c r="A107" s="1641" t="s">
        <v>804</v>
      </c>
      <c r="B107" s="1642"/>
      <c r="C107" s="404">
        <v>0</v>
      </c>
      <c r="D107" s="775">
        <v>0</v>
      </c>
      <c r="E107" s="809">
        <v>0</v>
      </c>
      <c r="F107" s="775">
        <v>0</v>
      </c>
      <c r="G107" s="809">
        <v>0</v>
      </c>
      <c r="H107" s="775">
        <v>0</v>
      </c>
      <c r="I107" s="809">
        <v>64.540000000000006</v>
      </c>
      <c r="J107" s="775">
        <v>0</v>
      </c>
      <c r="K107" s="809">
        <v>0</v>
      </c>
      <c r="L107" s="775">
        <v>0</v>
      </c>
      <c r="M107" s="809">
        <v>26.5</v>
      </c>
      <c r="N107" s="775">
        <v>0</v>
      </c>
      <c r="O107" s="809"/>
      <c r="P107" s="801"/>
      <c r="Q107" s="809"/>
      <c r="R107" s="801"/>
      <c r="S107" s="809"/>
      <c r="T107" s="801"/>
      <c r="U107" s="809"/>
      <c r="V107" s="801"/>
      <c r="W107" s="809"/>
      <c r="X107" s="801"/>
      <c r="Y107" s="809"/>
      <c r="Z107" s="801"/>
      <c r="AA107" s="403">
        <f t="shared" si="12"/>
        <v>91.04</v>
      </c>
      <c r="AB107" s="403">
        <f t="shared" si="13"/>
        <v>0</v>
      </c>
      <c r="AC107" s="951"/>
    </row>
    <row r="108" spans="1:29" ht="21.95" customHeight="1" thickTop="1" thickBot="1" x14ac:dyDescent="0.35">
      <c r="A108" s="1641" t="s">
        <v>805</v>
      </c>
      <c r="B108" s="1642"/>
      <c r="C108" s="407">
        <v>0</v>
      </c>
      <c r="D108" s="786">
        <v>0</v>
      </c>
      <c r="E108" s="846">
        <v>0</v>
      </c>
      <c r="F108" s="786">
        <v>0</v>
      </c>
      <c r="G108" s="846">
        <v>0</v>
      </c>
      <c r="H108" s="786">
        <v>0</v>
      </c>
      <c r="I108" s="846">
        <v>0</v>
      </c>
      <c r="J108" s="786">
        <v>0</v>
      </c>
      <c r="K108" s="846">
        <v>0</v>
      </c>
      <c r="L108" s="786">
        <v>0</v>
      </c>
      <c r="M108" s="846">
        <v>0</v>
      </c>
      <c r="N108" s="786">
        <v>0</v>
      </c>
      <c r="O108" s="846"/>
      <c r="P108" s="802"/>
      <c r="Q108" s="846"/>
      <c r="R108" s="802"/>
      <c r="S108" s="846"/>
      <c r="T108" s="802"/>
      <c r="U108" s="846"/>
      <c r="V108" s="802"/>
      <c r="W108" s="846"/>
      <c r="X108" s="802"/>
      <c r="Y108" s="846"/>
      <c r="Z108" s="802"/>
      <c r="AA108" s="403">
        <f t="shared" si="12"/>
        <v>0</v>
      </c>
      <c r="AB108" s="403">
        <f t="shared" si="13"/>
        <v>0</v>
      </c>
      <c r="AC108" s="951"/>
    </row>
    <row r="109" spans="1:29" ht="21.95" customHeight="1" thickTop="1" thickBot="1" x14ac:dyDescent="0.35">
      <c r="A109" s="1641" t="s">
        <v>833</v>
      </c>
      <c r="B109" s="1642"/>
      <c r="C109" s="786">
        <v>0</v>
      </c>
      <c r="D109" s="1267">
        <v>0</v>
      </c>
      <c r="E109" s="1268">
        <v>0</v>
      </c>
      <c r="F109" s="1267">
        <v>0</v>
      </c>
      <c r="G109" s="1268">
        <v>0</v>
      </c>
      <c r="H109" s="1267">
        <v>0</v>
      </c>
      <c r="I109" s="1268">
        <v>0</v>
      </c>
      <c r="J109" s="1267">
        <v>0</v>
      </c>
      <c r="K109" s="1268">
        <v>0</v>
      </c>
      <c r="L109" s="1267">
        <v>0</v>
      </c>
      <c r="M109" s="1268">
        <v>99</v>
      </c>
      <c r="N109" s="1267">
        <v>0</v>
      </c>
      <c r="O109" s="1268"/>
      <c r="P109" s="1269"/>
      <c r="Q109" s="1268"/>
      <c r="R109" s="1269"/>
      <c r="S109" s="1268"/>
      <c r="T109" s="1269"/>
      <c r="U109" s="1268"/>
      <c r="V109" s="1269"/>
      <c r="W109" s="1268"/>
      <c r="X109" s="1269"/>
      <c r="Y109" s="1268"/>
      <c r="Z109" s="1269"/>
      <c r="AA109" s="403">
        <f t="shared" si="12"/>
        <v>99</v>
      </c>
      <c r="AB109" s="403">
        <f t="shared" si="13"/>
        <v>0</v>
      </c>
      <c r="AC109" s="951"/>
    </row>
    <row r="110" spans="1:29" ht="21.95" customHeight="1" thickTop="1" thickBot="1" x14ac:dyDescent="0.35">
      <c r="A110" s="1641" t="s">
        <v>806</v>
      </c>
      <c r="B110" s="1642"/>
      <c r="C110" s="404">
        <v>0</v>
      </c>
      <c r="D110" s="775">
        <v>0</v>
      </c>
      <c r="E110" s="809">
        <v>0</v>
      </c>
      <c r="F110" s="775">
        <v>0</v>
      </c>
      <c r="G110" s="809">
        <v>0</v>
      </c>
      <c r="H110" s="775">
        <v>0</v>
      </c>
      <c r="I110" s="809">
        <v>0</v>
      </c>
      <c r="J110" s="775">
        <v>0</v>
      </c>
      <c r="K110" s="809">
        <v>0</v>
      </c>
      <c r="L110" s="775">
        <v>0</v>
      </c>
      <c r="M110" s="809">
        <v>0</v>
      </c>
      <c r="N110" s="775">
        <v>0</v>
      </c>
      <c r="O110" s="809"/>
      <c r="P110" s="801"/>
      <c r="Q110" s="809"/>
      <c r="R110" s="801"/>
      <c r="S110" s="809"/>
      <c r="T110" s="801"/>
      <c r="U110" s="809"/>
      <c r="V110" s="801"/>
      <c r="W110" s="809"/>
      <c r="X110" s="801"/>
      <c r="Y110" s="809"/>
      <c r="Z110" s="801"/>
      <c r="AA110" s="403">
        <f t="shared" si="12"/>
        <v>0</v>
      </c>
      <c r="AB110" s="403">
        <f t="shared" si="13"/>
        <v>0</v>
      </c>
      <c r="AC110" s="951"/>
    </row>
    <row r="111" spans="1:29" ht="21.95" customHeight="1" thickTop="1" thickBot="1" x14ac:dyDescent="0.35">
      <c r="A111" s="1641" t="s">
        <v>807</v>
      </c>
      <c r="B111" s="1642"/>
      <c r="C111" s="657">
        <v>0</v>
      </c>
      <c r="D111" s="787">
        <v>0</v>
      </c>
      <c r="E111" s="847">
        <v>0</v>
      </c>
      <c r="F111" s="787">
        <v>0</v>
      </c>
      <c r="G111" s="847">
        <v>0</v>
      </c>
      <c r="H111" s="787">
        <v>0</v>
      </c>
      <c r="I111" s="847">
        <v>0</v>
      </c>
      <c r="J111" s="787">
        <v>0</v>
      </c>
      <c r="K111" s="847">
        <v>0</v>
      </c>
      <c r="L111" s="787">
        <v>0</v>
      </c>
      <c r="M111" s="847">
        <v>0</v>
      </c>
      <c r="N111" s="787">
        <v>0</v>
      </c>
      <c r="O111" s="847"/>
      <c r="P111" s="850"/>
      <c r="Q111" s="847"/>
      <c r="R111" s="850"/>
      <c r="S111" s="847"/>
      <c r="T111" s="850"/>
      <c r="U111" s="847"/>
      <c r="V111" s="850"/>
      <c r="W111" s="847"/>
      <c r="X111" s="850"/>
      <c r="Y111" s="847"/>
      <c r="Z111" s="850"/>
      <c r="AA111" s="403">
        <f t="shared" si="12"/>
        <v>0</v>
      </c>
      <c r="AB111" s="403">
        <f t="shared" si="13"/>
        <v>0</v>
      </c>
      <c r="AC111" s="951"/>
    </row>
    <row r="112" spans="1:29" ht="21.95" customHeight="1" thickTop="1" thickBot="1" x14ac:dyDescent="0.35">
      <c r="A112" s="1641" t="s">
        <v>976</v>
      </c>
      <c r="B112" s="1642"/>
      <c r="C112" s="404">
        <v>0</v>
      </c>
      <c r="D112" s="775">
        <v>0</v>
      </c>
      <c r="E112" s="809">
        <v>8012.4</v>
      </c>
      <c r="F112" s="775">
        <v>0</v>
      </c>
      <c r="G112" s="809">
        <v>4171.2</v>
      </c>
      <c r="H112" s="775">
        <v>0</v>
      </c>
      <c r="I112" s="809">
        <v>4510</v>
      </c>
      <c r="J112" s="775">
        <v>0</v>
      </c>
      <c r="K112" s="809">
        <v>0</v>
      </c>
      <c r="L112" s="775">
        <v>0</v>
      </c>
      <c r="M112" s="809">
        <v>7898</v>
      </c>
      <c r="N112" s="775">
        <v>0</v>
      </c>
      <c r="O112" s="809"/>
      <c r="P112" s="801"/>
      <c r="Q112" s="809"/>
      <c r="R112" s="801"/>
      <c r="S112" s="809"/>
      <c r="T112" s="801"/>
      <c r="U112" s="809"/>
      <c r="V112" s="801"/>
      <c r="W112" s="809"/>
      <c r="X112" s="801"/>
      <c r="Y112" s="809"/>
      <c r="Z112" s="801"/>
      <c r="AA112" s="403">
        <f t="shared" si="12"/>
        <v>24591.599999999999</v>
      </c>
      <c r="AB112" s="403">
        <f t="shared" si="13"/>
        <v>0</v>
      </c>
      <c r="AC112" s="951"/>
    </row>
    <row r="113" spans="1:29" ht="21.95" customHeight="1" thickTop="1" thickBot="1" x14ac:dyDescent="0.35">
      <c r="A113" s="1641" t="s">
        <v>808</v>
      </c>
      <c r="B113" s="1642"/>
      <c r="C113" s="407">
        <v>0</v>
      </c>
      <c r="D113" s="786">
        <v>0</v>
      </c>
      <c r="E113" s="846">
        <v>0</v>
      </c>
      <c r="F113" s="786">
        <v>0</v>
      </c>
      <c r="G113" s="846">
        <v>0</v>
      </c>
      <c r="H113" s="786">
        <v>0</v>
      </c>
      <c r="I113" s="846">
        <v>0</v>
      </c>
      <c r="J113" s="786">
        <v>0</v>
      </c>
      <c r="K113" s="846">
        <v>0</v>
      </c>
      <c r="L113" s="786">
        <v>0</v>
      </c>
      <c r="M113" s="846">
        <v>0</v>
      </c>
      <c r="N113" s="786">
        <v>0</v>
      </c>
      <c r="O113" s="846"/>
      <c r="P113" s="802"/>
      <c r="Q113" s="846"/>
      <c r="R113" s="802"/>
      <c r="S113" s="846"/>
      <c r="T113" s="802"/>
      <c r="U113" s="846"/>
      <c r="V113" s="802"/>
      <c r="W113" s="846"/>
      <c r="X113" s="802"/>
      <c r="Y113" s="846"/>
      <c r="Z113" s="802"/>
      <c r="AA113" s="403">
        <f t="shared" si="12"/>
        <v>0</v>
      </c>
      <c r="AB113" s="403">
        <f t="shared" si="13"/>
        <v>0</v>
      </c>
      <c r="AC113" s="951"/>
    </row>
    <row r="114" spans="1:29" ht="21.95" customHeight="1" thickTop="1" thickBot="1" x14ac:dyDescent="0.35">
      <c r="A114" s="1641" t="s">
        <v>809</v>
      </c>
      <c r="B114" s="1642"/>
      <c r="C114" s="404">
        <v>0</v>
      </c>
      <c r="D114" s="775">
        <v>0</v>
      </c>
      <c r="E114" s="809">
        <v>0</v>
      </c>
      <c r="F114" s="775">
        <v>0</v>
      </c>
      <c r="G114" s="809">
        <v>0</v>
      </c>
      <c r="H114" s="775">
        <v>0</v>
      </c>
      <c r="I114" s="809">
        <v>0</v>
      </c>
      <c r="J114" s="775">
        <v>0</v>
      </c>
      <c r="K114" s="809">
        <v>0</v>
      </c>
      <c r="L114" s="775">
        <v>0</v>
      </c>
      <c r="M114" s="809">
        <v>0</v>
      </c>
      <c r="N114" s="775">
        <v>0</v>
      </c>
      <c r="O114" s="809"/>
      <c r="P114" s="801"/>
      <c r="Q114" s="809"/>
      <c r="R114" s="801"/>
      <c r="S114" s="809"/>
      <c r="T114" s="801"/>
      <c r="U114" s="809"/>
      <c r="V114" s="801"/>
      <c r="W114" s="809"/>
      <c r="X114" s="801"/>
      <c r="Y114" s="809"/>
      <c r="Z114" s="801"/>
      <c r="AA114" s="403">
        <f t="shared" si="12"/>
        <v>0</v>
      </c>
      <c r="AB114" s="403">
        <f t="shared" si="13"/>
        <v>0</v>
      </c>
      <c r="AC114" s="951"/>
    </row>
    <row r="115" spans="1:29" ht="21.95" customHeight="1" thickTop="1" thickBot="1" x14ac:dyDescent="0.35">
      <c r="A115" s="1641" t="s">
        <v>988</v>
      </c>
      <c r="B115" s="1642"/>
      <c r="C115" s="407">
        <v>26255.09</v>
      </c>
      <c r="D115" s="786">
        <v>0</v>
      </c>
      <c r="E115" s="846">
        <v>19917.580000000002</v>
      </c>
      <c r="F115" s="786">
        <v>0</v>
      </c>
      <c r="G115" s="846">
        <v>22234.49</v>
      </c>
      <c r="H115" s="786">
        <v>0</v>
      </c>
      <c r="I115" s="846">
        <v>22187.79</v>
      </c>
      <c r="J115" s="786">
        <v>0</v>
      </c>
      <c r="K115" s="846">
        <v>29042.9</v>
      </c>
      <c r="L115" s="786">
        <v>0</v>
      </c>
      <c r="M115" s="846">
        <v>21465.06</v>
      </c>
      <c r="N115" s="786">
        <v>0</v>
      </c>
      <c r="O115" s="846"/>
      <c r="P115" s="802"/>
      <c r="Q115" s="846"/>
      <c r="R115" s="802"/>
      <c r="S115" s="846"/>
      <c r="T115" s="802"/>
      <c r="U115" s="846"/>
      <c r="V115" s="802"/>
      <c r="W115" s="846"/>
      <c r="X115" s="802"/>
      <c r="Y115" s="846"/>
      <c r="Z115" s="802"/>
      <c r="AA115" s="403">
        <f t="shared" si="12"/>
        <v>141102.91</v>
      </c>
      <c r="AB115" s="403">
        <f t="shared" si="13"/>
        <v>0</v>
      </c>
      <c r="AC115" s="951"/>
    </row>
    <row r="116" spans="1:29" ht="21.95" customHeight="1" thickTop="1" thickBot="1" x14ac:dyDescent="0.3">
      <c r="A116" s="1703" t="s">
        <v>810</v>
      </c>
      <c r="B116" s="1704"/>
      <c r="C116" s="404">
        <v>0</v>
      </c>
      <c r="D116" s="775">
        <v>0</v>
      </c>
      <c r="E116" s="809">
        <v>0</v>
      </c>
      <c r="F116" s="775">
        <v>0</v>
      </c>
      <c r="G116" s="809">
        <v>0</v>
      </c>
      <c r="H116" s="775">
        <v>0</v>
      </c>
      <c r="I116" s="809">
        <v>0</v>
      </c>
      <c r="J116" s="775">
        <v>0</v>
      </c>
      <c r="K116" s="809">
        <v>0</v>
      </c>
      <c r="L116" s="775">
        <v>0</v>
      </c>
      <c r="M116" s="809">
        <v>0</v>
      </c>
      <c r="N116" s="775">
        <v>0</v>
      </c>
      <c r="O116" s="809"/>
      <c r="P116" s="801"/>
      <c r="Q116" s="809"/>
      <c r="R116" s="801"/>
      <c r="S116" s="809"/>
      <c r="T116" s="801"/>
      <c r="U116" s="809"/>
      <c r="V116" s="801"/>
      <c r="W116" s="809"/>
      <c r="X116" s="801"/>
      <c r="Y116" s="809"/>
      <c r="Z116" s="801"/>
      <c r="AA116" s="403">
        <f t="shared" si="12"/>
        <v>0</v>
      </c>
      <c r="AB116" s="403">
        <f t="shared" si="13"/>
        <v>0</v>
      </c>
      <c r="AC116" s="951"/>
    </row>
    <row r="117" spans="1:29" ht="21.95" customHeight="1" thickTop="1" thickBot="1" x14ac:dyDescent="0.3">
      <c r="A117" s="1703" t="s">
        <v>815</v>
      </c>
      <c r="B117" s="1704"/>
      <c r="C117" s="407">
        <v>0</v>
      </c>
      <c r="D117" s="786">
        <v>0</v>
      </c>
      <c r="E117" s="846">
        <v>0</v>
      </c>
      <c r="F117" s="786">
        <v>0</v>
      </c>
      <c r="G117" s="846">
        <v>0</v>
      </c>
      <c r="H117" s="786">
        <v>0</v>
      </c>
      <c r="I117" s="846">
        <v>0</v>
      </c>
      <c r="J117" s="786">
        <v>0</v>
      </c>
      <c r="K117" s="846">
        <v>0</v>
      </c>
      <c r="L117" s="786">
        <v>0</v>
      </c>
      <c r="M117" s="846">
        <v>0</v>
      </c>
      <c r="N117" s="786">
        <v>0</v>
      </c>
      <c r="O117" s="846"/>
      <c r="P117" s="802"/>
      <c r="Q117" s="846"/>
      <c r="R117" s="802"/>
      <c r="S117" s="846"/>
      <c r="T117" s="802"/>
      <c r="U117" s="846"/>
      <c r="V117" s="802"/>
      <c r="W117" s="846"/>
      <c r="X117" s="802"/>
      <c r="Y117" s="846"/>
      <c r="Z117" s="802"/>
      <c r="AA117" s="403">
        <f t="shared" si="12"/>
        <v>0</v>
      </c>
      <c r="AB117" s="403">
        <f t="shared" si="13"/>
        <v>0</v>
      </c>
      <c r="AC117" s="951"/>
    </row>
    <row r="118" spans="1:29" ht="21.95" customHeight="1" thickTop="1" thickBot="1" x14ac:dyDescent="0.3">
      <c r="A118" s="1703" t="s">
        <v>816</v>
      </c>
      <c r="B118" s="1704"/>
      <c r="C118" s="404">
        <v>0</v>
      </c>
      <c r="D118" s="775">
        <v>0</v>
      </c>
      <c r="E118" s="809">
        <v>0</v>
      </c>
      <c r="F118" s="775">
        <v>0</v>
      </c>
      <c r="G118" s="809">
        <v>0</v>
      </c>
      <c r="H118" s="775">
        <v>0</v>
      </c>
      <c r="I118" s="809">
        <v>0</v>
      </c>
      <c r="J118" s="775">
        <v>0</v>
      </c>
      <c r="K118" s="809">
        <v>0</v>
      </c>
      <c r="L118" s="775">
        <v>0</v>
      </c>
      <c r="M118" s="809">
        <v>0</v>
      </c>
      <c r="N118" s="775">
        <v>0</v>
      </c>
      <c r="O118" s="809"/>
      <c r="P118" s="801"/>
      <c r="Q118" s="809"/>
      <c r="R118" s="801"/>
      <c r="S118" s="809"/>
      <c r="T118" s="801"/>
      <c r="U118" s="809"/>
      <c r="V118" s="801"/>
      <c r="W118" s="809"/>
      <c r="X118" s="801"/>
      <c r="Y118" s="809"/>
      <c r="Z118" s="801"/>
      <c r="AA118" s="403">
        <f t="shared" si="12"/>
        <v>0</v>
      </c>
      <c r="AB118" s="403">
        <f t="shared" si="13"/>
        <v>0</v>
      </c>
      <c r="AC118" s="951"/>
    </row>
    <row r="119" spans="1:29" ht="21.95" customHeight="1" thickTop="1" thickBot="1" x14ac:dyDescent="0.3">
      <c r="A119" s="1703" t="s">
        <v>811</v>
      </c>
      <c r="B119" s="1704"/>
      <c r="C119" s="407">
        <v>0</v>
      </c>
      <c r="D119" s="786">
        <v>0</v>
      </c>
      <c r="E119" s="846">
        <v>0</v>
      </c>
      <c r="F119" s="786">
        <v>0</v>
      </c>
      <c r="G119" s="846">
        <v>0</v>
      </c>
      <c r="H119" s="786">
        <v>0</v>
      </c>
      <c r="I119" s="846">
        <v>0</v>
      </c>
      <c r="J119" s="786">
        <v>0</v>
      </c>
      <c r="K119" s="846">
        <v>0</v>
      </c>
      <c r="L119" s="786">
        <v>0</v>
      </c>
      <c r="M119" s="846">
        <v>0</v>
      </c>
      <c r="N119" s="786">
        <v>0</v>
      </c>
      <c r="O119" s="846"/>
      <c r="P119" s="802"/>
      <c r="Q119" s="846"/>
      <c r="R119" s="802"/>
      <c r="S119" s="846"/>
      <c r="T119" s="802"/>
      <c r="U119" s="846"/>
      <c r="V119" s="802"/>
      <c r="W119" s="846"/>
      <c r="X119" s="802"/>
      <c r="Y119" s="846"/>
      <c r="Z119" s="802"/>
      <c r="AA119" s="403">
        <f t="shared" si="12"/>
        <v>0</v>
      </c>
      <c r="AB119" s="403">
        <f t="shared" si="13"/>
        <v>0</v>
      </c>
      <c r="AC119" s="951"/>
    </row>
    <row r="120" spans="1:29" ht="21.95" customHeight="1" thickTop="1" thickBot="1" x14ac:dyDescent="0.3">
      <c r="A120" s="1703" t="s">
        <v>812</v>
      </c>
      <c r="B120" s="1704"/>
      <c r="C120" s="404">
        <v>0</v>
      </c>
      <c r="D120" s="775">
        <v>0</v>
      </c>
      <c r="E120" s="809">
        <v>0</v>
      </c>
      <c r="F120" s="775">
        <v>0</v>
      </c>
      <c r="G120" s="809">
        <v>0</v>
      </c>
      <c r="H120" s="775">
        <v>0</v>
      </c>
      <c r="I120" s="809">
        <v>0</v>
      </c>
      <c r="J120" s="775">
        <v>0</v>
      </c>
      <c r="K120" s="809">
        <v>0</v>
      </c>
      <c r="L120" s="775">
        <v>0</v>
      </c>
      <c r="M120" s="809">
        <v>0</v>
      </c>
      <c r="N120" s="775">
        <v>0</v>
      </c>
      <c r="O120" s="809"/>
      <c r="P120" s="801"/>
      <c r="Q120" s="809"/>
      <c r="R120" s="801"/>
      <c r="S120" s="809"/>
      <c r="T120" s="801"/>
      <c r="U120" s="809"/>
      <c r="V120" s="801"/>
      <c r="W120" s="809"/>
      <c r="X120" s="801"/>
      <c r="Y120" s="809"/>
      <c r="Z120" s="801"/>
      <c r="AA120" s="403">
        <f t="shared" si="12"/>
        <v>0</v>
      </c>
      <c r="AB120" s="403">
        <f t="shared" si="13"/>
        <v>0</v>
      </c>
      <c r="AC120" s="951"/>
    </row>
    <row r="121" spans="1:29" ht="21.95" customHeight="1" thickTop="1" thickBot="1" x14ac:dyDescent="0.35">
      <c r="A121" s="1641" t="s">
        <v>813</v>
      </c>
      <c r="B121" s="1642"/>
      <c r="C121" s="407">
        <v>0</v>
      </c>
      <c r="D121" s="786">
        <v>0</v>
      </c>
      <c r="E121" s="846">
        <v>0</v>
      </c>
      <c r="F121" s="786">
        <v>0</v>
      </c>
      <c r="G121" s="846">
        <v>0</v>
      </c>
      <c r="H121" s="786">
        <v>0</v>
      </c>
      <c r="I121" s="846">
        <v>0</v>
      </c>
      <c r="J121" s="786">
        <v>0</v>
      </c>
      <c r="K121" s="846">
        <v>0</v>
      </c>
      <c r="L121" s="786">
        <v>0</v>
      </c>
      <c r="M121" s="846">
        <v>0</v>
      </c>
      <c r="N121" s="786">
        <v>0</v>
      </c>
      <c r="O121" s="846"/>
      <c r="P121" s="802"/>
      <c r="Q121" s="846"/>
      <c r="R121" s="802"/>
      <c r="S121" s="846"/>
      <c r="T121" s="802"/>
      <c r="U121" s="846"/>
      <c r="V121" s="802"/>
      <c r="W121" s="846"/>
      <c r="X121" s="802"/>
      <c r="Y121" s="846"/>
      <c r="Z121" s="802"/>
      <c r="AA121" s="403">
        <f t="shared" si="12"/>
        <v>0</v>
      </c>
      <c r="AB121" s="403">
        <f t="shared" si="13"/>
        <v>0</v>
      </c>
      <c r="AC121" s="951"/>
    </row>
    <row r="122" spans="1:29" ht="21.95" customHeight="1" thickTop="1" thickBot="1" x14ac:dyDescent="0.35">
      <c r="A122" s="1641" t="s">
        <v>947</v>
      </c>
      <c r="B122" s="1642"/>
      <c r="C122" s="404">
        <v>963.01</v>
      </c>
      <c r="D122" s="775">
        <v>0</v>
      </c>
      <c r="E122" s="809">
        <v>0</v>
      </c>
      <c r="F122" s="775">
        <v>0</v>
      </c>
      <c r="G122" s="809">
        <v>801.85</v>
      </c>
      <c r="H122" s="775">
        <v>0</v>
      </c>
      <c r="I122" s="809">
        <v>0</v>
      </c>
      <c r="J122" s="775">
        <v>0</v>
      </c>
      <c r="K122" s="809">
        <v>1679.51</v>
      </c>
      <c r="L122" s="775">
        <v>0</v>
      </c>
      <c r="M122" s="809">
        <v>0</v>
      </c>
      <c r="N122" s="775">
        <v>0</v>
      </c>
      <c r="O122" s="809"/>
      <c r="P122" s="801"/>
      <c r="Q122" s="809"/>
      <c r="R122" s="801"/>
      <c r="S122" s="809"/>
      <c r="T122" s="801"/>
      <c r="U122" s="809"/>
      <c r="V122" s="801"/>
      <c r="W122" s="809"/>
      <c r="X122" s="801"/>
      <c r="Y122" s="809"/>
      <c r="Z122" s="801"/>
      <c r="AA122" s="403">
        <f t="shared" si="12"/>
        <v>3444.37</v>
      </c>
      <c r="AB122" s="403">
        <f t="shared" si="13"/>
        <v>0</v>
      </c>
      <c r="AC122" s="951"/>
    </row>
    <row r="123" spans="1:29" ht="21.95" customHeight="1" thickTop="1" thickBot="1" x14ac:dyDescent="0.35">
      <c r="A123" s="1641" t="s">
        <v>814</v>
      </c>
      <c r="B123" s="1642"/>
      <c r="C123" s="407">
        <v>2119.7600000000002</v>
      </c>
      <c r="D123" s="786">
        <v>0</v>
      </c>
      <c r="E123" s="846">
        <v>870.84</v>
      </c>
      <c r="F123" s="786">
        <v>0</v>
      </c>
      <c r="G123" s="846">
        <v>899.88</v>
      </c>
      <c r="H123" s="786">
        <v>0</v>
      </c>
      <c r="I123" s="846">
        <v>2274.5500000000002</v>
      </c>
      <c r="J123" s="786">
        <v>0</v>
      </c>
      <c r="K123" s="846">
        <v>1413.89</v>
      </c>
      <c r="L123" s="786">
        <v>0</v>
      </c>
      <c r="M123" s="846">
        <v>1232.3</v>
      </c>
      <c r="N123" s="786">
        <v>0</v>
      </c>
      <c r="O123" s="846"/>
      <c r="P123" s="802"/>
      <c r="Q123" s="846"/>
      <c r="R123" s="802"/>
      <c r="S123" s="846"/>
      <c r="T123" s="802"/>
      <c r="U123" s="846"/>
      <c r="V123" s="802"/>
      <c r="W123" s="846"/>
      <c r="X123" s="802"/>
      <c r="Y123" s="846"/>
      <c r="Z123" s="802"/>
      <c r="AA123" s="403">
        <f t="shared" si="12"/>
        <v>8811.2200000000012</v>
      </c>
      <c r="AB123" s="403">
        <f t="shared" si="13"/>
        <v>0</v>
      </c>
      <c r="AC123" s="951"/>
    </row>
    <row r="124" spans="1:29" ht="21.95" customHeight="1" thickTop="1" thickBot="1" x14ac:dyDescent="0.35">
      <c r="A124" s="1641" t="s">
        <v>662</v>
      </c>
      <c r="B124" s="1642"/>
      <c r="C124" s="404">
        <v>1550.8</v>
      </c>
      <c r="D124" s="775">
        <v>0</v>
      </c>
      <c r="E124" s="809">
        <v>0</v>
      </c>
      <c r="F124" s="775">
        <v>0</v>
      </c>
      <c r="G124" s="809">
        <v>0</v>
      </c>
      <c r="H124" s="775">
        <v>0</v>
      </c>
      <c r="I124" s="809">
        <v>0</v>
      </c>
      <c r="J124" s="775">
        <v>0</v>
      </c>
      <c r="K124" s="809">
        <v>0</v>
      </c>
      <c r="L124" s="775">
        <v>0</v>
      </c>
      <c r="M124" s="809">
        <v>0</v>
      </c>
      <c r="N124" s="775">
        <v>0</v>
      </c>
      <c r="O124" s="809"/>
      <c r="P124" s="801"/>
      <c r="Q124" s="809"/>
      <c r="R124" s="801"/>
      <c r="S124" s="809"/>
      <c r="T124" s="801"/>
      <c r="U124" s="809"/>
      <c r="V124" s="801"/>
      <c r="W124" s="809"/>
      <c r="X124" s="801"/>
      <c r="Y124" s="809"/>
      <c r="Z124" s="801"/>
      <c r="AA124" s="403">
        <f t="shared" si="12"/>
        <v>1550.8</v>
      </c>
      <c r="AB124" s="403">
        <f t="shared" si="13"/>
        <v>0</v>
      </c>
      <c r="AC124" s="951"/>
    </row>
    <row r="125" spans="1:29" ht="21.95" customHeight="1" thickTop="1" thickBot="1" x14ac:dyDescent="0.35">
      <c r="A125" s="1641" t="s">
        <v>817</v>
      </c>
      <c r="B125" s="1642"/>
      <c r="C125" s="407">
        <v>0</v>
      </c>
      <c r="D125" s="786">
        <v>0</v>
      </c>
      <c r="E125" s="846">
        <v>3121.6</v>
      </c>
      <c r="F125" s="786">
        <v>0</v>
      </c>
      <c r="G125" s="846">
        <v>4314.46</v>
      </c>
      <c r="H125" s="786">
        <v>0</v>
      </c>
      <c r="I125" s="846">
        <v>170.9</v>
      </c>
      <c r="J125" s="786">
        <v>0</v>
      </c>
      <c r="K125" s="846">
        <v>0</v>
      </c>
      <c r="L125" s="786">
        <v>0</v>
      </c>
      <c r="M125" s="846">
        <v>2506.15</v>
      </c>
      <c r="N125" s="786">
        <v>0</v>
      </c>
      <c r="O125" s="846"/>
      <c r="P125" s="802"/>
      <c r="Q125" s="846"/>
      <c r="R125" s="802"/>
      <c r="S125" s="846"/>
      <c r="T125" s="802"/>
      <c r="U125" s="846"/>
      <c r="V125" s="802"/>
      <c r="W125" s="846"/>
      <c r="X125" s="802"/>
      <c r="Y125" s="846"/>
      <c r="Z125" s="802"/>
      <c r="AA125" s="403">
        <f t="shared" si="12"/>
        <v>10113.109999999999</v>
      </c>
      <c r="AB125" s="403">
        <f t="shared" si="13"/>
        <v>0</v>
      </c>
      <c r="AC125" s="951"/>
    </row>
    <row r="126" spans="1:29" ht="21.95" customHeight="1" thickTop="1" thickBot="1" x14ac:dyDescent="0.35">
      <c r="A126" s="1641" t="s">
        <v>834</v>
      </c>
      <c r="B126" s="1642"/>
      <c r="C126" s="1266">
        <v>0</v>
      </c>
      <c r="D126" s="1267">
        <v>0</v>
      </c>
      <c r="E126" s="1268">
        <v>0</v>
      </c>
      <c r="F126" s="1267">
        <v>0</v>
      </c>
      <c r="G126" s="1268">
        <v>0</v>
      </c>
      <c r="H126" s="1267">
        <v>0</v>
      </c>
      <c r="I126" s="1268">
        <v>0</v>
      </c>
      <c r="J126" s="1267">
        <v>0</v>
      </c>
      <c r="K126" s="1268">
        <v>0</v>
      </c>
      <c r="L126" s="1267">
        <v>0</v>
      </c>
      <c r="M126" s="1268">
        <v>0</v>
      </c>
      <c r="N126" s="1267">
        <v>0</v>
      </c>
      <c r="O126" s="1268"/>
      <c r="P126" s="1269"/>
      <c r="Q126" s="1268"/>
      <c r="R126" s="1269"/>
      <c r="S126" s="1268"/>
      <c r="T126" s="1269"/>
      <c r="U126" s="1268"/>
      <c r="V126" s="1269"/>
      <c r="W126" s="1268"/>
      <c r="X126" s="1269"/>
      <c r="Y126" s="1268"/>
      <c r="Z126" s="1269"/>
      <c r="AA126" s="403">
        <f t="shared" si="12"/>
        <v>0</v>
      </c>
      <c r="AB126" s="403">
        <f t="shared" si="13"/>
        <v>0</v>
      </c>
      <c r="AC126" s="951"/>
    </row>
    <row r="127" spans="1:29" ht="21.95" customHeight="1" thickTop="1" thickBot="1" x14ac:dyDescent="0.35">
      <c r="A127" s="1641" t="s">
        <v>660</v>
      </c>
      <c r="B127" s="1642"/>
      <c r="C127" s="404">
        <v>322.92</v>
      </c>
      <c r="D127" s="775">
        <v>0</v>
      </c>
      <c r="E127" s="809">
        <v>0</v>
      </c>
      <c r="F127" s="775">
        <v>0</v>
      </c>
      <c r="G127" s="809">
        <v>112</v>
      </c>
      <c r="H127" s="775">
        <v>0</v>
      </c>
      <c r="I127" s="809">
        <v>0</v>
      </c>
      <c r="J127" s="775">
        <v>0</v>
      </c>
      <c r="K127" s="809">
        <v>112</v>
      </c>
      <c r="L127" s="775">
        <v>0</v>
      </c>
      <c r="M127" s="809">
        <v>0</v>
      </c>
      <c r="N127" s="775">
        <v>0</v>
      </c>
      <c r="O127" s="809"/>
      <c r="P127" s="801"/>
      <c r="Q127" s="809"/>
      <c r="R127" s="801"/>
      <c r="S127" s="809"/>
      <c r="T127" s="801"/>
      <c r="U127" s="809"/>
      <c r="V127" s="801"/>
      <c r="W127" s="809"/>
      <c r="X127" s="801"/>
      <c r="Y127" s="809"/>
      <c r="Z127" s="801"/>
      <c r="AA127" s="403">
        <f t="shared" si="12"/>
        <v>546.92000000000007</v>
      </c>
      <c r="AB127" s="403">
        <f t="shared" si="13"/>
        <v>0</v>
      </c>
      <c r="AC127" s="951"/>
    </row>
    <row r="128" spans="1:29" ht="21.95" customHeight="1" thickTop="1" thickBot="1" x14ac:dyDescent="0.35">
      <c r="A128" s="1641" t="s">
        <v>720</v>
      </c>
      <c r="B128" s="1642"/>
      <c r="C128" s="786">
        <v>0</v>
      </c>
      <c r="D128" s="786">
        <v>0</v>
      </c>
      <c r="E128" s="846">
        <v>0</v>
      </c>
      <c r="F128" s="786">
        <v>0</v>
      </c>
      <c r="G128" s="846">
        <v>0</v>
      </c>
      <c r="H128" s="786">
        <v>0</v>
      </c>
      <c r="I128" s="846">
        <v>0</v>
      </c>
      <c r="J128" s="786">
        <v>0</v>
      </c>
      <c r="K128" s="846">
        <v>0</v>
      </c>
      <c r="L128" s="786">
        <v>0</v>
      </c>
      <c r="M128" s="846">
        <v>0</v>
      </c>
      <c r="N128" s="786">
        <v>0</v>
      </c>
      <c r="O128" s="846"/>
      <c r="P128" s="802"/>
      <c r="Q128" s="846"/>
      <c r="R128" s="802"/>
      <c r="S128" s="846"/>
      <c r="T128" s="802"/>
      <c r="U128" s="846"/>
      <c r="V128" s="802"/>
      <c r="W128" s="846"/>
      <c r="X128" s="802"/>
      <c r="Y128" s="846"/>
      <c r="Z128" s="802"/>
      <c r="AA128" s="403">
        <f>C128+E128+G128+I128+K128+M128+O128+Q128+S128+U128+W128+Y128</f>
        <v>0</v>
      </c>
      <c r="AB128" s="403">
        <f>D128+F128+H128+J128+L128+N128+P128+R128+T128+V128+X128+Z128</f>
        <v>0</v>
      </c>
      <c r="AC128" s="951"/>
    </row>
    <row r="129" spans="1:29" ht="21.95" customHeight="1" thickTop="1" thickBot="1" x14ac:dyDescent="0.35">
      <c r="A129" s="1641" t="s">
        <v>1083</v>
      </c>
      <c r="B129" s="1642"/>
      <c r="C129" s="404">
        <v>0</v>
      </c>
      <c r="D129" s="775">
        <v>0</v>
      </c>
      <c r="E129" s="809">
        <v>0</v>
      </c>
      <c r="F129" s="775">
        <v>0</v>
      </c>
      <c r="G129" s="809">
        <v>1232.54</v>
      </c>
      <c r="H129" s="775">
        <v>0</v>
      </c>
      <c r="I129" s="809">
        <v>406.44</v>
      </c>
      <c r="J129" s="775">
        <v>0</v>
      </c>
      <c r="K129" s="809">
        <v>0</v>
      </c>
      <c r="L129" s="775">
        <v>0</v>
      </c>
      <c r="M129" s="809">
        <v>0</v>
      </c>
      <c r="N129" s="775">
        <v>0</v>
      </c>
      <c r="O129" s="809"/>
      <c r="P129" s="801"/>
      <c r="Q129" s="809"/>
      <c r="R129" s="801"/>
      <c r="S129" s="809"/>
      <c r="T129" s="801"/>
      <c r="U129" s="809"/>
      <c r="V129" s="801"/>
      <c r="W129" s="809"/>
      <c r="X129" s="801"/>
      <c r="Y129" s="809"/>
      <c r="Z129" s="801"/>
      <c r="AA129" s="403">
        <f t="shared" si="12"/>
        <v>1638.98</v>
      </c>
      <c r="AB129" s="403">
        <f t="shared" si="13"/>
        <v>0</v>
      </c>
      <c r="AC129" s="951"/>
    </row>
    <row r="130" spans="1:29" ht="21.95" customHeight="1" thickTop="1" thickBot="1" x14ac:dyDescent="0.35">
      <c r="A130" s="1641" t="s">
        <v>661</v>
      </c>
      <c r="B130" s="1642"/>
      <c r="C130" s="786">
        <v>126.06</v>
      </c>
      <c r="D130" s="786">
        <v>0</v>
      </c>
      <c r="E130" s="846">
        <v>260.04000000000002</v>
      </c>
      <c r="F130" s="786">
        <v>0</v>
      </c>
      <c r="G130" s="846">
        <v>0</v>
      </c>
      <c r="H130" s="786">
        <v>0</v>
      </c>
      <c r="I130" s="846">
        <v>0</v>
      </c>
      <c r="J130" s="786">
        <v>0</v>
      </c>
      <c r="K130" s="846">
        <v>0</v>
      </c>
      <c r="L130" s="786">
        <v>0</v>
      </c>
      <c r="M130" s="846">
        <v>149.49</v>
      </c>
      <c r="N130" s="786">
        <v>0</v>
      </c>
      <c r="O130" s="846"/>
      <c r="P130" s="802"/>
      <c r="Q130" s="846"/>
      <c r="R130" s="802"/>
      <c r="S130" s="846"/>
      <c r="T130" s="802"/>
      <c r="U130" s="846"/>
      <c r="V130" s="802"/>
      <c r="W130" s="846"/>
      <c r="X130" s="802"/>
      <c r="Y130" s="846"/>
      <c r="Z130" s="802"/>
      <c r="AA130" s="403">
        <f t="shared" si="12"/>
        <v>535.59</v>
      </c>
      <c r="AB130" s="403">
        <f t="shared" si="13"/>
        <v>0</v>
      </c>
      <c r="AC130" s="951"/>
    </row>
    <row r="131" spans="1:29" ht="21.95" customHeight="1" thickTop="1" thickBot="1" x14ac:dyDescent="0.35">
      <c r="A131" s="1641" t="s">
        <v>663</v>
      </c>
      <c r="B131" s="1642"/>
      <c r="C131" s="404">
        <v>0</v>
      </c>
      <c r="D131" s="775">
        <v>0</v>
      </c>
      <c r="E131" s="809">
        <v>0</v>
      </c>
      <c r="F131" s="775">
        <v>0</v>
      </c>
      <c r="G131" s="809">
        <v>0</v>
      </c>
      <c r="H131" s="775">
        <v>0</v>
      </c>
      <c r="I131" s="809">
        <v>0</v>
      </c>
      <c r="J131" s="775">
        <v>0</v>
      </c>
      <c r="K131" s="809">
        <v>0</v>
      </c>
      <c r="L131" s="775">
        <v>0</v>
      </c>
      <c r="M131" s="809">
        <v>0</v>
      </c>
      <c r="N131" s="775">
        <v>0</v>
      </c>
      <c r="O131" s="809"/>
      <c r="P131" s="801"/>
      <c r="Q131" s="809"/>
      <c r="R131" s="801"/>
      <c r="S131" s="809"/>
      <c r="T131" s="801"/>
      <c r="U131" s="809"/>
      <c r="V131" s="801"/>
      <c r="W131" s="809"/>
      <c r="X131" s="801"/>
      <c r="Y131" s="809"/>
      <c r="Z131" s="801"/>
      <c r="AA131" s="403">
        <f t="shared" si="12"/>
        <v>0</v>
      </c>
      <c r="AB131" s="403">
        <f t="shared" si="13"/>
        <v>0</v>
      </c>
      <c r="AC131" s="951"/>
    </row>
    <row r="132" spans="1:29" ht="21.95" customHeight="1" thickTop="1" thickBot="1" x14ac:dyDescent="0.35">
      <c r="A132" s="1641" t="s">
        <v>721</v>
      </c>
      <c r="B132" s="1642"/>
      <c r="C132" s="786">
        <v>0</v>
      </c>
      <c r="D132" s="786">
        <v>0</v>
      </c>
      <c r="E132" s="846">
        <v>0</v>
      </c>
      <c r="F132" s="786">
        <v>0</v>
      </c>
      <c r="G132" s="846">
        <v>0</v>
      </c>
      <c r="H132" s="786">
        <v>0</v>
      </c>
      <c r="I132" s="846">
        <v>0</v>
      </c>
      <c r="J132" s="786">
        <v>0</v>
      </c>
      <c r="K132" s="846">
        <v>0</v>
      </c>
      <c r="L132" s="786">
        <v>0</v>
      </c>
      <c r="M132" s="846">
        <v>0</v>
      </c>
      <c r="N132" s="786">
        <v>0</v>
      </c>
      <c r="O132" s="846"/>
      <c r="P132" s="802"/>
      <c r="Q132" s="846"/>
      <c r="R132" s="802"/>
      <c r="S132" s="846"/>
      <c r="T132" s="802"/>
      <c r="U132" s="846"/>
      <c r="V132" s="802"/>
      <c r="W132" s="846"/>
      <c r="X132" s="802"/>
      <c r="Y132" s="846"/>
      <c r="Z132" s="802"/>
      <c r="AA132" s="403">
        <f t="shared" si="12"/>
        <v>0</v>
      </c>
      <c r="AB132" s="403">
        <f t="shared" si="13"/>
        <v>0</v>
      </c>
      <c r="AC132" s="951"/>
    </row>
    <row r="133" spans="1:29" ht="21.95" customHeight="1" thickTop="1" thickBot="1" x14ac:dyDescent="0.35">
      <c r="A133" s="1641" t="s">
        <v>831</v>
      </c>
      <c r="B133" s="1642"/>
      <c r="C133" s="404">
        <v>7787.6</v>
      </c>
      <c r="D133" s="775">
        <v>0</v>
      </c>
      <c r="E133" s="809">
        <v>4085.49</v>
      </c>
      <c r="F133" s="775">
        <v>0</v>
      </c>
      <c r="G133" s="809">
        <v>2116.54</v>
      </c>
      <c r="H133" s="775">
        <v>0</v>
      </c>
      <c r="I133" s="809">
        <v>6924.04</v>
      </c>
      <c r="J133" s="775">
        <v>0</v>
      </c>
      <c r="K133" s="809">
        <v>2731.18</v>
      </c>
      <c r="L133" s="775">
        <v>0</v>
      </c>
      <c r="M133" s="809">
        <v>433.5</v>
      </c>
      <c r="N133" s="775">
        <v>0</v>
      </c>
      <c r="O133" s="809"/>
      <c r="P133" s="801"/>
      <c r="Q133" s="809"/>
      <c r="R133" s="801"/>
      <c r="S133" s="809"/>
      <c r="T133" s="801"/>
      <c r="U133" s="809"/>
      <c r="V133" s="801"/>
      <c r="W133" s="809"/>
      <c r="X133" s="801"/>
      <c r="Y133" s="809"/>
      <c r="Z133" s="801"/>
      <c r="AA133" s="403">
        <f t="shared" si="12"/>
        <v>24078.350000000002</v>
      </c>
      <c r="AB133" s="403">
        <f t="shared" si="13"/>
        <v>0</v>
      </c>
      <c r="AC133" s="951"/>
    </row>
    <row r="134" spans="1:29" ht="21.95" customHeight="1" thickTop="1" thickBot="1" x14ac:dyDescent="0.35">
      <c r="A134" s="1641" t="s">
        <v>722</v>
      </c>
      <c r="B134" s="1642"/>
      <c r="C134" s="786">
        <v>0</v>
      </c>
      <c r="D134" s="786">
        <v>0</v>
      </c>
      <c r="E134" s="846">
        <v>0</v>
      </c>
      <c r="F134" s="786">
        <v>0</v>
      </c>
      <c r="G134" s="846">
        <v>0</v>
      </c>
      <c r="H134" s="786">
        <v>0</v>
      </c>
      <c r="I134" s="846">
        <v>0</v>
      </c>
      <c r="J134" s="786">
        <v>0</v>
      </c>
      <c r="K134" s="846">
        <v>0</v>
      </c>
      <c r="L134" s="786">
        <v>0</v>
      </c>
      <c r="M134" s="846">
        <v>0</v>
      </c>
      <c r="N134" s="786">
        <v>0</v>
      </c>
      <c r="O134" s="846"/>
      <c r="P134" s="802"/>
      <c r="Q134" s="846"/>
      <c r="R134" s="802"/>
      <c r="S134" s="846"/>
      <c r="T134" s="802"/>
      <c r="U134" s="846"/>
      <c r="V134" s="802"/>
      <c r="W134" s="846"/>
      <c r="X134" s="802"/>
      <c r="Y134" s="846"/>
      <c r="Z134" s="802"/>
      <c r="AA134" s="403">
        <f t="shared" si="12"/>
        <v>0</v>
      </c>
      <c r="AB134" s="403">
        <f t="shared" si="13"/>
        <v>0</v>
      </c>
      <c r="AC134" s="951"/>
    </row>
    <row r="135" spans="1:29" ht="21.95" customHeight="1" thickTop="1" thickBot="1" x14ac:dyDescent="0.35">
      <c r="A135" s="1641" t="s">
        <v>734</v>
      </c>
      <c r="B135" s="1642"/>
      <c r="C135" s="404">
        <v>0</v>
      </c>
      <c r="D135" s="775">
        <v>0</v>
      </c>
      <c r="E135" s="809">
        <v>0</v>
      </c>
      <c r="F135" s="775">
        <v>0</v>
      </c>
      <c r="G135" s="809">
        <v>0</v>
      </c>
      <c r="H135" s="775">
        <v>0</v>
      </c>
      <c r="I135" s="809">
        <v>0</v>
      </c>
      <c r="J135" s="775">
        <v>0</v>
      </c>
      <c r="K135" s="809">
        <v>0</v>
      </c>
      <c r="L135" s="775">
        <v>0</v>
      </c>
      <c r="M135" s="809">
        <v>0</v>
      </c>
      <c r="N135" s="775">
        <v>0</v>
      </c>
      <c r="O135" s="809"/>
      <c r="P135" s="801"/>
      <c r="Q135" s="809"/>
      <c r="R135" s="801"/>
      <c r="S135" s="809"/>
      <c r="T135" s="801"/>
      <c r="U135" s="809"/>
      <c r="V135" s="801"/>
      <c r="W135" s="809"/>
      <c r="X135" s="801"/>
      <c r="Y135" s="809"/>
      <c r="Z135" s="801"/>
      <c r="AA135" s="403">
        <f t="shared" si="12"/>
        <v>0</v>
      </c>
      <c r="AB135" s="403">
        <f t="shared" si="13"/>
        <v>0</v>
      </c>
      <c r="AC135" s="951"/>
    </row>
    <row r="136" spans="1:29" ht="21.95" customHeight="1" thickTop="1" thickBot="1" x14ac:dyDescent="0.35">
      <c r="A136" s="1641" t="s">
        <v>733</v>
      </c>
      <c r="B136" s="1642"/>
      <c r="C136" s="786">
        <v>123</v>
      </c>
      <c r="D136" s="786">
        <v>0</v>
      </c>
      <c r="E136" s="846">
        <v>144.32</v>
      </c>
      <c r="F136" s="786">
        <v>0</v>
      </c>
      <c r="G136" s="846">
        <v>0</v>
      </c>
      <c r="H136" s="786">
        <v>0</v>
      </c>
      <c r="I136" s="846">
        <v>122.5</v>
      </c>
      <c r="J136" s="786">
        <v>0</v>
      </c>
      <c r="K136" s="846">
        <v>0</v>
      </c>
      <c r="L136" s="786">
        <v>0</v>
      </c>
      <c r="M136" s="846">
        <v>115</v>
      </c>
      <c r="N136" s="786">
        <v>0</v>
      </c>
      <c r="O136" s="846"/>
      <c r="P136" s="802"/>
      <c r="Q136" s="846"/>
      <c r="R136" s="802"/>
      <c r="S136" s="846"/>
      <c r="T136" s="802"/>
      <c r="U136" s="846"/>
      <c r="V136" s="802"/>
      <c r="W136" s="846"/>
      <c r="X136" s="802"/>
      <c r="Y136" s="846"/>
      <c r="Z136" s="802"/>
      <c r="AA136" s="403">
        <f t="shared" si="12"/>
        <v>504.82</v>
      </c>
      <c r="AB136" s="403">
        <f t="shared" si="13"/>
        <v>0</v>
      </c>
      <c r="AC136" s="951"/>
    </row>
    <row r="137" spans="1:29" ht="21.95" customHeight="1" thickTop="1" thickBot="1" x14ac:dyDescent="0.35">
      <c r="A137" s="1641" t="s">
        <v>766</v>
      </c>
      <c r="B137" s="1642"/>
      <c r="C137" s="404">
        <v>0</v>
      </c>
      <c r="D137" s="775">
        <v>0</v>
      </c>
      <c r="E137" s="809">
        <v>0</v>
      </c>
      <c r="F137" s="775">
        <v>0</v>
      </c>
      <c r="G137" s="809">
        <v>0</v>
      </c>
      <c r="H137" s="775">
        <v>0</v>
      </c>
      <c r="I137" s="809">
        <v>0</v>
      </c>
      <c r="J137" s="775">
        <v>0</v>
      </c>
      <c r="K137" s="809">
        <v>0</v>
      </c>
      <c r="L137" s="775">
        <v>0</v>
      </c>
      <c r="M137" s="809">
        <v>0</v>
      </c>
      <c r="N137" s="775">
        <v>0</v>
      </c>
      <c r="O137" s="809"/>
      <c r="P137" s="801"/>
      <c r="Q137" s="809"/>
      <c r="R137" s="801"/>
      <c r="S137" s="809"/>
      <c r="T137" s="801"/>
      <c r="U137" s="809"/>
      <c r="V137" s="801"/>
      <c r="W137" s="809"/>
      <c r="X137" s="801"/>
      <c r="Y137" s="809"/>
      <c r="Z137" s="801"/>
      <c r="AA137" s="403">
        <f t="shared" si="12"/>
        <v>0</v>
      </c>
      <c r="AB137" s="403">
        <f t="shared" si="13"/>
        <v>0</v>
      </c>
      <c r="AC137" s="951"/>
    </row>
    <row r="138" spans="1:29" ht="21.95" customHeight="1" thickTop="1" thickBot="1" x14ac:dyDescent="0.35">
      <c r="A138" s="1641" t="s">
        <v>735</v>
      </c>
      <c r="B138" s="1642"/>
      <c r="C138" s="786">
        <v>0</v>
      </c>
      <c r="D138" s="786">
        <v>0</v>
      </c>
      <c r="E138" s="846">
        <v>0</v>
      </c>
      <c r="F138" s="786">
        <v>0</v>
      </c>
      <c r="G138" s="846">
        <v>0</v>
      </c>
      <c r="H138" s="786">
        <v>0</v>
      </c>
      <c r="I138" s="846">
        <v>0</v>
      </c>
      <c r="J138" s="786">
        <v>0</v>
      </c>
      <c r="K138" s="846">
        <v>0</v>
      </c>
      <c r="L138" s="786">
        <v>0</v>
      </c>
      <c r="M138" s="846">
        <v>0</v>
      </c>
      <c r="N138" s="786">
        <v>0</v>
      </c>
      <c r="O138" s="846"/>
      <c r="P138" s="802"/>
      <c r="Q138" s="846"/>
      <c r="R138" s="802"/>
      <c r="S138" s="846"/>
      <c r="T138" s="802"/>
      <c r="U138" s="846"/>
      <c r="V138" s="802"/>
      <c r="W138" s="846"/>
      <c r="X138" s="802"/>
      <c r="Y138" s="846"/>
      <c r="Z138" s="802"/>
      <c r="AA138" s="403">
        <f t="shared" si="12"/>
        <v>0</v>
      </c>
      <c r="AB138" s="403">
        <f t="shared" si="13"/>
        <v>0</v>
      </c>
      <c r="AC138" s="951"/>
    </row>
    <row r="139" spans="1:29" ht="21.95" customHeight="1" thickTop="1" thickBot="1" x14ac:dyDescent="0.35">
      <c r="A139" s="1641" t="s">
        <v>836</v>
      </c>
      <c r="B139" s="1642"/>
      <c r="C139" s="1267">
        <v>349.2</v>
      </c>
      <c r="D139" s="1267">
        <v>0</v>
      </c>
      <c r="E139" s="1268">
        <v>23.76</v>
      </c>
      <c r="F139" s="1267">
        <v>0</v>
      </c>
      <c r="G139" s="1268">
        <v>0</v>
      </c>
      <c r="H139" s="1267">
        <v>0</v>
      </c>
      <c r="I139" s="1268">
        <v>0</v>
      </c>
      <c r="J139" s="1267">
        <v>0</v>
      </c>
      <c r="K139" s="1268">
        <v>71.180000000000007</v>
      </c>
      <c r="L139" s="1267">
        <v>0</v>
      </c>
      <c r="M139" s="1268">
        <v>416</v>
      </c>
      <c r="N139" s="1267">
        <v>0</v>
      </c>
      <c r="O139" s="1268"/>
      <c r="P139" s="1269"/>
      <c r="Q139" s="1268"/>
      <c r="R139" s="1269"/>
      <c r="S139" s="1268"/>
      <c r="T139" s="1269"/>
      <c r="U139" s="1268"/>
      <c r="V139" s="1269"/>
      <c r="W139" s="1268"/>
      <c r="X139" s="1269"/>
      <c r="Y139" s="1268"/>
      <c r="Z139" s="1269"/>
      <c r="AA139" s="403">
        <f t="shared" si="12"/>
        <v>860.14</v>
      </c>
      <c r="AB139" s="403">
        <f t="shared" si="13"/>
        <v>0</v>
      </c>
      <c r="AC139" s="951"/>
    </row>
    <row r="140" spans="1:29" ht="21.95" customHeight="1" thickTop="1" thickBot="1" x14ac:dyDescent="0.35">
      <c r="A140" s="1641" t="s">
        <v>832</v>
      </c>
      <c r="B140" s="1642"/>
      <c r="C140" s="786">
        <v>3511.08</v>
      </c>
      <c r="D140" s="786">
        <v>0</v>
      </c>
      <c r="E140" s="1199">
        <v>56.86</v>
      </c>
      <c r="F140" s="786">
        <v>0</v>
      </c>
      <c r="G140" s="1199">
        <v>3483.99</v>
      </c>
      <c r="H140" s="786">
        <v>0</v>
      </c>
      <c r="I140" s="1199">
        <v>2711.62</v>
      </c>
      <c r="J140" s="786">
        <v>0</v>
      </c>
      <c r="K140" s="1199">
        <v>0</v>
      </c>
      <c r="L140" s="786">
        <v>0</v>
      </c>
      <c r="M140" s="1199">
        <v>0</v>
      </c>
      <c r="N140" s="786">
        <v>0</v>
      </c>
      <c r="O140" s="1199"/>
      <c r="P140" s="1200"/>
      <c r="Q140" s="1199"/>
      <c r="R140" s="1200"/>
      <c r="S140" s="1199"/>
      <c r="T140" s="1200"/>
      <c r="U140" s="1199"/>
      <c r="V140" s="1200"/>
      <c r="W140" s="1199"/>
      <c r="X140" s="1200"/>
      <c r="Y140" s="1199"/>
      <c r="Z140" s="1200"/>
      <c r="AA140" s="1201">
        <f t="shared" si="12"/>
        <v>9763.5499999999993</v>
      </c>
      <c r="AB140" s="1201">
        <f t="shared" si="13"/>
        <v>0</v>
      </c>
      <c r="AC140" s="951"/>
    </row>
    <row r="141" spans="1:29" ht="21.95" customHeight="1" thickTop="1" thickBot="1" x14ac:dyDescent="0.35">
      <c r="A141" s="1641" t="s">
        <v>835</v>
      </c>
      <c r="B141" s="1642"/>
      <c r="C141" s="1267">
        <v>0</v>
      </c>
      <c r="D141" s="1267">
        <v>0</v>
      </c>
      <c r="E141" s="1268">
        <v>0</v>
      </c>
      <c r="F141" s="1267">
        <v>0</v>
      </c>
      <c r="G141" s="1268">
        <v>0</v>
      </c>
      <c r="H141" s="1267">
        <v>0</v>
      </c>
      <c r="I141" s="1268">
        <v>0</v>
      </c>
      <c r="J141" s="1267">
        <v>0</v>
      </c>
      <c r="K141" s="1268">
        <v>0</v>
      </c>
      <c r="L141" s="1267">
        <v>0</v>
      </c>
      <c r="M141" s="1268">
        <v>0</v>
      </c>
      <c r="N141" s="1267">
        <v>0</v>
      </c>
      <c r="O141" s="1268"/>
      <c r="P141" s="1269"/>
      <c r="Q141" s="1268"/>
      <c r="R141" s="1269"/>
      <c r="S141" s="1268"/>
      <c r="T141" s="1269"/>
      <c r="U141" s="1268"/>
      <c r="V141" s="1269"/>
      <c r="W141" s="1268"/>
      <c r="X141" s="1269"/>
      <c r="Y141" s="1268"/>
      <c r="Z141" s="1269"/>
      <c r="AA141" s="1201">
        <f t="shared" si="12"/>
        <v>0</v>
      </c>
      <c r="AB141" s="1201">
        <f t="shared" si="13"/>
        <v>0</v>
      </c>
      <c r="AC141" s="951"/>
    </row>
    <row r="142" spans="1:29" ht="21.95" customHeight="1" thickTop="1" thickBot="1" x14ac:dyDescent="0.35">
      <c r="A142" s="1641" t="s">
        <v>944</v>
      </c>
      <c r="B142" s="1642"/>
      <c r="C142" s="1267">
        <v>0</v>
      </c>
      <c r="D142" s="1267">
        <v>0</v>
      </c>
      <c r="E142" s="1199">
        <v>0</v>
      </c>
      <c r="F142" s="1267">
        <v>0</v>
      </c>
      <c r="G142" s="1199">
        <v>0</v>
      </c>
      <c r="H142" s="1267">
        <v>0</v>
      </c>
      <c r="I142" s="1199">
        <v>0</v>
      </c>
      <c r="J142" s="1267">
        <v>0</v>
      </c>
      <c r="K142" s="1199">
        <v>0</v>
      </c>
      <c r="L142" s="1267">
        <v>0</v>
      </c>
      <c r="M142" s="1199">
        <v>0</v>
      </c>
      <c r="N142" s="1267">
        <v>0</v>
      </c>
      <c r="O142" s="1199"/>
      <c r="P142" s="1269"/>
      <c r="Q142" s="1199"/>
      <c r="R142" s="1269"/>
      <c r="S142" s="1199"/>
      <c r="T142" s="1269"/>
      <c r="U142" s="1199"/>
      <c r="V142" s="1269"/>
      <c r="W142" s="1199"/>
      <c r="X142" s="1269"/>
      <c r="Y142" s="1199"/>
      <c r="Z142" s="1269"/>
      <c r="AA142" s="1201">
        <f t="shared" si="12"/>
        <v>0</v>
      </c>
      <c r="AB142" s="1201">
        <f t="shared" si="13"/>
        <v>0</v>
      </c>
      <c r="AC142" s="951"/>
    </row>
    <row r="143" spans="1:29" ht="21.95" customHeight="1" thickTop="1" thickBot="1" x14ac:dyDescent="0.35">
      <c r="A143" s="1641" t="s">
        <v>945</v>
      </c>
      <c r="B143" s="1642"/>
      <c r="C143" s="775">
        <v>0</v>
      </c>
      <c r="D143" s="801">
        <v>0</v>
      </c>
      <c r="E143" s="809">
        <v>100</v>
      </c>
      <c r="F143" s="801">
        <v>0</v>
      </c>
      <c r="G143" s="809">
        <v>31.53</v>
      </c>
      <c r="H143" s="801">
        <v>0</v>
      </c>
      <c r="I143" s="809">
        <v>0</v>
      </c>
      <c r="J143" s="801">
        <v>0</v>
      </c>
      <c r="K143" s="809">
        <v>0</v>
      </c>
      <c r="L143" s="801">
        <v>0</v>
      </c>
      <c r="M143" s="1264">
        <v>0</v>
      </c>
      <c r="N143" s="801">
        <v>0</v>
      </c>
      <c r="O143" s="809"/>
      <c r="P143" s="801"/>
      <c r="Q143" s="809"/>
      <c r="R143" s="801"/>
      <c r="S143" s="809"/>
      <c r="T143" s="801"/>
      <c r="U143" s="809"/>
      <c r="V143" s="801"/>
      <c r="W143" s="809"/>
      <c r="X143" s="801"/>
      <c r="Y143" s="809"/>
      <c r="Z143" s="801"/>
      <c r="AA143" s="403">
        <f t="shared" si="12"/>
        <v>131.53</v>
      </c>
      <c r="AB143" s="403">
        <f t="shared" si="13"/>
        <v>0</v>
      </c>
      <c r="AC143" s="951"/>
    </row>
    <row r="144" spans="1:29" ht="21.95" customHeight="1" thickTop="1" thickBot="1" x14ac:dyDescent="0.35">
      <c r="A144" s="1641" t="s">
        <v>946</v>
      </c>
      <c r="B144" s="1642"/>
      <c r="C144" s="788">
        <v>0</v>
      </c>
      <c r="D144" s="802">
        <v>0</v>
      </c>
      <c r="E144" s="846">
        <v>0</v>
      </c>
      <c r="F144" s="802">
        <v>0</v>
      </c>
      <c r="G144" s="846">
        <v>0</v>
      </c>
      <c r="H144" s="802">
        <v>0</v>
      </c>
      <c r="I144" s="846">
        <v>0</v>
      </c>
      <c r="J144" s="802">
        <v>0</v>
      </c>
      <c r="K144" s="846">
        <v>0</v>
      </c>
      <c r="L144" s="802">
        <v>0</v>
      </c>
      <c r="M144" s="846">
        <v>0</v>
      </c>
      <c r="N144" s="802">
        <v>0</v>
      </c>
      <c r="O144" s="846"/>
      <c r="P144" s="802"/>
      <c r="Q144" s="846"/>
      <c r="R144" s="802"/>
      <c r="S144" s="846"/>
      <c r="T144" s="802"/>
      <c r="U144" s="846"/>
      <c r="V144" s="802"/>
      <c r="W144" s="846"/>
      <c r="X144" s="802"/>
      <c r="Y144" s="846"/>
      <c r="Z144" s="802"/>
      <c r="AA144" s="403">
        <f t="shared" si="12"/>
        <v>0</v>
      </c>
      <c r="AB144" s="403">
        <f t="shared" si="13"/>
        <v>0</v>
      </c>
      <c r="AC144" s="951"/>
    </row>
    <row r="145" spans="1:31" ht="21.95" customHeight="1" thickTop="1" thickBot="1" x14ac:dyDescent="0.35">
      <c r="A145" s="1641" t="s">
        <v>977</v>
      </c>
      <c r="B145" s="1642"/>
      <c r="C145" s="1421">
        <v>530.48</v>
      </c>
      <c r="D145" s="1269">
        <v>0</v>
      </c>
      <c r="E145" s="1268">
        <v>980.14</v>
      </c>
      <c r="F145" s="1269">
        <v>0</v>
      </c>
      <c r="G145" s="1268">
        <v>1102.68</v>
      </c>
      <c r="H145" s="1269">
        <v>0</v>
      </c>
      <c r="I145" s="1268">
        <v>1420.32</v>
      </c>
      <c r="J145" s="1269">
        <v>0</v>
      </c>
      <c r="K145" s="1268">
        <v>1225.8399999999999</v>
      </c>
      <c r="L145" s="1269">
        <v>0</v>
      </c>
      <c r="M145" s="1268">
        <v>717.38</v>
      </c>
      <c r="N145" s="1269">
        <v>0</v>
      </c>
      <c r="O145" s="1268"/>
      <c r="P145" s="1269"/>
      <c r="Q145" s="1268"/>
      <c r="R145" s="1269"/>
      <c r="S145" s="1268"/>
      <c r="T145" s="1269"/>
      <c r="U145" s="1268"/>
      <c r="V145" s="1269"/>
      <c r="W145" s="1268"/>
      <c r="X145" s="1269"/>
      <c r="Y145" s="1268"/>
      <c r="Z145" s="1269"/>
      <c r="AA145" s="1201">
        <f t="shared" si="12"/>
        <v>5976.84</v>
      </c>
      <c r="AB145" s="1201">
        <f t="shared" si="13"/>
        <v>0</v>
      </c>
      <c r="AC145" s="951"/>
    </row>
    <row r="146" spans="1:31" ht="21.95" customHeight="1" thickTop="1" thickBot="1" x14ac:dyDescent="0.35">
      <c r="A146" s="1641" t="s">
        <v>818</v>
      </c>
      <c r="B146" s="1642"/>
      <c r="C146" s="775">
        <v>0</v>
      </c>
      <c r="D146" s="801">
        <v>0</v>
      </c>
      <c r="E146" s="809">
        <v>0</v>
      </c>
      <c r="F146" s="801">
        <v>0</v>
      </c>
      <c r="G146" s="809">
        <v>0</v>
      </c>
      <c r="H146" s="801">
        <v>0</v>
      </c>
      <c r="I146" s="809">
        <v>0</v>
      </c>
      <c r="J146" s="801">
        <v>0</v>
      </c>
      <c r="K146" s="809">
        <v>0</v>
      </c>
      <c r="L146" s="801">
        <v>0</v>
      </c>
      <c r="M146" s="809">
        <v>0</v>
      </c>
      <c r="N146" s="801">
        <v>0</v>
      </c>
      <c r="O146" s="809"/>
      <c r="P146" s="801"/>
      <c r="Q146" s="809"/>
      <c r="R146" s="801"/>
      <c r="S146" s="809"/>
      <c r="T146" s="801"/>
      <c r="U146" s="809"/>
      <c r="V146" s="801"/>
      <c r="W146" s="809"/>
      <c r="X146" s="801"/>
      <c r="Y146" s="809"/>
      <c r="Z146" s="801"/>
      <c r="AA146" s="403">
        <f t="shared" si="12"/>
        <v>0</v>
      </c>
      <c r="AB146" s="403">
        <f t="shared" si="13"/>
        <v>0</v>
      </c>
      <c r="AC146" s="951"/>
    </row>
    <row r="147" spans="1:31" ht="21.95" customHeight="1" thickTop="1" thickBot="1" x14ac:dyDescent="0.35">
      <c r="A147" s="1641" t="s">
        <v>968</v>
      </c>
      <c r="B147" s="1642"/>
      <c r="C147" s="788">
        <v>0</v>
      </c>
      <c r="D147" s="802">
        <v>0</v>
      </c>
      <c r="E147" s="846">
        <v>0</v>
      </c>
      <c r="F147" s="802">
        <v>0</v>
      </c>
      <c r="G147" s="846">
        <v>0</v>
      </c>
      <c r="H147" s="802">
        <v>0</v>
      </c>
      <c r="I147" s="846">
        <v>0</v>
      </c>
      <c r="J147" s="802">
        <v>0</v>
      </c>
      <c r="K147" s="846">
        <v>0</v>
      </c>
      <c r="L147" s="802">
        <v>0</v>
      </c>
      <c r="M147" s="846">
        <v>0</v>
      </c>
      <c r="N147" s="802">
        <v>0</v>
      </c>
      <c r="O147" s="846"/>
      <c r="P147" s="802"/>
      <c r="Q147" s="846"/>
      <c r="R147" s="802"/>
      <c r="S147" s="846"/>
      <c r="T147" s="802"/>
      <c r="U147" s="846"/>
      <c r="V147" s="802"/>
      <c r="W147" s="846"/>
      <c r="X147" s="802"/>
      <c r="Y147" s="846"/>
      <c r="Z147" s="802"/>
      <c r="AA147" s="403">
        <f t="shared" si="12"/>
        <v>0</v>
      </c>
      <c r="AB147" s="403">
        <f t="shared" si="13"/>
        <v>0</v>
      </c>
      <c r="AC147" s="951"/>
    </row>
    <row r="148" spans="1:31" ht="21.95" customHeight="1" thickTop="1" thickBot="1" x14ac:dyDescent="0.35">
      <c r="A148" s="1641" t="s">
        <v>819</v>
      </c>
      <c r="B148" s="1642"/>
      <c r="C148" s="775">
        <v>0</v>
      </c>
      <c r="D148" s="801">
        <v>0</v>
      </c>
      <c r="E148" s="809">
        <v>0</v>
      </c>
      <c r="F148" s="801">
        <v>0</v>
      </c>
      <c r="G148" s="809">
        <v>0</v>
      </c>
      <c r="H148" s="801">
        <v>0</v>
      </c>
      <c r="I148" s="809">
        <v>0</v>
      </c>
      <c r="J148" s="801">
        <v>0</v>
      </c>
      <c r="K148" s="809">
        <v>0</v>
      </c>
      <c r="L148" s="801">
        <v>0</v>
      </c>
      <c r="M148" s="809">
        <v>0</v>
      </c>
      <c r="N148" s="801">
        <v>0</v>
      </c>
      <c r="O148" s="809"/>
      <c r="P148" s="801"/>
      <c r="Q148" s="809"/>
      <c r="R148" s="801"/>
      <c r="S148" s="809"/>
      <c r="T148" s="801"/>
      <c r="U148" s="809"/>
      <c r="V148" s="801"/>
      <c r="W148" s="809"/>
      <c r="X148" s="801"/>
      <c r="Y148" s="809"/>
      <c r="Z148" s="801"/>
      <c r="AA148" s="403">
        <f t="shared" si="12"/>
        <v>0</v>
      </c>
      <c r="AB148" s="403">
        <f t="shared" si="13"/>
        <v>0</v>
      </c>
      <c r="AC148" s="951"/>
    </row>
    <row r="149" spans="1:31" ht="21.95" customHeight="1" thickTop="1" thickBot="1" x14ac:dyDescent="0.35">
      <c r="A149" s="1641" t="s">
        <v>820</v>
      </c>
      <c r="B149" s="1642"/>
      <c r="C149" s="788">
        <v>969.86</v>
      </c>
      <c r="D149" s="802">
        <v>0</v>
      </c>
      <c r="E149" s="846">
        <v>603.70000000000005</v>
      </c>
      <c r="F149" s="802">
        <v>0</v>
      </c>
      <c r="G149" s="846">
        <v>31.12</v>
      </c>
      <c r="H149" s="802">
        <v>0</v>
      </c>
      <c r="I149" s="846">
        <v>48.72</v>
      </c>
      <c r="J149" s="802">
        <v>0</v>
      </c>
      <c r="K149" s="846">
        <v>245.04</v>
      </c>
      <c r="L149" s="802">
        <v>0</v>
      </c>
      <c r="M149" s="846">
        <v>244.94</v>
      </c>
      <c r="N149" s="802">
        <v>0</v>
      </c>
      <c r="O149" s="846"/>
      <c r="P149" s="802"/>
      <c r="Q149" s="846"/>
      <c r="R149" s="802"/>
      <c r="S149" s="846"/>
      <c r="T149" s="802"/>
      <c r="U149" s="846"/>
      <c r="V149" s="802"/>
      <c r="W149" s="846"/>
      <c r="X149" s="802"/>
      <c r="Y149" s="846"/>
      <c r="Z149" s="802"/>
      <c r="AA149" s="403">
        <f t="shared" si="12"/>
        <v>2143.3799999999997</v>
      </c>
      <c r="AB149" s="403">
        <f t="shared" si="13"/>
        <v>0</v>
      </c>
      <c r="AC149" s="951"/>
    </row>
    <row r="150" spans="1:31" ht="21.95" customHeight="1" thickTop="1" thickBot="1" x14ac:dyDescent="0.35">
      <c r="A150" s="1641" t="s">
        <v>821</v>
      </c>
      <c r="B150" s="1642"/>
      <c r="C150" s="775">
        <v>0</v>
      </c>
      <c r="D150" s="801">
        <v>0</v>
      </c>
      <c r="E150" s="808">
        <v>0</v>
      </c>
      <c r="F150" s="801">
        <v>0</v>
      </c>
      <c r="G150" s="808">
        <v>0</v>
      </c>
      <c r="H150" s="801">
        <v>0</v>
      </c>
      <c r="I150" s="808">
        <v>0</v>
      </c>
      <c r="J150" s="801">
        <v>0</v>
      </c>
      <c r="K150" s="808">
        <v>0</v>
      </c>
      <c r="L150" s="801">
        <v>0</v>
      </c>
      <c r="M150" s="808">
        <v>0</v>
      </c>
      <c r="N150" s="801">
        <v>0</v>
      </c>
      <c r="O150" s="808"/>
      <c r="P150" s="813"/>
      <c r="Q150" s="808"/>
      <c r="R150" s="813"/>
      <c r="S150" s="808"/>
      <c r="T150" s="813"/>
      <c r="U150" s="808"/>
      <c r="V150" s="813"/>
      <c r="W150" s="808"/>
      <c r="X150" s="813"/>
      <c r="Y150" s="808"/>
      <c r="Z150" s="813"/>
      <c r="AA150" s="403">
        <f t="shared" si="12"/>
        <v>0</v>
      </c>
      <c r="AB150" s="403">
        <f t="shared" si="13"/>
        <v>0</v>
      </c>
      <c r="AC150" s="951"/>
    </row>
    <row r="151" spans="1:31" ht="21.95" customHeight="1" thickTop="1" thickBot="1" x14ac:dyDescent="0.35">
      <c r="A151" s="1641" t="s">
        <v>408</v>
      </c>
      <c r="B151" s="1642"/>
      <c r="C151" s="788">
        <v>168.85</v>
      </c>
      <c r="D151" s="802">
        <v>0</v>
      </c>
      <c r="E151" s="846">
        <v>134.07</v>
      </c>
      <c r="F151" s="802">
        <v>0</v>
      </c>
      <c r="G151" s="846">
        <v>189.2</v>
      </c>
      <c r="H151" s="802">
        <v>0</v>
      </c>
      <c r="I151" s="846">
        <v>510.43</v>
      </c>
      <c r="J151" s="802">
        <v>0</v>
      </c>
      <c r="K151" s="808">
        <v>928.55</v>
      </c>
      <c r="L151" s="802">
        <v>0</v>
      </c>
      <c r="M151" s="846">
        <v>50.31</v>
      </c>
      <c r="N151" s="802">
        <v>0</v>
      </c>
      <c r="O151" s="846"/>
      <c r="P151" s="802"/>
      <c r="Q151" s="846"/>
      <c r="R151" s="802"/>
      <c r="S151" s="846"/>
      <c r="T151" s="802"/>
      <c r="U151" s="846"/>
      <c r="V151" s="802"/>
      <c r="W151" s="846"/>
      <c r="X151" s="802"/>
      <c r="Y151" s="846"/>
      <c r="Z151" s="802"/>
      <c r="AA151" s="403">
        <f t="shared" si="12"/>
        <v>1981.4099999999999</v>
      </c>
      <c r="AB151" s="403">
        <f t="shared" si="13"/>
        <v>0</v>
      </c>
      <c r="AC151" s="951"/>
    </row>
    <row r="152" spans="1:31" ht="21.95" customHeight="1" thickTop="1" thickBot="1" x14ac:dyDescent="0.35">
      <c r="A152" s="1641" t="s">
        <v>409</v>
      </c>
      <c r="B152" s="1642"/>
      <c r="C152" s="775">
        <v>0</v>
      </c>
      <c r="D152" s="801">
        <v>0</v>
      </c>
      <c r="E152" s="808">
        <v>346.4</v>
      </c>
      <c r="F152" s="801">
        <v>0</v>
      </c>
      <c r="G152" s="808">
        <v>445.4</v>
      </c>
      <c r="H152" s="801">
        <v>0</v>
      </c>
      <c r="I152" s="808">
        <v>362.24</v>
      </c>
      <c r="J152" s="801">
        <v>0</v>
      </c>
      <c r="K152" s="808">
        <v>244.28</v>
      </c>
      <c r="L152" s="801">
        <v>0</v>
      </c>
      <c r="M152" s="808">
        <v>108.8</v>
      </c>
      <c r="N152" s="801">
        <v>0</v>
      </c>
      <c r="O152" s="808"/>
      <c r="P152" s="813"/>
      <c r="Q152" s="808"/>
      <c r="R152" s="813"/>
      <c r="S152" s="808"/>
      <c r="T152" s="813"/>
      <c r="U152" s="808"/>
      <c r="V152" s="813"/>
      <c r="W152" s="808"/>
      <c r="X152" s="813"/>
      <c r="Y152" s="808"/>
      <c r="Z152" s="813"/>
      <c r="AA152" s="403">
        <f t="shared" si="12"/>
        <v>1507.12</v>
      </c>
      <c r="AB152" s="403">
        <f t="shared" si="13"/>
        <v>0</v>
      </c>
      <c r="AC152" s="951"/>
    </row>
    <row r="153" spans="1:31" ht="21.95" customHeight="1" thickTop="1" thickBot="1" x14ac:dyDescent="0.35">
      <c r="A153" s="1641" t="s">
        <v>410</v>
      </c>
      <c r="B153" s="1642"/>
      <c r="C153" s="788">
        <v>0</v>
      </c>
      <c r="D153" s="802">
        <v>0</v>
      </c>
      <c r="E153" s="846">
        <v>0</v>
      </c>
      <c r="F153" s="802">
        <v>0</v>
      </c>
      <c r="G153" s="846">
        <v>0</v>
      </c>
      <c r="H153" s="802">
        <v>0</v>
      </c>
      <c r="I153" s="846">
        <v>0</v>
      </c>
      <c r="J153" s="802">
        <v>0</v>
      </c>
      <c r="K153" s="846">
        <v>337.88</v>
      </c>
      <c r="L153" s="802">
        <v>0</v>
      </c>
      <c r="M153" s="846">
        <v>336.34</v>
      </c>
      <c r="N153" s="802">
        <v>0</v>
      </c>
      <c r="O153" s="846"/>
      <c r="P153" s="802"/>
      <c r="Q153" s="846"/>
      <c r="R153" s="802"/>
      <c r="S153" s="846"/>
      <c r="T153" s="802"/>
      <c r="U153" s="846"/>
      <c r="V153" s="802"/>
      <c r="W153" s="846"/>
      <c r="X153" s="802"/>
      <c r="Y153" s="846"/>
      <c r="Z153" s="802"/>
      <c r="AA153" s="403">
        <f t="shared" si="12"/>
        <v>674.22</v>
      </c>
      <c r="AB153" s="403">
        <f t="shared" si="13"/>
        <v>0</v>
      </c>
      <c r="AC153" s="951"/>
    </row>
    <row r="154" spans="1:31" ht="21.95" customHeight="1" thickTop="1" thickBot="1" x14ac:dyDescent="0.4">
      <c r="A154" s="1641" t="s">
        <v>611</v>
      </c>
      <c r="B154" s="1642"/>
      <c r="C154" s="775">
        <v>582.4</v>
      </c>
      <c r="D154" s="801">
        <v>0</v>
      </c>
      <c r="E154" s="808">
        <v>0</v>
      </c>
      <c r="F154" s="801">
        <v>0</v>
      </c>
      <c r="G154" s="808">
        <v>566.4</v>
      </c>
      <c r="H154" s="801">
        <v>0</v>
      </c>
      <c r="I154" s="808">
        <v>725.8</v>
      </c>
      <c r="J154" s="801">
        <v>0</v>
      </c>
      <c r="K154" s="808">
        <v>1238.93</v>
      </c>
      <c r="L154" s="801">
        <v>0</v>
      </c>
      <c r="M154" s="808">
        <v>534.97</v>
      </c>
      <c r="N154" s="801">
        <v>0</v>
      </c>
      <c r="O154" s="808"/>
      <c r="P154" s="813"/>
      <c r="Q154" s="808"/>
      <c r="R154" s="813"/>
      <c r="S154" s="808"/>
      <c r="T154" s="813"/>
      <c r="U154" s="808"/>
      <c r="V154" s="813"/>
      <c r="W154" s="808"/>
      <c r="X154" s="813"/>
      <c r="Y154" s="808"/>
      <c r="Z154" s="813"/>
      <c r="AA154" s="403">
        <f t="shared" si="12"/>
        <v>3648.5</v>
      </c>
      <c r="AB154" s="403">
        <f t="shared" si="13"/>
        <v>0</v>
      </c>
      <c r="AC154" s="1593" t="s">
        <v>49</v>
      </c>
      <c r="AD154" s="1594"/>
    </row>
    <row r="155" spans="1:31" ht="21.95" customHeight="1" thickTop="1" thickBot="1" x14ac:dyDescent="0.4">
      <c r="A155" s="1641" t="s">
        <v>1108</v>
      </c>
      <c r="B155" s="1642"/>
      <c r="C155" s="775">
        <v>0</v>
      </c>
      <c r="D155" s="801">
        <v>0</v>
      </c>
      <c r="E155" s="808">
        <v>0</v>
      </c>
      <c r="F155" s="801">
        <v>0</v>
      </c>
      <c r="G155" s="808">
        <v>3000</v>
      </c>
      <c r="H155" s="801">
        <v>0</v>
      </c>
      <c r="I155" s="808">
        <v>0</v>
      </c>
      <c r="J155" s="801">
        <v>0</v>
      </c>
      <c r="K155" s="808">
        <v>0</v>
      </c>
      <c r="L155" s="801">
        <v>0</v>
      </c>
      <c r="M155" s="808">
        <v>0</v>
      </c>
      <c r="N155" s="801">
        <v>0</v>
      </c>
      <c r="O155" s="808"/>
      <c r="P155" s="813"/>
      <c r="Q155" s="808"/>
      <c r="R155" s="813"/>
      <c r="S155" s="808"/>
      <c r="T155" s="813"/>
      <c r="U155" s="808"/>
      <c r="V155" s="813"/>
      <c r="W155" s="808"/>
      <c r="X155" s="813"/>
      <c r="Y155" s="808"/>
      <c r="Z155" s="813"/>
      <c r="AA155" s="1201">
        <f t="shared" si="12"/>
        <v>3000</v>
      </c>
      <c r="AB155" s="1201">
        <f t="shared" si="13"/>
        <v>0</v>
      </c>
      <c r="AC155" s="1523"/>
      <c r="AD155" s="1524"/>
    </row>
    <row r="156" spans="1:31" s="427" customFormat="1" ht="26.1" customHeight="1" thickTop="1" thickBot="1" x14ac:dyDescent="0.35">
      <c r="A156" s="1641" t="s">
        <v>822</v>
      </c>
      <c r="B156" s="1642"/>
      <c r="C156" s="789">
        <f t="shared" ref="C156:H156" si="14">SUM(C79:C155)</f>
        <v>218405.28</v>
      </c>
      <c r="D156" s="803">
        <f t="shared" si="14"/>
        <v>95881.64</v>
      </c>
      <c r="E156" s="851">
        <f t="shared" si="14"/>
        <v>285804.81</v>
      </c>
      <c r="F156" s="851">
        <f t="shared" si="14"/>
        <v>128390.48</v>
      </c>
      <c r="G156" s="851">
        <f t="shared" si="14"/>
        <v>255598.71999999997</v>
      </c>
      <c r="H156" s="852">
        <f t="shared" si="14"/>
        <v>108585.16</v>
      </c>
      <c r="I156" s="851">
        <f>SUM(I79:I154)</f>
        <v>322936.4499999999</v>
      </c>
      <c r="J156" s="852">
        <f>SUM(J79:J155)</f>
        <v>115706.75</v>
      </c>
      <c r="K156" s="851">
        <f>SUM(K79:K155)</f>
        <v>248715.97999999998</v>
      </c>
      <c r="L156" s="852">
        <f>SUM(L79:L155)</f>
        <v>108298.14</v>
      </c>
      <c r="M156" s="851">
        <f>SUM(M79:M155)</f>
        <v>258335.96999999997</v>
      </c>
      <c r="N156" s="852">
        <f>SUM(N79:N155)</f>
        <v>92068.47</v>
      </c>
      <c r="O156" s="851">
        <f t="shared" ref="O156:Z156" si="15">SUM(O79:O154)</f>
        <v>0</v>
      </c>
      <c r="P156" s="851">
        <f t="shared" si="15"/>
        <v>0</v>
      </c>
      <c r="Q156" s="851">
        <f t="shared" si="15"/>
        <v>0</v>
      </c>
      <c r="R156" s="852">
        <f t="shared" si="15"/>
        <v>0</v>
      </c>
      <c r="S156" s="851">
        <f t="shared" si="15"/>
        <v>0</v>
      </c>
      <c r="T156" s="852">
        <f t="shared" si="15"/>
        <v>0</v>
      </c>
      <c r="U156" s="851">
        <f t="shared" si="15"/>
        <v>0</v>
      </c>
      <c r="V156" s="852">
        <f t="shared" si="15"/>
        <v>0</v>
      </c>
      <c r="W156" s="851">
        <f t="shared" si="15"/>
        <v>0</v>
      </c>
      <c r="X156" s="852">
        <f t="shared" si="15"/>
        <v>0</v>
      </c>
      <c r="Y156" s="851">
        <f t="shared" si="15"/>
        <v>0</v>
      </c>
      <c r="Z156" s="852">
        <f t="shared" si="15"/>
        <v>0</v>
      </c>
      <c r="AA156" s="408">
        <f>SUM(AA79:AA155)</f>
        <v>1589797.2100000007</v>
      </c>
      <c r="AB156" s="408">
        <f>SUM(AB79:AB155)</f>
        <v>648930.64</v>
      </c>
      <c r="AC156" s="1591">
        <f>AA156+AB156</f>
        <v>2238727.8500000006</v>
      </c>
      <c r="AD156" s="1592"/>
    </row>
    <row r="157" spans="1:31" ht="16.5" thickTop="1" thickBot="1" x14ac:dyDescent="0.3">
      <c r="E157" s="890"/>
      <c r="G157" s="890"/>
      <c r="I157" s="890"/>
      <c r="K157" s="890"/>
      <c r="M157" s="890"/>
      <c r="O157" s="890"/>
      <c r="Q157" s="890"/>
      <c r="S157" s="890"/>
      <c r="U157" s="890"/>
      <c r="W157" s="890"/>
      <c r="Y157" s="890"/>
      <c r="AC157" s="953"/>
    </row>
    <row r="158" spans="1:31" ht="20.25" customHeight="1" thickTop="1" thickBot="1" x14ac:dyDescent="0.3">
      <c r="A158" s="1658" t="s">
        <v>308</v>
      </c>
      <c r="B158" s="1659"/>
      <c r="C158" s="1636" t="s">
        <v>128</v>
      </c>
      <c r="D158" s="1637"/>
      <c r="E158" s="1569" t="s">
        <v>129</v>
      </c>
      <c r="F158" s="1570"/>
      <c r="G158" s="1569" t="s">
        <v>130</v>
      </c>
      <c r="H158" s="1570"/>
      <c r="I158" s="1569" t="s">
        <v>131</v>
      </c>
      <c r="J158" s="1570"/>
      <c r="K158" s="1569" t="s">
        <v>132</v>
      </c>
      <c r="L158" s="1570"/>
      <c r="M158" s="1569" t="s">
        <v>133</v>
      </c>
      <c r="N158" s="1570"/>
      <c r="O158" s="1569" t="s">
        <v>134</v>
      </c>
      <c r="P158" s="1570"/>
      <c r="Q158" s="1569" t="s">
        <v>135</v>
      </c>
      <c r="R158" s="1570"/>
      <c r="S158" s="1569" t="s">
        <v>136</v>
      </c>
      <c r="T158" s="1570"/>
      <c r="U158" s="1569" t="s">
        <v>137</v>
      </c>
      <c r="V158" s="1570"/>
      <c r="W158" s="1569" t="s">
        <v>138</v>
      </c>
      <c r="X158" s="1570"/>
      <c r="Y158" s="1569" t="s">
        <v>139</v>
      </c>
      <c r="Z158" s="1570"/>
      <c r="AA158" s="1586" t="s">
        <v>140</v>
      </c>
      <c r="AB158" s="1587"/>
      <c r="AC158" s="950"/>
    </row>
    <row r="159" spans="1:31" ht="20.25" thickTop="1" thickBot="1" x14ac:dyDescent="0.35">
      <c r="A159" s="1662"/>
      <c r="B159" s="1663"/>
      <c r="C159" s="771" t="s">
        <v>656</v>
      </c>
      <c r="D159" s="783" t="s">
        <v>655</v>
      </c>
      <c r="E159" s="796" t="s">
        <v>654</v>
      </c>
      <c r="F159" s="783" t="s">
        <v>655</v>
      </c>
      <c r="G159" s="796" t="s">
        <v>654</v>
      </c>
      <c r="H159" s="783" t="s">
        <v>655</v>
      </c>
      <c r="I159" s="796" t="s">
        <v>654</v>
      </c>
      <c r="J159" s="783" t="s">
        <v>655</v>
      </c>
      <c r="K159" s="796" t="s">
        <v>654</v>
      </c>
      <c r="L159" s="783" t="s">
        <v>655</v>
      </c>
      <c r="M159" s="796" t="s">
        <v>654</v>
      </c>
      <c r="N159" s="783" t="s">
        <v>655</v>
      </c>
      <c r="O159" s="796" t="s">
        <v>654</v>
      </c>
      <c r="P159" s="783" t="s">
        <v>655</v>
      </c>
      <c r="Q159" s="796" t="s">
        <v>654</v>
      </c>
      <c r="R159" s="783" t="s">
        <v>655</v>
      </c>
      <c r="S159" s="796" t="s">
        <v>654</v>
      </c>
      <c r="T159" s="783" t="s">
        <v>655</v>
      </c>
      <c r="U159" s="796" t="s">
        <v>654</v>
      </c>
      <c r="V159" s="783" t="s">
        <v>655</v>
      </c>
      <c r="W159" s="796" t="s">
        <v>654</v>
      </c>
      <c r="X159" s="783" t="s">
        <v>655</v>
      </c>
      <c r="Y159" s="796" t="s">
        <v>654</v>
      </c>
      <c r="Z159" s="928" t="s">
        <v>655</v>
      </c>
      <c r="AA159" s="796" t="s">
        <v>654</v>
      </c>
      <c r="AB159" s="772" t="s">
        <v>655</v>
      </c>
      <c r="AC159" s="950"/>
    </row>
    <row r="160" spans="1:31" ht="20.25" thickTop="1" thickBot="1" x14ac:dyDescent="0.35">
      <c r="A160" s="1675" t="s">
        <v>309</v>
      </c>
      <c r="B160" s="1676"/>
      <c r="C160" s="409">
        <v>0</v>
      </c>
      <c r="D160" s="790">
        <v>0</v>
      </c>
      <c r="E160" s="853">
        <v>0</v>
      </c>
      <c r="F160" s="855">
        <v>0</v>
      </c>
      <c r="G160" s="853">
        <v>0</v>
      </c>
      <c r="H160" s="855">
        <v>0</v>
      </c>
      <c r="I160" s="853">
        <v>0</v>
      </c>
      <c r="J160" s="855">
        <v>0</v>
      </c>
      <c r="K160" s="853">
        <v>0</v>
      </c>
      <c r="L160" s="855">
        <v>0</v>
      </c>
      <c r="M160" s="853"/>
      <c r="N160" s="855"/>
      <c r="O160" s="853"/>
      <c r="P160" s="855"/>
      <c r="Q160" s="853"/>
      <c r="R160" s="855"/>
      <c r="S160" s="853"/>
      <c r="T160" s="855"/>
      <c r="U160" s="853"/>
      <c r="V160" s="855"/>
      <c r="W160" s="853"/>
      <c r="X160" s="855"/>
      <c r="Y160" s="853"/>
      <c r="Z160" s="855"/>
      <c r="AA160" s="936">
        <f t="shared" ref="AA160:AB163" si="16">C160+E160+G160+I160+K160+M160+O160+Q160+S160+U160+W160+Y160</f>
        <v>0</v>
      </c>
      <c r="AB160" s="938">
        <f t="shared" si="16"/>
        <v>0</v>
      </c>
      <c r="AC160" s="951"/>
      <c r="AD160" s="553"/>
      <c r="AE160" s="553"/>
    </row>
    <row r="161" spans="1:29" ht="20.25" thickTop="1" thickBot="1" x14ac:dyDescent="0.35">
      <c r="A161" s="1675" t="s">
        <v>310</v>
      </c>
      <c r="B161" s="1676"/>
      <c r="C161" s="410">
        <v>187.4</v>
      </c>
      <c r="D161" s="791">
        <v>0</v>
      </c>
      <c r="E161" s="854">
        <v>807.15</v>
      </c>
      <c r="F161" s="817">
        <v>665.75</v>
      </c>
      <c r="G161" s="854">
        <v>0</v>
      </c>
      <c r="H161" s="817">
        <v>0</v>
      </c>
      <c r="I161" s="854">
        <v>0</v>
      </c>
      <c r="J161" s="817">
        <v>0</v>
      </c>
      <c r="K161" s="854">
        <v>0</v>
      </c>
      <c r="L161" s="817">
        <v>0</v>
      </c>
      <c r="M161" s="854"/>
      <c r="N161" s="817"/>
      <c r="O161" s="854"/>
      <c r="P161" s="817"/>
      <c r="Q161" s="854"/>
      <c r="R161" s="817"/>
      <c r="S161" s="854"/>
      <c r="T161" s="817"/>
      <c r="U161" s="854"/>
      <c r="V161" s="817"/>
      <c r="W161" s="854"/>
      <c r="X161" s="817"/>
      <c r="Y161" s="854"/>
      <c r="Z161" s="817"/>
      <c r="AA161" s="937">
        <f t="shared" si="16"/>
        <v>994.55</v>
      </c>
      <c r="AB161" s="939">
        <f t="shared" si="16"/>
        <v>665.75</v>
      </c>
      <c r="AC161" s="951"/>
    </row>
    <row r="162" spans="1:29" ht="16.5" thickTop="1" thickBot="1" x14ac:dyDescent="0.3">
      <c r="E162" s="891"/>
      <c r="G162" s="891"/>
      <c r="I162" s="891"/>
      <c r="K162" s="891"/>
      <c r="M162" s="891"/>
      <c r="O162" s="891"/>
      <c r="Q162" s="891"/>
      <c r="S162" s="891"/>
      <c r="U162" s="891"/>
      <c r="W162" s="891"/>
      <c r="Y162" s="891"/>
      <c r="AC162" s="953"/>
    </row>
    <row r="163" spans="1:29" ht="20.25" thickTop="1" thickBot="1" x14ac:dyDescent="0.35">
      <c r="A163" s="1693" t="s">
        <v>311</v>
      </c>
      <c r="B163" s="1694"/>
      <c r="C163" s="792">
        <f>C$156+C$161</f>
        <v>218592.68</v>
      </c>
      <c r="D163" s="792">
        <f>D$156+D$161</f>
        <v>95881.64</v>
      </c>
      <c r="E163" s="795">
        <f t="shared" ref="E163:Z163" si="17">E$156+E$161</f>
        <v>286611.96000000002</v>
      </c>
      <c r="F163" s="792">
        <f t="shared" si="17"/>
        <v>129056.23</v>
      </c>
      <c r="G163" s="795">
        <f t="shared" si="17"/>
        <v>255598.71999999997</v>
      </c>
      <c r="H163" s="792">
        <f t="shared" si="17"/>
        <v>108585.16</v>
      </c>
      <c r="I163" s="795">
        <f t="shared" si="17"/>
        <v>322936.4499999999</v>
      </c>
      <c r="J163" s="901">
        <f t="shared" si="17"/>
        <v>115706.75</v>
      </c>
      <c r="K163" s="795">
        <f t="shared" si="17"/>
        <v>248715.97999999998</v>
      </c>
      <c r="L163" s="792">
        <f t="shared" si="17"/>
        <v>108298.14</v>
      </c>
      <c r="M163" s="795">
        <f t="shared" si="17"/>
        <v>258335.96999999997</v>
      </c>
      <c r="N163" s="792">
        <f t="shared" si="17"/>
        <v>92068.47</v>
      </c>
      <c r="O163" s="795">
        <f t="shared" si="17"/>
        <v>0</v>
      </c>
      <c r="P163" s="901">
        <f t="shared" si="17"/>
        <v>0</v>
      </c>
      <c r="Q163" s="795">
        <f t="shared" si="17"/>
        <v>0</v>
      </c>
      <c r="R163" s="792">
        <f t="shared" si="17"/>
        <v>0</v>
      </c>
      <c r="S163" s="795">
        <f t="shared" si="17"/>
        <v>0</v>
      </c>
      <c r="T163" s="792">
        <f t="shared" si="17"/>
        <v>0</v>
      </c>
      <c r="U163" s="795">
        <f t="shared" si="17"/>
        <v>0</v>
      </c>
      <c r="V163" s="901">
        <f t="shared" si="17"/>
        <v>0</v>
      </c>
      <c r="W163" s="795">
        <f t="shared" si="17"/>
        <v>0</v>
      </c>
      <c r="X163" s="792">
        <f t="shared" si="17"/>
        <v>0</v>
      </c>
      <c r="Y163" s="795">
        <f t="shared" si="17"/>
        <v>0</v>
      </c>
      <c r="Z163" s="901">
        <f t="shared" si="17"/>
        <v>0</v>
      </c>
      <c r="AA163" s="940">
        <f t="shared" si="16"/>
        <v>1590791.7599999998</v>
      </c>
      <c r="AB163" s="941">
        <f t="shared" si="16"/>
        <v>649596.39</v>
      </c>
      <c r="AC163" s="951"/>
    </row>
    <row r="164" spans="1:29" ht="16.5" thickTop="1" thickBot="1" x14ac:dyDescent="0.3">
      <c r="AC164" s="953"/>
    </row>
    <row r="165" spans="1:29" ht="24" customHeight="1" thickTop="1" thickBot="1" x14ac:dyDescent="0.3">
      <c r="A165" s="1715" t="s">
        <v>1107</v>
      </c>
      <c r="B165" s="1633" t="s">
        <v>1109</v>
      </c>
      <c r="C165" s="1634"/>
      <c r="D165" s="1634"/>
      <c r="E165" s="1634"/>
      <c r="F165" s="1634"/>
      <c r="G165" s="1634"/>
      <c r="H165" s="1634"/>
      <c r="I165" s="1635"/>
      <c r="J165" s="428">
        <v>14</v>
      </c>
      <c r="K165" s="428">
        <v>5</v>
      </c>
      <c r="L165" s="428">
        <v>15</v>
      </c>
      <c r="AC165" s="953"/>
    </row>
    <row r="166" spans="1:29" ht="24" customHeight="1" thickTop="1" thickBot="1" x14ac:dyDescent="0.3">
      <c r="A166" s="1716"/>
      <c r="B166" s="1019"/>
      <c r="C166" s="1016"/>
      <c r="D166" s="1016"/>
      <c r="E166" s="1016"/>
      <c r="F166" s="1016"/>
      <c r="G166" s="1016"/>
      <c r="H166" s="1016"/>
      <c r="I166" s="1016"/>
      <c r="J166" s="1020"/>
      <c r="AC166" s="953"/>
    </row>
    <row r="167" spans="1:29" ht="25.5" customHeight="1" thickTop="1" thickBot="1" x14ac:dyDescent="0.3">
      <c r="A167" s="1716"/>
      <c r="B167" s="1713"/>
      <c r="C167" s="1712" t="s">
        <v>128</v>
      </c>
      <c r="D167" s="1583"/>
      <c r="E167" s="1582" t="s">
        <v>129</v>
      </c>
      <c r="F167" s="1583"/>
      <c r="G167" s="1582" t="s">
        <v>130</v>
      </c>
      <c r="H167" s="1590"/>
      <c r="I167" s="1582" t="s">
        <v>131</v>
      </c>
      <c r="J167" s="1590"/>
      <c r="K167" s="1582" t="s">
        <v>132</v>
      </c>
      <c r="L167" s="1583"/>
      <c r="M167" s="1582" t="s">
        <v>133</v>
      </c>
      <c r="N167" s="1590"/>
      <c r="O167" s="1582" t="s">
        <v>134</v>
      </c>
      <c r="P167" s="1590"/>
      <c r="Q167" s="1582" t="s">
        <v>135</v>
      </c>
      <c r="R167" s="1590"/>
      <c r="S167" s="1582" t="s">
        <v>136</v>
      </c>
      <c r="T167" s="1590"/>
      <c r="U167" s="1582" t="s">
        <v>137</v>
      </c>
      <c r="V167" s="1583"/>
      <c r="W167" s="1582" t="s">
        <v>138</v>
      </c>
      <c r="X167" s="1590"/>
      <c r="Y167" s="1582" t="s">
        <v>139</v>
      </c>
      <c r="Z167" s="1590"/>
      <c r="AA167" s="1588" t="s">
        <v>140</v>
      </c>
      <c r="AB167" s="1589"/>
      <c r="AC167" s="954"/>
    </row>
    <row r="168" spans="1:29" ht="22.5" customHeight="1" thickTop="1" thickBot="1" x14ac:dyDescent="0.3">
      <c r="A168" s="1717"/>
      <c r="B168" s="1714"/>
      <c r="C168" s="804" t="s">
        <v>654</v>
      </c>
      <c r="D168" s="856" t="s">
        <v>655</v>
      </c>
      <c r="E168" s="859" t="s">
        <v>654</v>
      </c>
      <c r="F168" s="872" t="s">
        <v>655</v>
      </c>
      <c r="G168" s="859" t="s">
        <v>654</v>
      </c>
      <c r="H168" s="892" t="s">
        <v>655</v>
      </c>
      <c r="I168" s="859" t="s">
        <v>654</v>
      </c>
      <c r="J168" s="892" t="s">
        <v>655</v>
      </c>
      <c r="K168" s="859" t="s">
        <v>654</v>
      </c>
      <c r="L168" s="872" t="s">
        <v>655</v>
      </c>
      <c r="M168" s="859" t="s">
        <v>654</v>
      </c>
      <c r="N168" s="892" t="s">
        <v>655</v>
      </c>
      <c r="O168" s="859" t="s">
        <v>654</v>
      </c>
      <c r="P168" s="892" t="s">
        <v>655</v>
      </c>
      <c r="Q168" s="859" t="s">
        <v>654</v>
      </c>
      <c r="R168" s="892" t="s">
        <v>655</v>
      </c>
      <c r="S168" s="859" t="s">
        <v>654</v>
      </c>
      <c r="T168" s="892" t="s">
        <v>655</v>
      </c>
      <c r="U168" s="859" t="s">
        <v>654</v>
      </c>
      <c r="V168" s="872" t="s">
        <v>655</v>
      </c>
      <c r="W168" s="859" t="s">
        <v>654</v>
      </c>
      <c r="X168" s="892" t="s">
        <v>655</v>
      </c>
      <c r="Y168" s="859" t="s">
        <v>654</v>
      </c>
      <c r="Z168" s="892" t="s">
        <v>655</v>
      </c>
      <c r="AA168" s="942" t="s">
        <v>654</v>
      </c>
      <c r="AB168" s="943" t="s">
        <v>655</v>
      </c>
      <c r="AC168" s="950"/>
    </row>
    <row r="169" spans="1:29" ht="21.95" customHeight="1" thickTop="1" thickBot="1" x14ac:dyDescent="0.3">
      <c r="A169" s="1646" t="s">
        <v>1161</v>
      </c>
      <c r="B169" s="1470" t="s">
        <v>297</v>
      </c>
      <c r="C169" s="1411" t="s">
        <v>252</v>
      </c>
      <c r="D169" s="1537" t="s">
        <v>252</v>
      </c>
      <c r="E169" s="860" t="s">
        <v>252</v>
      </c>
      <c r="F169" s="873" t="s">
        <v>252</v>
      </c>
      <c r="G169" s="1412" t="s">
        <v>252</v>
      </c>
      <c r="H169" s="893" t="s">
        <v>252</v>
      </c>
      <c r="I169" s="860" t="s">
        <v>252</v>
      </c>
      <c r="J169" s="893"/>
      <c r="K169" s="860" t="s">
        <v>252</v>
      </c>
      <c r="L169" s="873" t="s">
        <v>252</v>
      </c>
      <c r="M169" s="860" t="s">
        <v>252</v>
      </c>
      <c r="N169" s="893" t="s">
        <v>252</v>
      </c>
      <c r="O169" s="860"/>
      <c r="P169" s="893"/>
      <c r="Q169" s="1522"/>
      <c r="R169" s="893"/>
      <c r="S169" s="860"/>
      <c r="T169" s="893"/>
      <c r="U169" s="860"/>
      <c r="V169" s="873"/>
      <c r="W169" s="860"/>
      <c r="X169" s="893"/>
      <c r="Y169" s="860"/>
      <c r="Z169" s="893"/>
      <c r="AA169" s="944" t="s">
        <v>252</v>
      </c>
      <c r="AB169" s="944" t="s">
        <v>252</v>
      </c>
      <c r="AC169" s="955"/>
    </row>
    <row r="170" spans="1:29" ht="21.95" customHeight="1" thickTop="1" thickBot="1" x14ac:dyDescent="0.3">
      <c r="A170" s="1646"/>
      <c r="B170" s="1470" t="s">
        <v>298</v>
      </c>
      <c r="C170" s="1134">
        <v>0.9</v>
      </c>
      <c r="D170" s="1138">
        <v>1</v>
      </c>
      <c r="E170" s="1003">
        <v>0.72</v>
      </c>
      <c r="F170" s="1009">
        <v>1</v>
      </c>
      <c r="G170" s="1122">
        <v>0.96</v>
      </c>
      <c r="H170" s="1007">
        <v>1</v>
      </c>
      <c r="I170" s="1122">
        <v>1</v>
      </c>
      <c r="J170" s="1250"/>
      <c r="K170" s="1002">
        <v>1</v>
      </c>
      <c r="L170" s="1251">
        <v>1</v>
      </c>
      <c r="M170" s="1002">
        <v>1</v>
      </c>
      <c r="N170" s="1007">
        <v>1</v>
      </c>
      <c r="O170" s="1002"/>
      <c r="P170" s="1007"/>
      <c r="Q170" s="1204"/>
      <c r="R170" s="894"/>
      <c r="S170" s="1002"/>
      <c r="T170" s="1205"/>
      <c r="U170" s="1002"/>
      <c r="V170" s="1009"/>
      <c r="W170" s="1002"/>
      <c r="X170" s="1007"/>
      <c r="Y170" s="1204"/>
      <c r="Z170" s="1205"/>
      <c r="AA170" s="945">
        <f>AVERAGE(C170,E170,G170,I170,K170,M170,O170,Q170,S170,U170,W170,Y170)</f>
        <v>0.93</v>
      </c>
      <c r="AB170" s="945">
        <f>AVERAGE(D170,F170,H170,J170,L170,N170,P170,R170,T170,V170,X170,Z170)</f>
        <v>1</v>
      </c>
      <c r="AC170" s="956"/>
    </row>
    <row r="171" spans="1:29" ht="21.95" hidden="1" customHeight="1" thickTop="1" thickBot="1" x14ac:dyDescent="0.3">
      <c r="A171" s="1646" t="s">
        <v>253</v>
      </c>
      <c r="B171" s="1470" t="s">
        <v>297</v>
      </c>
      <c r="C171" s="412"/>
      <c r="D171" s="1538"/>
      <c r="E171" s="862"/>
      <c r="F171" s="875"/>
      <c r="G171" s="862"/>
      <c r="H171" s="895"/>
      <c r="I171" s="862"/>
      <c r="J171" s="895"/>
      <c r="K171" s="862"/>
      <c r="L171" s="875"/>
      <c r="M171" s="862"/>
      <c r="N171" s="895"/>
      <c r="O171" s="862"/>
      <c r="P171" s="895"/>
      <c r="Q171" s="862"/>
      <c r="R171" s="895"/>
      <c r="S171" s="862"/>
      <c r="T171" s="895"/>
      <c r="U171" s="862"/>
      <c r="V171" s="875"/>
      <c r="W171" s="862"/>
      <c r="X171" s="1205"/>
      <c r="Y171" s="862"/>
      <c r="Z171" s="895"/>
      <c r="AA171" s="946" t="s">
        <v>252</v>
      </c>
      <c r="AB171" s="946" t="s">
        <v>252</v>
      </c>
      <c r="AC171" s="954"/>
    </row>
    <row r="172" spans="1:29" ht="21.95" hidden="1" customHeight="1" thickTop="1" thickBot="1" x14ac:dyDescent="0.3">
      <c r="A172" s="1646"/>
      <c r="B172" s="1470" t="s">
        <v>298</v>
      </c>
      <c r="C172" s="411"/>
      <c r="D172" s="1139"/>
      <c r="E172" s="861"/>
      <c r="F172" s="1009"/>
      <c r="G172" s="861"/>
      <c r="H172" s="1007"/>
      <c r="I172" s="861"/>
      <c r="J172" s="894"/>
      <c r="K172" s="861"/>
      <c r="L172" s="1010"/>
      <c r="M172" s="1002"/>
      <c r="N172" s="1007"/>
      <c r="O172" s="1002"/>
      <c r="P172" s="894"/>
      <c r="Q172" s="861"/>
      <c r="R172" s="1205"/>
      <c r="S172" s="1002"/>
      <c r="T172" s="1007"/>
      <c r="U172" s="1204"/>
      <c r="V172" s="1207"/>
      <c r="W172" s="1003"/>
      <c r="X172" s="1007"/>
      <c r="Y172" s="861"/>
      <c r="Z172" s="894"/>
      <c r="AA172" s="947" t="e">
        <f>AVERAGE(C172,E172,G172,I172,K172,M172,O172,Q172,S172,U172,W172,Y172)</f>
        <v>#DIV/0!</v>
      </c>
      <c r="AB172" s="947" t="e">
        <f>AVERAGE(D172,F172,H172,J172,L172,N172,P172,R172,T172,V172,X172,Z172)</f>
        <v>#DIV/0!</v>
      </c>
      <c r="AC172" s="956"/>
    </row>
    <row r="173" spans="1:29" ht="21.95" customHeight="1" thickTop="1" thickBot="1" x14ac:dyDescent="0.3">
      <c r="A173" s="1646" t="s">
        <v>1162</v>
      </c>
      <c r="B173" s="1470" t="s">
        <v>297</v>
      </c>
      <c r="C173" s="412"/>
      <c r="D173" s="1538"/>
      <c r="E173" s="862" t="s">
        <v>252</v>
      </c>
      <c r="F173" s="875"/>
      <c r="G173" s="862"/>
      <c r="H173" s="895"/>
      <c r="I173" s="1123"/>
      <c r="J173" s="895"/>
      <c r="K173" s="862" t="s">
        <v>252</v>
      </c>
      <c r="L173" s="875"/>
      <c r="M173" s="862" t="s">
        <v>252</v>
      </c>
      <c r="N173" s="895"/>
      <c r="O173" s="862"/>
      <c r="P173" s="895"/>
      <c r="Q173" s="862"/>
      <c r="R173" s="895"/>
      <c r="S173" s="862"/>
      <c r="T173" s="895"/>
      <c r="U173" s="862"/>
      <c r="V173" s="875"/>
      <c r="W173" s="862"/>
      <c r="X173" s="895"/>
      <c r="Y173" s="862"/>
      <c r="Z173" s="895"/>
      <c r="AA173" s="944" t="s">
        <v>252</v>
      </c>
      <c r="AB173" s="944" t="s">
        <v>252</v>
      </c>
      <c r="AC173" s="955"/>
    </row>
    <row r="174" spans="1:29" ht="21.95" customHeight="1" thickTop="1" thickBot="1" x14ac:dyDescent="0.3">
      <c r="A174" s="1646"/>
      <c r="B174" s="1470" t="s">
        <v>298</v>
      </c>
      <c r="C174" s="1134"/>
      <c r="D174" s="1138"/>
      <c r="E174" s="1002">
        <v>1</v>
      </c>
      <c r="F174" s="874"/>
      <c r="G174" s="1122"/>
      <c r="H174" s="1008"/>
      <c r="I174" s="1122"/>
      <c r="J174" s="894"/>
      <c r="K174" s="1002">
        <v>1</v>
      </c>
      <c r="L174" s="1009"/>
      <c r="M174" s="1002">
        <v>1</v>
      </c>
      <c r="N174" s="894"/>
      <c r="O174" s="1002"/>
      <c r="P174" s="894"/>
      <c r="Q174" s="1003"/>
      <c r="R174" s="894"/>
      <c r="S174" s="1002"/>
      <c r="T174" s="894"/>
      <c r="U174" s="1204"/>
      <c r="V174" s="874"/>
      <c r="W174" s="1002"/>
      <c r="X174" s="894"/>
      <c r="Y174" s="1249"/>
      <c r="Z174" s="894"/>
      <c r="AA174" s="945">
        <f>AVERAGE(C174,E174,G174,I174,K174,M174,O174,Q174,S174,U174,W174,Y174)</f>
        <v>1</v>
      </c>
      <c r="AB174" s="945" t="e">
        <f>AVERAGE(D174,F174,H174,J174,L174,N174,P174,R174,T174,V174,X174,Z174)</f>
        <v>#DIV/0!</v>
      </c>
      <c r="AC174" s="956"/>
    </row>
    <row r="175" spans="1:29" ht="21.95" customHeight="1" thickTop="1" thickBot="1" x14ac:dyDescent="0.3">
      <c r="A175" s="1646" t="s">
        <v>1163</v>
      </c>
      <c r="B175" s="1470" t="s">
        <v>297</v>
      </c>
      <c r="C175" s="412" t="s">
        <v>252</v>
      </c>
      <c r="D175" s="1538"/>
      <c r="E175" s="862"/>
      <c r="F175" s="875"/>
      <c r="G175" s="862" t="s">
        <v>252</v>
      </c>
      <c r="H175" s="895"/>
      <c r="I175" s="862" t="s">
        <v>252</v>
      </c>
      <c r="J175" s="895"/>
      <c r="K175" s="862" t="s">
        <v>252</v>
      </c>
      <c r="L175" s="875"/>
      <c r="M175" s="862" t="s">
        <v>252</v>
      </c>
      <c r="N175" s="895"/>
      <c r="O175" s="862"/>
      <c r="P175" s="895"/>
      <c r="Q175" s="862"/>
      <c r="R175" s="895"/>
      <c r="S175" s="862"/>
      <c r="T175" s="895"/>
      <c r="U175" s="862"/>
      <c r="V175" s="875"/>
      <c r="W175" s="862"/>
      <c r="X175" s="895"/>
      <c r="Y175" s="862"/>
      <c r="Z175" s="895"/>
      <c r="AA175" s="946" t="s">
        <v>252</v>
      </c>
      <c r="AB175" s="946" t="s">
        <v>252</v>
      </c>
      <c r="AC175" s="954"/>
    </row>
    <row r="176" spans="1:29" ht="21.95" customHeight="1" thickTop="1" thickBot="1" x14ac:dyDescent="0.3">
      <c r="A176" s="1646"/>
      <c r="B176" s="1470" t="s">
        <v>298</v>
      </c>
      <c r="C176" s="1136">
        <v>0.8</v>
      </c>
      <c r="D176" s="1138"/>
      <c r="E176" s="1002"/>
      <c r="F176" s="1009"/>
      <c r="G176" s="1002">
        <v>1</v>
      </c>
      <c r="H176" s="1007"/>
      <c r="I176" s="1002">
        <v>1</v>
      </c>
      <c r="J176" s="1007"/>
      <c r="K176" s="1002">
        <v>0.9</v>
      </c>
      <c r="L176" s="1009"/>
      <c r="M176" s="1002">
        <v>1</v>
      </c>
      <c r="N176" s="894"/>
      <c r="O176" s="1002"/>
      <c r="P176" s="894"/>
      <c r="Q176" s="1002"/>
      <c r="R176" s="894"/>
      <c r="S176" s="1002"/>
      <c r="T176" s="1205"/>
      <c r="U176" s="1122"/>
      <c r="V176" s="1009"/>
      <c r="W176" s="1002"/>
      <c r="X176" s="1205"/>
      <c r="Y176" s="1122"/>
      <c r="Z176" s="894"/>
      <c r="AA176" s="947">
        <f>AVERAGE(C176,E176,G176,I176,K176,M176,O176,Q176,S176,U176,W176,Y176)</f>
        <v>0.93999999999999984</v>
      </c>
      <c r="AB176" s="947" t="e">
        <f>AVERAGE(D176,F176,H176,J176,L176,N176,P176,R176,T176,V176,X176,Z176)</f>
        <v>#DIV/0!</v>
      </c>
      <c r="AC176" s="956"/>
    </row>
    <row r="177" spans="1:29" ht="21.95" customHeight="1" thickTop="1" thickBot="1" x14ac:dyDescent="0.3">
      <c r="A177" s="1646" t="s">
        <v>1164</v>
      </c>
      <c r="B177" s="1470" t="s">
        <v>297</v>
      </c>
      <c r="C177" s="1135"/>
      <c r="D177" s="1539"/>
      <c r="E177" s="1123"/>
      <c r="F177" s="875"/>
      <c r="G177" s="1123" t="s">
        <v>252</v>
      </c>
      <c r="H177" s="895"/>
      <c r="I177" s="1123"/>
      <c r="J177" s="895"/>
      <c r="K177" s="1123"/>
      <c r="L177" s="875"/>
      <c r="M177" s="1140"/>
      <c r="N177" s="895"/>
      <c r="O177" s="1140"/>
      <c r="P177" s="895"/>
      <c r="Q177" s="863"/>
      <c r="R177" s="895"/>
      <c r="S177" s="1123"/>
      <c r="T177" s="895"/>
      <c r="U177" s="1123"/>
      <c r="V177" s="875"/>
      <c r="W177" s="1123"/>
      <c r="X177" s="895"/>
      <c r="Y177" s="1123"/>
      <c r="Z177" s="895"/>
      <c r="AA177" s="948" t="s">
        <v>252</v>
      </c>
      <c r="AB177" s="948" t="s">
        <v>252</v>
      </c>
      <c r="AC177" s="957"/>
    </row>
    <row r="178" spans="1:29" ht="21.95" customHeight="1" thickTop="1" thickBot="1" x14ac:dyDescent="0.3">
      <c r="A178" s="1646"/>
      <c r="B178" s="1470" t="s">
        <v>298</v>
      </c>
      <c r="C178" s="1134"/>
      <c r="D178" s="1139"/>
      <c r="E178" s="1122"/>
      <c r="F178" s="874"/>
      <c r="G178" s="1003">
        <v>0.7</v>
      </c>
      <c r="H178" s="894"/>
      <c r="I178" s="1122"/>
      <c r="J178" s="894"/>
      <c r="K178" s="1122"/>
      <c r="L178" s="874"/>
      <c r="M178" s="1122"/>
      <c r="N178" s="894"/>
      <c r="O178" s="1122"/>
      <c r="P178" s="894"/>
      <c r="Q178" s="864"/>
      <c r="R178" s="894"/>
      <c r="S178" s="1122"/>
      <c r="T178" s="894"/>
      <c r="U178" s="1122"/>
      <c r="V178" s="874"/>
      <c r="W178" s="1208"/>
      <c r="X178" s="894"/>
      <c r="Y178" s="1209"/>
      <c r="Z178" s="894"/>
      <c r="AA178" s="945">
        <f>AVERAGE(C178,E178,G178,I178,K178,M178,O178,Q178,S178,U178,W178,Y178)</f>
        <v>0.7</v>
      </c>
      <c r="AB178" s="945" t="e">
        <f>AVERAGE(D178,F178,H178,J178,L178,N178,P178,R178,T178,V178,X178,Z178)</f>
        <v>#DIV/0!</v>
      </c>
      <c r="AC178" s="956"/>
    </row>
    <row r="179" spans="1:29" ht="21.95" hidden="1" customHeight="1" thickTop="1" thickBot="1" x14ac:dyDescent="0.3">
      <c r="A179" s="1646" t="s">
        <v>257</v>
      </c>
      <c r="B179" s="1470" t="s">
        <v>297</v>
      </c>
      <c r="C179" s="412"/>
      <c r="D179" s="1538"/>
      <c r="E179" s="862"/>
      <c r="F179" s="875"/>
      <c r="G179" s="862"/>
      <c r="H179" s="895"/>
      <c r="I179" s="862"/>
      <c r="J179" s="895"/>
      <c r="K179" s="862"/>
      <c r="L179" s="875"/>
      <c r="M179" s="862"/>
      <c r="N179" s="895"/>
      <c r="O179" s="862"/>
      <c r="P179" s="895"/>
      <c r="Q179" s="862"/>
      <c r="R179" s="895"/>
      <c r="S179" s="862"/>
      <c r="T179" s="895"/>
      <c r="U179" s="862"/>
      <c r="V179" s="875"/>
      <c r="W179" s="862"/>
      <c r="X179" s="895"/>
      <c r="Y179" s="862"/>
      <c r="Z179" s="895"/>
      <c r="AA179" s="949" t="s">
        <v>252</v>
      </c>
      <c r="AB179" s="949" t="s">
        <v>252</v>
      </c>
      <c r="AC179" s="958"/>
    </row>
    <row r="180" spans="1:29" ht="21.95" hidden="1" customHeight="1" thickTop="1" thickBot="1" x14ac:dyDescent="0.3">
      <c r="A180" s="1646"/>
      <c r="B180" s="1470" t="s">
        <v>298</v>
      </c>
      <c r="C180" s="411"/>
      <c r="D180" s="1138"/>
      <c r="E180" s="861"/>
      <c r="F180" s="874"/>
      <c r="G180" s="861"/>
      <c r="H180" s="894"/>
      <c r="I180" s="1002"/>
      <c r="J180" s="894"/>
      <c r="K180" s="861"/>
      <c r="L180" s="874"/>
      <c r="M180" s="861"/>
      <c r="N180" s="894"/>
      <c r="O180" s="861"/>
      <c r="P180" s="894"/>
      <c r="Q180" s="861"/>
      <c r="R180" s="894"/>
      <c r="S180" s="861"/>
      <c r="T180" s="894"/>
      <c r="U180" s="861"/>
      <c r="V180" s="874"/>
      <c r="W180" s="861"/>
      <c r="X180" s="894"/>
      <c r="Y180" s="1002"/>
      <c r="Z180" s="894"/>
      <c r="AA180" s="947" t="e">
        <f>AVERAGE(C180,E180,G180,I180,K180,M180,O180,Q180,S180,U180,W180,Y180)</f>
        <v>#DIV/0!</v>
      </c>
      <c r="AB180" s="947" t="e">
        <f>AVERAGE(D180,F180,H180,J180,L180,N180,P180,R180,T180,V180,X180,Z180)</f>
        <v>#DIV/0!</v>
      </c>
      <c r="AC180" s="956"/>
    </row>
    <row r="181" spans="1:29" ht="21.95" hidden="1" customHeight="1" thickTop="1" thickBot="1" x14ac:dyDescent="0.3">
      <c r="A181" s="1647" t="s">
        <v>258</v>
      </c>
      <c r="B181" s="1470" t="s">
        <v>297</v>
      </c>
      <c r="C181" s="412"/>
      <c r="D181" s="1538"/>
      <c r="E181" s="862"/>
      <c r="F181" s="875"/>
      <c r="G181" s="862"/>
      <c r="H181" s="895"/>
      <c r="I181" s="862"/>
      <c r="J181" s="895"/>
      <c r="K181" s="862"/>
      <c r="L181" s="875"/>
      <c r="M181" s="862"/>
      <c r="N181" s="895"/>
      <c r="O181" s="862"/>
      <c r="P181" s="895"/>
      <c r="Q181" s="862"/>
      <c r="R181" s="895"/>
      <c r="S181" s="862"/>
      <c r="T181" s="895"/>
      <c r="U181" s="862"/>
      <c r="V181" s="875"/>
      <c r="W181" s="862"/>
      <c r="X181" s="895"/>
      <c r="Y181" s="862"/>
      <c r="Z181" s="895"/>
      <c r="AA181" s="948" t="s">
        <v>252</v>
      </c>
      <c r="AB181" s="948" t="s">
        <v>252</v>
      </c>
      <c r="AC181" s="957"/>
    </row>
    <row r="182" spans="1:29" ht="21.95" hidden="1" customHeight="1" thickTop="1" thickBot="1" x14ac:dyDescent="0.3">
      <c r="A182" s="1647"/>
      <c r="B182" s="1470" t="s">
        <v>298</v>
      </c>
      <c r="C182" s="411"/>
      <c r="D182" s="1138"/>
      <c r="E182" s="861"/>
      <c r="F182" s="874"/>
      <c r="G182" s="861"/>
      <c r="H182" s="894"/>
      <c r="I182" s="861"/>
      <c r="J182" s="894"/>
      <c r="K182" s="861"/>
      <c r="L182" s="874"/>
      <c r="M182" s="1002"/>
      <c r="N182" s="894"/>
      <c r="O182" s="1204"/>
      <c r="P182" s="894"/>
      <c r="Q182" s="861"/>
      <c r="R182" s="894"/>
      <c r="S182" s="1002"/>
      <c r="T182" s="894"/>
      <c r="U182" s="861"/>
      <c r="V182" s="874"/>
      <c r="W182" s="861"/>
      <c r="X182" s="894"/>
      <c r="Y182" s="861"/>
      <c r="Z182" s="894"/>
      <c r="AA182" s="945" t="e">
        <f>AVERAGE(C182,E182,G182,I182,K182,M182,O182,Q182,S182,U182,W182,Y182)</f>
        <v>#DIV/0!</v>
      </c>
      <c r="AB182" s="945" t="e">
        <f>AVERAGE(D182,F182,H182,J182,L182,N182,P182,R182,T182,V182,X182,Z182)</f>
        <v>#DIV/0!</v>
      </c>
      <c r="AC182" s="956"/>
    </row>
    <row r="183" spans="1:29" ht="21.95" customHeight="1" thickTop="1" thickBot="1" x14ac:dyDescent="0.3">
      <c r="A183" s="1646" t="s">
        <v>1165</v>
      </c>
      <c r="B183" s="1470" t="s">
        <v>297</v>
      </c>
      <c r="C183" s="412" t="s">
        <v>252</v>
      </c>
      <c r="D183" s="1538"/>
      <c r="E183" s="862" t="s">
        <v>252</v>
      </c>
      <c r="F183" s="875"/>
      <c r="G183" s="862" t="s">
        <v>252</v>
      </c>
      <c r="H183" s="895"/>
      <c r="I183" s="862" t="s">
        <v>252</v>
      </c>
      <c r="J183" s="895"/>
      <c r="K183" s="862" t="s">
        <v>252</v>
      </c>
      <c r="L183" s="875"/>
      <c r="M183" s="862" t="s">
        <v>252</v>
      </c>
      <c r="N183" s="895"/>
      <c r="O183" s="862"/>
      <c r="P183" s="895"/>
      <c r="Q183" s="862"/>
      <c r="R183" s="895"/>
      <c r="S183" s="862"/>
      <c r="T183" s="895"/>
      <c r="U183" s="862"/>
      <c r="V183" s="875"/>
      <c r="W183" s="862"/>
      <c r="X183" s="895"/>
      <c r="Y183" s="862"/>
      <c r="Z183" s="895"/>
      <c r="AA183" s="946" t="s">
        <v>252</v>
      </c>
      <c r="AB183" s="946" t="s">
        <v>252</v>
      </c>
      <c r="AC183" s="954"/>
    </row>
    <row r="184" spans="1:29" ht="21.95" customHeight="1" thickTop="1" thickBot="1" x14ac:dyDescent="0.3">
      <c r="A184" s="1646"/>
      <c r="B184" s="1470" t="s">
        <v>298</v>
      </c>
      <c r="C184" s="1480">
        <v>1</v>
      </c>
      <c r="D184" s="1138"/>
      <c r="E184" s="1003">
        <v>0.6</v>
      </c>
      <c r="F184" s="1009"/>
      <c r="G184" s="1002">
        <v>0.9</v>
      </c>
      <c r="H184" s="894"/>
      <c r="I184" s="1002">
        <v>1</v>
      </c>
      <c r="J184" s="894"/>
      <c r="K184" s="1249">
        <v>1</v>
      </c>
      <c r="L184" s="874"/>
      <c r="M184" s="1122">
        <v>0.9</v>
      </c>
      <c r="N184" s="894"/>
      <c r="O184" s="1002"/>
      <c r="P184" s="894"/>
      <c r="Q184" s="861"/>
      <c r="R184" s="894"/>
      <c r="S184" s="1002"/>
      <c r="T184" s="894"/>
      <c r="U184" s="1003"/>
      <c r="V184" s="874"/>
      <c r="W184" s="1208"/>
      <c r="X184" s="894"/>
      <c r="Y184" s="1122"/>
      <c r="Z184" s="894"/>
      <c r="AA184" s="947">
        <f>AVERAGE(C184,E184,G184,I184,K184,M184,O184,Q184,S184,U184,W184,Y184)</f>
        <v>0.9</v>
      </c>
      <c r="AB184" s="947" t="e">
        <f>AVERAGE(D184,F184,H184,J184,L184,N184,P184,R184,T184,V184,X184,Z184)</f>
        <v>#DIV/0!</v>
      </c>
      <c r="AC184" s="956"/>
    </row>
    <row r="185" spans="1:29" ht="21.95" hidden="1" customHeight="1" thickTop="1" thickBot="1" x14ac:dyDescent="0.3">
      <c r="A185" s="1646" t="s">
        <v>260</v>
      </c>
      <c r="B185" s="1470" t="s">
        <v>297</v>
      </c>
      <c r="C185" s="412"/>
      <c r="D185" s="1538"/>
      <c r="E185" s="862"/>
      <c r="F185" s="875"/>
      <c r="G185" s="862"/>
      <c r="H185" s="895"/>
      <c r="I185" s="862"/>
      <c r="J185" s="895"/>
      <c r="K185" s="862"/>
      <c r="L185" s="875"/>
      <c r="M185" s="862"/>
      <c r="N185" s="895"/>
      <c r="O185" s="862"/>
      <c r="P185" s="895"/>
      <c r="Q185" s="862"/>
      <c r="R185" s="895"/>
      <c r="S185" s="862"/>
      <c r="T185" s="895"/>
      <c r="U185" s="862"/>
      <c r="V185" s="875"/>
      <c r="W185" s="862"/>
      <c r="X185" s="895"/>
      <c r="Y185" s="862"/>
      <c r="Z185" s="895"/>
      <c r="AA185" s="944" t="s">
        <v>252</v>
      </c>
      <c r="AB185" s="944" t="s">
        <v>252</v>
      </c>
      <c r="AC185" s="955"/>
    </row>
    <row r="186" spans="1:29" ht="21.95" hidden="1" customHeight="1" thickTop="1" thickBot="1" x14ac:dyDescent="0.3">
      <c r="A186" s="1646"/>
      <c r="B186" s="1470" t="s">
        <v>298</v>
      </c>
      <c r="C186" s="1134"/>
      <c r="D186" s="1138"/>
      <c r="E186" s="861"/>
      <c r="F186" s="874"/>
      <c r="G186" s="1209"/>
      <c r="H186" s="894"/>
      <c r="I186" s="1003"/>
      <c r="J186" s="1007"/>
      <c r="K186" s="1204"/>
      <c r="L186" s="874"/>
      <c r="M186" s="1002"/>
      <c r="N186" s="894"/>
      <c r="O186" s="861"/>
      <c r="P186" s="1008"/>
      <c r="Q186" s="861"/>
      <c r="R186" s="894"/>
      <c r="S186" s="1204"/>
      <c r="T186" s="1007"/>
      <c r="U186" s="861"/>
      <c r="V186" s="1009"/>
      <c r="W186" s="1002"/>
      <c r="X186" s="894"/>
      <c r="Y186" s="861"/>
      <c r="Z186" s="1205"/>
      <c r="AA186" s="945" t="e">
        <f>AVERAGE(C186,E186,G186,I186,K186,M186,O186,Q186,S186,U186,W186,Y186)</f>
        <v>#DIV/0!</v>
      </c>
      <c r="AB186" s="945" t="e">
        <f>AVERAGE(D186,F186,H186,J186,L186,N186,P186,R186,T186,V186,X186,Z186)</f>
        <v>#DIV/0!</v>
      </c>
      <c r="AC186" s="956"/>
    </row>
    <row r="187" spans="1:29" ht="21.95" hidden="1" customHeight="1" thickTop="1" thickBot="1" x14ac:dyDescent="0.3">
      <c r="A187" s="1647" t="s">
        <v>261</v>
      </c>
      <c r="B187" s="1470" t="s">
        <v>297</v>
      </c>
      <c r="C187" s="412"/>
      <c r="D187" s="1538"/>
      <c r="E187" s="862"/>
      <c r="F187" s="875"/>
      <c r="G187" s="862"/>
      <c r="H187" s="895"/>
      <c r="I187" s="862"/>
      <c r="J187" s="895"/>
      <c r="K187" s="862"/>
      <c r="L187" s="875"/>
      <c r="M187" s="862"/>
      <c r="N187" s="895"/>
      <c r="O187" s="862"/>
      <c r="P187" s="895"/>
      <c r="Q187" s="862"/>
      <c r="R187" s="895"/>
      <c r="S187" s="862"/>
      <c r="T187" s="895"/>
      <c r="U187" s="862"/>
      <c r="V187" s="875"/>
      <c r="W187" s="862"/>
      <c r="X187" s="895"/>
      <c r="Y187" s="862"/>
      <c r="Z187" s="895"/>
      <c r="AA187" s="949" t="s">
        <v>252</v>
      </c>
      <c r="AB187" s="949" t="s">
        <v>252</v>
      </c>
      <c r="AC187" s="958"/>
    </row>
    <row r="188" spans="1:29" ht="21.95" hidden="1" customHeight="1" thickTop="1" thickBot="1" x14ac:dyDescent="0.3">
      <c r="A188" s="1647"/>
      <c r="B188" s="1470" t="s">
        <v>298</v>
      </c>
      <c r="C188" s="1004"/>
      <c r="D188" s="1138"/>
      <c r="E188" s="861"/>
      <c r="F188" s="874"/>
      <c r="G188" s="861"/>
      <c r="H188" s="894"/>
      <c r="I188" s="1002"/>
      <c r="J188" s="894"/>
      <c r="K188" s="1002"/>
      <c r="L188" s="874"/>
      <c r="M188" s="861"/>
      <c r="N188" s="894"/>
      <c r="O188" s="1204"/>
      <c r="P188" s="894"/>
      <c r="Q188" s="861"/>
      <c r="R188" s="894"/>
      <c r="S188" s="861"/>
      <c r="T188" s="894"/>
      <c r="U188" s="861"/>
      <c r="V188" s="874"/>
      <c r="W188" s="861"/>
      <c r="X188" s="894"/>
      <c r="Y188" s="861"/>
      <c r="Z188" s="894"/>
      <c r="AA188" s="947" t="e">
        <f>AVERAGE(C188,E188,G188,I188,K188,M188,O188,Q188,S188,U188,W188,Y188)</f>
        <v>#DIV/0!</v>
      </c>
      <c r="AB188" s="947" t="e">
        <f>AVERAGE(D188,F188,H188,J188,L188,N188,P188,R188,T188,V188,X188,Z188)</f>
        <v>#DIV/0!</v>
      </c>
      <c r="AC188" s="956"/>
    </row>
    <row r="189" spans="1:29" ht="21.95" hidden="1" customHeight="1" thickTop="1" thickBot="1" x14ac:dyDescent="0.3">
      <c r="A189" s="1647" t="s">
        <v>262</v>
      </c>
      <c r="B189" s="1470" t="s">
        <v>297</v>
      </c>
      <c r="C189" s="412"/>
      <c r="D189" s="1538"/>
      <c r="E189" s="862"/>
      <c r="F189" s="875"/>
      <c r="G189" s="862"/>
      <c r="H189" s="895"/>
      <c r="I189" s="862"/>
      <c r="J189" s="895"/>
      <c r="K189" s="862"/>
      <c r="L189" s="875"/>
      <c r="M189" s="862"/>
      <c r="N189" s="895"/>
      <c r="O189" s="862"/>
      <c r="P189" s="895"/>
      <c r="Q189" s="862"/>
      <c r="R189" s="895"/>
      <c r="S189" s="862"/>
      <c r="T189" s="895"/>
      <c r="U189" s="862"/>
      <c r="V189" s="875"/>
      <c r="W189" s="862"/>
      <c r="X189" s="895"/>
      <c r="Y189" s="862"/>
      <c r="Z189" s="895"/>
      <c r="AA189" s="944" t="s">
        <v>252</v>
      </c>
      <c r="AB189" s="944" t="s">
        <v>252</v>
      </c>
      <c r="AC189" s="955"/>
    </row>
    <row r="190" spans="1:29" ht="21.95" hidden="1" customHeight="1" thickTop="1" thickBot="1" x14ac:dyDescent="0.3">
      <c r="A190" s="1647"/>
      <c r="B190" s="1470" t="s">
        <v>298</v>
      </c>
      <c r="C190" s="1358"/>
      <c r="D190" s="1139"/>
      <c r="E190" s="1003"/>
      <c r="F190" s="874"/>
      <c r="G190" s="1249"/>
      <c r="H190" s="894"/>
      <c r="I190" s="1208"/>
      <c r="J190" s="894"/>
      <c r="K190" s="1003"/>
      <c r="L190" s="874"/>
      <c r="M190" s="1209"/>
      <c r="N190" s="1205"/>
      <c r="O190" s="1122"/>
      <c r="P190" s="1008"/>
      <c r="Q190" s="864"/>
      <c r="R190" s="894"/>
      <c r="S190" s="1122"/>
      <c r="T190" s="1205"/>
      <c r="U190" s="1122"/>
      <c r="V190" s="874"/>
      <c r="W190" s="1209"/>
      <c r="X190" s="894"/>
      <c r="Y190" s="1249"/>
      <c r="Z190" s="894"/>
      <c r="AA190" s="945" t="e">
        <f>AVERAGE(C190,E190,G190,I190,K190,M190,O190,Q190,S190,U190,W190,Y190)</f>
        <v>#DIV/0!</v>
      </c>
      <c r="AB190" s="945" t="e">
        <f>AVERAGE(D190,F190,H190,J190,L190,N190,P190,R190,T190,V190,X190,Z190)</f>
        <v>#DIV/0!</v>
      </c>
      <c r="AC190" s="956"/>
    </row>
    <row r="191" spans="1:29" ht="21.95" hidden="1" customHeight="1" thickTop="1" thickBot="1" x14ac:dyDescent="0.3">
      <c r="A191" s="1647" t="s">
        <v>263</v>
      </c>
      <c r="B191" s="1470" t="s">
        <v>297</v>
      </c>
      <c r="C191" s="412"/>
      <c r="D191" s="1538"/>
      <c r="E191" s="862"/>
      <c r="F191" s="875"/>
      <c r="G191" s="862"/>
      <c r="H191" s="895"/>
      <c r="I191" s="862"/>
      <c r="J191" s="895"/>
      <c r="K191" s="862"/>
      <c r="L191" s="875"/>
      <c r="M191" s="862"/>
      <c r="N191" s="895"/>
      <c r="O191" s="862"/>
      <c r="P191" s="895"/>
      <c r="Q191" s="862"/>
      <c r="R191" s="895"/>
      <c r="S191" s="862"/>
      <c r="T191" s="895"/>
      <c r="U191" s="862"/>
      <c r="V191" s="875"/>
      <c r="W191" s="862"/>
      <c r="X191" s="895"/>
      <c r="Y191" s="862"/>
      <c r="Z191" s="895"/>
      <c r="AA191" s="949" t="s">
        <v>252</v>
      </c>
      <c r="AB191" s="949" t="s">
        <v>252</v>
      </c>
      <c r="AC191" s="958"/>
    </row>
    <row r="192" spans="1:29" ht="21.95" hidden="1" customHeight="1" thickTop="1" thickBot="1" x14ac:dyDescent="0.3">
      <c r="A192" s="1647"/>
      <c r="B192" s="1470" t="s">
        <v>298</v>
      </c>
      <c r="C192" s="411"/>
      <c r="D192" s="1138"/>
      <c r="E192" s="861"/>
      <c r="F192" s="874"/>
      <c r="G192" s="861"/>
      <c r="H192" s="894"/>
      <c r="I192" s="861"/>
      <c r="J192" s="894"/>
      <c r="K192" s="861"/>
      <c r="L192" s="874"/>
      <c r="M192" s="861"/>
      <c r="N192" s="894"/>
      <c r="O192" s="861"/>
      <c r="P192" s="894"/>
      <c r="Q192" s="861"/>
      <c r="R192" s="894"/>
      <c r="S192" s="861"/>
      <c r="T192" s="894"/>
      <c r="U192" s="861"/>
      <c r="V192" s="874"/>
      <c r="W192" s="861"/>
      <c r="X192" s="894"/>
      <c r="Y192" s="861"/>
      <c r="Z192" s="894"/>
      <c r="AA192" s="947" t="e">
        <f>AVERAGE(C192,E192,G192,I192,K192,M192,O192,Q192,S192,U192,W192,Y192)</f>
        <v>#DIV/0!</v>
      </c>
      <c r="AB192" s="947" t="e">
        <f>AVERAGE(D192,F192,H192,J192,L192,N192,P192,R192,T192,V192,X192,Z192)</f>
        <v>#DIV/0!</v>
      </c>
      <c r="AC192" s="956"/>
    </row>
    <row r="193" spans="1:29" ht="21.95" hidden="1" customHeight="1" thickTop="1" thickBot="1" x14ac:dyDescent="0.3">
      <c r="A193" s="1647" t="s">
        <v>264</v>
      </c>
      <c r="B193" s="1470" t="s">
        <v>297</v>
      </c>
      <c r="C193" s="412"/>
      <c r="D193" s="1538"/>
      <c r="E193" s="862"/>
      <c r="F193" s="875"/>
      <c r="G193" s="862"/>
      <c r="H193" s="895"/>
      <c r="I193" s="862"/>
      <c r="J193" s="895"/>
      <c r="K193" s="862"/>
      <c r="L193" s="875"/>
      <c r="M193" s="862"/>
      <c r="N193" s="895"/>
      <c r="O193" s="862"/>
      <c r="P193" s="895"/>
      <c r="Q193" s="862"/>
      <c r="R193" s="895"/>
      <c r="S193" s="862"/>
      <c r="T193" s="895"/>
      <c r="U193" s="862"/>
      <c r="V193" s="875"/>
      <c r="W193" s="862"/>
      <c r="X193" s="895"/>
      <c r="Y193" s="862"/>
      <c r="Z193" s="895"/>
      <c r="AA193" s="948" t="s">
        <v>252</v>
      </c>
      <c r="AB193" s="948" t="s">
        <v>252</v>
      </c>
      <c r="AC193" s="957"/>
    </row>
    <row r="194" spans="1:29" ht="21.95" hidden="1" customHeight="1" thickTop="1" thickBot="1" x14ac:dyDescent="0.3">
      <c r="A194" s="1647"/>
      <c r="B194" s="1470" t="s">
        <v>298</v>
      </c>
      <c r="C194" s="411"/>
      <c r="D194" s="1138"/>
      <c r="E194" s="861"/>
      <c r="F194" s="874"/>
      <c r="G194" s="861"/>
      <c r="H194" s="894"/>
      <c r="I194" s="861"/>
      <c r="J194" s="894"/>
      <c r="K194" s="861"/>
      <c r="L194" s="874"/>
      <c r="M194" s="861"/>
      <c r="N194" s="894"/>
      <c r="O194" s="861"/>
      <c r="P194" s="894"/>
      <c r="Q194" s="861"/>
      <c r="R194" s="894"/>
      <c r="S194" s="861"/>
      <c r="T194" s="894"/>
      <c r="U194" s="861"/>
      <c r="V194" s="874"/>
      <c r="W194" s="861"/>
      <c r="X194" s="894"/>
      <c r="Y194" s="861"/>
      <c r="Z194" s="1205"/>
      <c r="AA194" s="945" t="e">
        <f>AVERAGE(C194,E194,G194,I194,K194,M194,O194,Q194,S194,U194,W194,Y194)</f>
        <v>#DIV/0!</v>
      </c>
      <c r="AB194" s="945" t="e">
        <f>AVERAGE(D194,F194,H194,J194,L194,N194,P194,R194,T194,V194,X194,Z194)</f>
        <v>#DIV/0!</v>
      </c>
      <c r="AC194" s="956"/>
    </row>
    <row r="195" spans="1:29" ht="21.95" customHeight="1" thickTop="1" thickBot="1" x14ac:dyDescent="0.3">
      <c r="A195" s="1646" t="s">
        <v>1166</v>
      </c>
      <c r="B195" s="1470" t="s">
        <v>297</v>
      </c>
      <c r="C195" s="412"/>
      <c r="D195" s="1538"/>
      <c r="E195" s="862"/>
      <c r="F195" s="875"/>
      <c r="G195" s="862"/>
      <c r="H195" s="895"/>
      <c r="I195" s="862"/>
      <c r="J195" s="895"/>
      <c r="K195" s="862"/>
      <c r="L195" s="875"/>
      <c r="M195" s="862"/>
      <c r="N195" s="895"/>
      <c r="O195" s="862"/>
      <c r="P195" s="895"/>
      <c r="Q195" s="862"/>
      <c r="R195" s="895"/>
      <c r="S195" s="862"/>
      <c r="T195" s="895"/>
      <c r="U195" s="862"/>
      <c r="V195" s="875"/>
      <c r="W195" s="862"/>
      <c r="X195" s="895"/>
      <c r="Y195" s="862"/>
      <c r="Z195" s="895"/>
      <c r="AA195" s="949" t="s">
        <v>252</v>
      </c>
      <c r="AB195" s="949" t="s">
        <v>252</v>
      </c>
      <c r="AC195" s="958"/>
    </row>
    <row r="196" spans="1:29" ht="21.95" customHeight="1" thickTop="1" thickBot="1" x14ac:dyDescent="0.3">
      <c r="A196" s="1646"/>
      <c r="B196" s="1470" t="s">
        <v>298</v>
      </c>
      <c r="C196" s="411"/>
      <c r="D196" s="1138"/>
      <c r="E196" s="861"/>
      <c r="F196" s="874"/>
      <c r="G196" s="861"/>
      <c r="H196" s="894"/>
      <c r="I196" s="861"/>
      <c r="J196" s="1007"/>
      <c r="K196" s="861"/>
      <c r="L196" s="874"/>
      <c r="M196" s="861"/>
      <c r="N196" s="1007"/>
      <c r="O196" s="861"/>
      <c r="P196" s="894"/>
      <c r="Q196" s="861"/>
      <c r="R196" s="894"/>
      <c r="S196" s="861"/>
      <c r="T196" s="894"/>
      <c r="U196" s="861"/>
      <c r="V196" s="874"/>
      <c r="W196" s="1002"/>
      <c r="X196" s="1007"/>
      <c r="Y196" s="1003"/>
      <c r="Z196" s="1210"/>
      <c r="AA196" s="947" t="e">
        <f>AVERAGE(C196,E196,G196,I196,K196,M196,O196,Q196,S196,U196,W196,Y196)</f>
        <v>#DIV/0!</v>
      </c>
      <c r="AB196" s="947" t="e">
        <f>AVERAGE(D196,F196,H196,J196,L196,N196,P196,R196,T196,V196,X196,Z196)</f>
        <v>#DIV/0!</v>
      </c>
      <c r="AC196" s="956"/>
    </row>
    <row r="197" spans="1:29" ht="21.95" hidden="1" customHeight="1" thickTop="1" thickBot="1" x14ac:dyDescent="0.3">
      <c r="A197" s="1646" t="s">
        <v>265</v>
      </c>
      <c r="B197" s="1470" t="s">
        <v>297</v>
      </c>
      <c r="C197" s="412"/>
      <c r="D197" s="1538"/>
      <c r="E197" s="862"/>
      <c r="F197" s="875"/>
      <c r="G197" s="862"/>
      <c r="H197" s="895"/>
      <c r="I197" s="862"/>
      <c r="J197" s="895"/>
      <c r="K197" s="862"/>
      <c r="L197" s="875"/>
      <c r="M197" s="862"/>
      <c r="N197" s="895"/>
      <c r="O197" s="862"/>
      <c r="P197" s="895"/>
      <c r="Q197" s="862"/>
      <c r="R197" s="895"/>
      <c r="S197" s="862"/>
      <c r="T197" s="895"/>
      <c r="U197" s="862"/>
      <c r="V197" s="875"/>
      <c r="W197" s="862"/>
      <c r="X197" s="895"/>
      <c r="Y197" s="862"/>
      <c r="Z197" s="895"/>
      <c r="AA197" s="944" t="s">
        <v>252</v>
      </c>
      <c r="AB197" s="944" t="s">
        <v>252</v>
      </c>
      <c r="AC197" s="955"/>
    </row>
    <row r="198" spans="1:29" ht="21.95" hidden="1" customHeight="1" thickTop="1" thickBot="1" x14ac:dyDescent="0.3">
      <c r="A198" s="1646"/>
      <c r="B198" s="1470" t="s">
        <v>298</v>
      </c>
      <c r="C198" s="1001"/>
      <c r="D198" s="1138"/>
      <c r="E198" s="861"/>
      <c r="F198" s="874"/>
      <c r="G198" s="861"/>
      <c r="H198" s="894"/>
      <c r="I198" s="861"/>
      <c r="J198" s="1007"/>
      <c r="K198" s="861"/>
      <c r="L198" s="874"/>
      <c r="M198" s="861"/>
      <c r="N198" s="894"/>
      <c r="O198" s="861"/>
      <c r="P198" s="894"/>
      <c r="Q198" s="861"/>
      <c r="R198" s="894"/>
      <c r="S198" s="861"/>
      <c r="T198" s="894"/>
      <c r="U198" s="861"/>
      <c r="V198" s="874"/>
      <c r="W198" s="861"/>
      <c r="X198" s="894"/>
      <c r="Y198" s="861"/>
      <c r="Z198" s="1008"/>
      <c r="AA198" s="945" t="e">
        <f>AVERAGE(C198,E198,G198,I198,K198,M198,O198,Q198,S198,U198,W198,Y198)</f>
        <v>#DIV/0!</v>
      </c>
      <c r="AB198" s="945" t="e">
        <f>AVERAGE(D198,F198,H198,J198,L198,N198,P198,R198,T198,V198,X198,Z198)</f>
        <v>#DIV/0!</v>
      </c>
      <c r="AC198" s="956"/>
    </row>
    <row r="199" spans="1:29" ht="21.95" hidden="1" customHeight="1" thickTop="1" thickBot="1" x14ac:dyDescent="0.3">
      <c r="A199" s="1647" t="s">
        <v>266</v>
      </c>
      <c r="B199" s="1470" t="s">
        <v>297</v>
      </c>
      <c r="C199" s="412"/>
      <c r="D199" s="1538"/>
      <c r="E199" s="862"/>
      <c r="F199" s="875"/>
      <c r="G199" s="862"/>
      <c r="H199" s="895"/>
      <c r="I199" s="862"/>
      <c r="J199" s="895"/>
      <c r="K199" s="862"/>
      <c r="L199" s="875"/>
      <c r="M199" s="862"/>
      <c r="N199" s="895"/>
      <c r="O199" s="862"/>
      <c r="P199" s="895"/>
      <c r="Q199" s="862"/>
      <c r="R199" s="895"/>
      <c r="S199" s="862"/>
      <c r="T199" s="895"/>
      <c r="U199" s="862"/>
      <c r="V199" s="875"/>
      <c r="W199" s="862"/>
      <c r="X199" s="895"/>
      <c r="Y199" s="862"/>
      <c r="Z199" s="895"/>
      <c r="AA199" s="949" t="s">
        <v>252</v>
      </c>
      <c r="AB199" s="949" t="s">
        <v>252</v>
      </c>
      <c r="AC199" s="958"/>
    </row>
    <row r="200" spans="1:29" ht="21.95" hidden="1" customHeight="1" thickTop="1" thickBot="1" x14ac:dyDescent="0.3">
      <c r="A200" s="1647"/>
      <c r="B200" s="1470" t="s">
        <v>298</v>
      </c>
      <c r="C200" s="411"/>
      <c r="D200" s="1138"/>
      <c r="E200" s="861"/>
      <c r="F200" s="874"/>
      <c r="G200" s="861"/>
      <c r="H200" s="894"/>
      <c r="I200" s="1002"/>
      <c r="J200" s="894"/>
      <c r="K200" s="861"/>
      <c r="L200" s="1009"/>
      <c r="M200" s="861"/>
      <c r="N200" s="1008"/>
      <c r="O200" s="861"/>
      <c r="P200" s="894"/>
      <c r="Q200" s="861"/>
      <c r="R200" s="894"/>
      <c r="S200" s="861"/>
      <c r="T200" s="894"/>
      <c r="U200" s="861"/>
      <c r="V200" s="874"/>
      <c r="W200" s="861"/>
      <c r="X200" s="894"/>
      <c r="Y200" s="861"/>
      <c r="Z200" s="894"/>
      <c r="AA200" s="947" t="e">
        <f>AVERAGE(C200,E200,G200,I200,K200,M200,O200,Q200,S200,U200,W200,Y200)</f>
        <v>#DIV/0!</v>
      </c>
      <c r="AB200" s="947" t="e">
        <f>AVERAGE(D200,F200,H200,J200,L200,N200,P200,R200,T200,V200,X200,Z200)</f>
        <v>#DIV/0!</v>
      </c>
      <c r="AC200" s="956"/>
    </row>
    <row r="201" spans="1:29" ht="21.95" customHeight="1" thickTop="1" thickBot="1" x14ac:dyDescent="0.3">
      <c r="A201" s="1646" t="s">
        <v>1179</v>
      </c>
      <c r="B201" s="1470" t="s">
        <v>297</v>
      </c>
      <c r="C201" s="1471"/>
      <c r="D201" s="1540"/>
      <c r="E201" s="1472"/>
      <c r="F201" s="1473"/>
      <c r="G201" s="1472"/>
      <c r="H201" s="1474"/>
      <c r="I201" s="1472"/>
      <c r="J201" s="1474"/>
      <c r="K201" s="1472"/>
      <c r="L201" s="1473"/>
      <c r="M201" s="1472"/>
      <c r="N201" s="1474"/>
      <c r="O201" s="1472"/>
      <c r="P201" s="1474"/>
      <c r="Q201" s="1472"/>
      <c r="R201" s="1474"/>
      <c r="S201" s="1472"/>
      <c r="T201" s="1474"/>
      <c r="U201" s="1472"/>
      <c r="V201" s="1473"/>
      <c r="W201" s="1472"/>
      <c r="X201" s="1474"/>
      <c r="Y201" s="1472"/>
      <c r="Z201" s="1474"/>
      <c r="AA201" s="1475" t="s">
        <v>252</v>
      </c>
      <c r="AB201" s="1475" t="s">
        <v>252</v>
      </c>
      <c r="AC201" s="955"/>
    </row>
    <row r="202" spans="1:29" ht="21.95" customHeight="1" thickTop="1" thickBot="1" x14ac:dyDescent="0.3">
      <c r="A202" s="1646"/>
      <c r="B202" s="1470" t="s">
        <v>298</v>
      </c>
      <c r="C202" s="1476"/>
      <c r="D202" s="1542"/>
      <c r="E202" s="1477"/>
      <c r="F202" s="1478"/>
      <c r="G202" s="1477"/>
      <c r="H202" s="1479"/>
      <c r="I202" s="1481"/>
      <c r="J202" s="1479"/>
      <c r="K202" s="1477"/>
      <c r="L202" s="1478"/>
      <c r="M202" s="1477"/>
      <c r="N202" s="1479"/>
      <c r="O202" s="1477"/>
      <c r="P202" s="1479"/>
      <c r="Q202" s="1477"/>
      <c r="R202" s="1479"/>
      <c r="S202" s="1477"/>
      <c r="T202" s="1479"/>
      <c r="U202" s="1477"/>
      <c r="V202" s="1478"/>
      <c r="W202" s="1477"/>
      <c r="X202" s="1479"/>
      <c r="Y202" s="1477"/>
      <c r="Z202" s="1479"/>
      <c r="AA202" s="947" t="e">
        <f>AVERAGE(C202,E202,G202,I202,K202,M202,O202,Q202,S202,U202,W202,Y202)</f>
        <v>#DIV/0!</v>
      </c>
      <c r="AB202" s="947" t="e">
        <f>AVERAGE(D202,F202,H202,J202,L202,N202,P202,R202,T202,V202,X202,Z202)</f>
        <v>#DIV/0!</v>
      </c>
      <c r="AC202" s="956"/>
    </row>
    <row r="203" spans="1:29" ht="21.95" customHeight="1" thickTop="1" thickBot="1" x14ac:dyDescent="0.3">
      <c r="A203" s="1646" t="s">
        <v>1167</v>
      </c>
      <c r="B203" s="1470" t="s">
        <v>297</v>
      </c>
      <c r="C203" s="412"/>
      <c r="D203" s="1538"/>
      <c r="E203" s="862"/>
      <c r="F203" s="875"/>
      <c r="G203" s="862" t="s">
        <v>252</v>
      </c>
      <c r="H203" s="895"/>
      <c r="I203" s="862" t="s">
        <v>252</v>
      </c>
      <c r="J203" s="895"/>
      <c r="K203" s="862" t="s">
        <v>252</v>
      </c>
      <c r="L203" s="875"/>
      <c r="M203" s="862" t="s">
        <v>252</v>
      </c>
      <c r="N203" s="895"/>
      <c r="O203" s="862"/>
      <c r="P203" s="895"/>
      <c r="Q203" s="862"/>
      <c r="R203" s="895"/>
      <c r="S203" s="862"/>
      <c r="T203" s="895"/>
      <c r="U203" s="862"/>
      <c r="V203" s="875"/>
      <c r="W203" s="862"/>
      <c r="X203" s="895"/>
      <c r="Y203" s="862"/>
      <c r="Z203" s="895"/>
      <c r="AA203" s="949" t="s">
        <v>252</v>
      </c>
      <c r="AB203" s="949" t="s">
        <v>252</v>
      </c>
      <c r="AC203" s="958"/>
    </row>
    <row r="204" spans="1:29" ht="21.95" customHeight="1" thickTop="1" thickBot="1" x14ac:dyDescent="0.3">
      <c r="A204" s="1646"/>
      <c r="B204" s="1470" t="s">
        <v>298</v>
      </c>
      <c r="C204" s="1001"/>
      <c r="D204" s="1138"/>
      <c r="E204" s="1002"/>
      <c r="F204" s="1009"/>
      <c r="G204" s="1122">
        <v>0.9</v>
      </c>
      <c r="H204" s="894"/>
      <c r="I204" s="1002">
        <v>1</v>
      </c>
      <c r="J204" s="894"/>
      <c r="K204" s="1002">
        <v>0.8</v>
      </c>
      <c r="L204" s="874"/>
      <c r="M204" s="1003">
        <v>0.6</v>
      </c>
      <c r="N204" s="894"/>
      <c r="O204" s="1002"/>
      <c r="P204" s="894"/>
      <c r="Q204" s="861"/>
      <c r="R204" s="894"/>
      <c r="S204" s="1002"/>
      <c r="T204" s="894"/>
      <c r="U204" s="1002"/>
      <c r="V204" s="874"/>
      <c r="W204" s="1002"/>
      <c r="X204" s="1007"/>
      <c r="Y204" s="1003"/>
      <c r="Z204" s="1007"/>
      <c r="AA204" s="947">
        <f>AVERAGE(C204,E204,G204,I204,K204,M204,O204,Q204,S204,U204,W204,Y204)</f>
        <v>0.82500000000000007</v>
      </c>
      <c r="AB204" s="947" t="e">
        <f>AVERAGE(D204,F204,H204,J204,L204,N204,P204,R204,T204,V204,X204,Z204)</f>
        <v>#DIV/0!</v>
      </c>
      <c r="AC204" s="956"/>
    </row>
    <row r="205" spans="1:29" ht="21.95" customHeight="1" thickTop="1" thickBot="1" x14ac:dyDescent="0.3">
      <c r="A205" s="1646" t="s">
        <v>1168</v>
      </c>
      <c r="B205" s="1470" t="s">
        <v>297</v>
      </c>
      <c r="C205" s="412"/>
      <c r="D205" s="1538"/>
      <c r="E205" s="862"/>
      <c r="F205" s="875"/>
      <c r="G205" s="862" t="s">
        <v>252</v>
      </c>
      <c r="H205" s="895"/>
      <c r="I205" s="1140"/>
      <c r="J205" s="895"/>
      <c r="K205" s="862"/>
      <c r="L205" s="875"/>
      <c r="M205" s="862"/>
      <c r="N205" s="895"/>
      <c r="O205" s="862"/>
      <c r="P205" s="895"/>
      <c r="Q205" s="862"/>
      <c r="R205" s="895"/>
      <c r="S205" s="862"/>
      <c r="T205" s="895"/>
      <c r="U205" s="862"/>
      <c r="V205" s="875"/>
      <c r="W205" s="862"/>
      <c r="X205" s="895"/>
      <c r="Y205" s="862"/>
      <c r="Z205" s="895"/>
      <c r="AA205" s="948" t="s">
        <v>252</v>
      </c>
      <c r="AB205" s="948" t="s">
        <v>252</v>
      </c>
      <c r="AC205" s="957"/>
    </row>
    <row r="206" spans="1:29" ht="21.95" customHeight="1" thickTop="1" thickBot="1" x14ac:dyDescent="0.3">
      <c r="A206" s="1646"/>
      <c r="B206" s="1470" t="s">
        <v>298</v>
      </c>
      <c r="C206" s="1001"/>
      <c r="D206" s="1138"/>
      <c r="E206" s="1002"/>
      <c r="F206" s="874"/>
      <c r="G206" s="1002">
        <v>1</v>
      </c>
      <c r="H206" s="894"/>
      <c r="I206" s="1122"/>
      <c r="J206" s="894"/>
      <c r="K206" s="1208"/>
      <c r="L206" s="874"/>
      <c r="M206" s="861"/>
      <c r="N206" s="894"/>
      <c r="O206" s="861"/>
      <c r="P206" s="894"/>
      <c r="Q206" s="1204"/>
      <c r="R206" s="894"/>
      <c r="S206" s="1003"/>
      <c r="T206" s="894"/>
      <c r="U206" s="1002"/>
      <c r="V206" s="874"/>
      <c r="W206" s="861"/>
      <c r="X206" s="894"/>
      <c r="Y206" s="861"/>
      <c r="Z206" s="894"/>
      <c r="AA206" s="945">
        <f>AVERAGE(C206,E206,G206,I206,K206,M206,O206,Q206,S206,U206,W206,Y206)</f>
        <v>1</v>
      </c>
      <c r="AB206" s="945" t="e">
        <f>AVERAGE(D206,F206,H206,J206,L206,N206,P206,R206,T206,V206,X206,Z206)</f>
        <v>#DIV/0!</v>
      </c>
      <c r="AC206" s="956"/>
    </row>
    <row r="207" spans="1:29" ht="21.95" hidden="1" customHeight="1" thickTop="1" thickBot="1" x14ac:dyDescent="0.3">
      <c r="A207" s="1646" t="s">
        <v>270</v>
      </c>
      <c r="B207" s="430" t="s">
        <v>297</v>
      </c>
      <c r="C207" s="412"/>
      <c r="D207" s="1538"/>
      <c r="E207" s="862"/>
      <c r="F207" s="875"/>
      <c r="G207" s="862"/>
      <c r="H207" s="895"/>
      <c r="I207" s="862"/>
      <c r="J207" s="1361"/>
      <c r="K207" s="862"/>
      <c r="L207" s="875"/>
      <c r="M207" s="862"/>
      <c r="N207" s="895"/>
      <c r="O207" s="862"/>
      <c r="P207" s="895"/>
      <c r="Q207" s="862"/>
      <c r="R207" s="895"/>
      <c r="S207" s="862"/>
      <c r="T207" s="895"/>
      <c r="U207" s="862"/>
      <c r="V207" s="875"/>
      <c r="W207" s="862"/>
      <c r="X207" s="895"/>
      <c r="Y207" s="862"/>
      <c r="Z207" s="895"/>
      <c r="AA207" s="946" t="s">
        <v>252</v>
      </c>
      <c r="AB207" s="946" t="s">
        <v>252</v>
      </c>
      <c r="AC207" s="954"/>
    </row>
    <row r="208" spans="1:29" ht="21.95" hidden="1" customHeight="1" thickTop="1" thickBot="1" x14ac:dyDescent="0.3">
      <c r="A208" s="1646"/>
      <c r="B208" s="430" t="s">
        <v>298</v>
      </c>
      <c r="C208" s="1001"/>
      <c r="D208" s="1138"/>
      <c r="E208" s="861"/>
      <c r="F208" s="874"/>
      <c r="G208" s="1003"/>
      <c r="H208" s="894"/>
      <c r="I208" s="1002"/>
      <c r="J208" s="894"/>
      <c r="K208" s="1002"/>
      <c r="L208" s="874"/>
      <c r="M208" s="1003"/>
      <c r="N208" s="894"/>
      <c r="O208" s="1002"/>
      <c r="P208" s="894"/>
      <c r="Q208" s="1002"/>
      <c r="R208" s="894"/>
      <c r="S208" s="1002"/>
      <c r="T208" s="894"/>
      <c r="U208" s="861"/>
      <c r="V208" s="874"/>
      <c r="W208" s="861"/>
      <c r="X208" s="894"/>
      <c r="Y208" s="1002"/>
      <c r="Z208" s="894"/>
      <c r="AA208" s="947" t="e">
        <f>AVERAGE(C208,E208,G208,I208,K208,M208,O208,Q208,S208,U208,W208,Y208)</f>
        <v>#DIV/0!</v>
      </c>
      <c r="AB208" s="947" t="e">
        <f>AVERAGE(D208,F208,H208,J208,L208,N208,P208,R208,T208,V208,X208,Z208)</f>
        <v>#DIV/0!</v>
      </c>
      <c r="AC208" s="956"/>
    </row>
    <row r="209" spans="1:29" ht="21.95" hidden="1" customHeight="1" thickTop="1" thickBot="1" x14ac:dyDescent="0.3">
      <c r="A209" s="1647" t="s">
        <v>634</v>
      </c>
      <c r="B209" s="429" t="s">
        <v>297</v>
      </c>
      <c r="C209" s="677"/>
      <c r="D209" s="1541"/>
      <c r="E209" s="865"/>
      <c r="F209" s="876"/>
      <c r="G209" s="865"/>
      <c r="H209" s="896"/>
      <c r="I209" s="865"/>
      <c r="J209" s="896"/>
      <c r="K209" s="865"/>
      <c r="L209" s="876"/>
      <c r="M209" s="865"/>
      <c r="N209" s="896"/>
      <c r="O209" s="865"/>
      <c r="P209" s="896"/>
      <c r="Q209" s="865"/>
      <c r="R209" s="896"/>
      <c r="S209" s="865"/>
      <c r="T209" s="896"/>
      <c r="U209" s="865"/>
      <c r="V209" s="876"/>
      <c r="W209" s="865"/>
      <c r="X209" s="896"/>
      <c r="Y209" s="865"/>
      <c r="Z209" s="896"/>
      <c r="AA209" s="944" t="s">
        <v>252</v>
      </c>
      <c r="AB209" s="944" t="s">
        <v>252</v>
      </c>
      <c r="AC209" s="955"/>
    </row>
    <row r="210" spans="1:29" ht="21.95" hidden="1" customHeight="1" thickTop="1" thickBot="1" x14ac:dyDescent="0.3">
      <c r="A210" s="1647"/>
      <c r="B210" s="429" t="s">
        <v>298</v>
      </c>
      <c r="C210" s="1359"/>
      <c r="D210" s="1360"/>
      <c r="E210" s="1006"/>
      <c r="F210" s="1248"/>
      <c r="G210" s="1005"/>
      <c r="H210" s="1125"/>
      <c r="I210" s="1005"/>
      <c r="J210" s="1125"/>
      <c r="K210" s="1006"/>
      <c r="L210" s="1124"/>
      <c r="M210" s="1005"/>
      <c r="N210" s="897"/>
      <c r="O210" s="1005"/>
      <c r="P210" s="1125"/>
      <c r="Q210" s="866"/>
      <c r="R210" s="897"/>
      <c r="S210" s="1005"/>
      <c r="T210" s="1206"/>
      <c r="U210" s="1005"/>
      <c r="V210" s="1124"/>
      <c r="W210" s="1005"/>
      <c r="X210" s="1125"/>
      <c r="Y210" s="1005"/>
      <c r="Z210" s="1206"/>
      <c r="AA210" s="945" t="e">
        <f t="shared" ref="AA210:AB226" si="18">AVERAGE(C210,E210,G210,I210,K210,M210,O210,Q210,S210,U210,W210,Y210)</f>
        <v>#DIV/0!</v>
      </c>
      <c r="AB210" s="945" t="e">
        <f t="shared" si="18"/>
        <v>#DIV/0!</v>
      </c>
      <c r="AC210" s="956"/>
    </row>
    <row r="211" spans="1:29" ht="21.75" customHeight="1" thickTop="1" thickBot="1" x14ac:dyDescent="0.3">
      <c r="A211" s="1646" t="s">
        <v>1173</v>
      </c>
      <c r="B211" s="1470" t="s">
        <v>297</v>
      </c>
      <c r="C211" s="412"/>
      <c r="D211" s="1538" t="s">
        <v>252</v>
      </c>
      <c r="E211" s="862"/>
      <c r="F211" s="875" t="s">
        <v>252</v>
      </c>
      <c r="G211" s="862"/>
      <c r="H211" s="895" t="s">
        <v>252</v>
      </c>
      <c r="I211" s="1140"/>
      <c r="J211" s="895"/>
      <c r="K211" s="862"/>
      <c r="L211" s="875" t="s">
        <v>252</v>
      </c>
      <c r="M211" s="862"/>
      <c r="N211" s="895" t="s">
        <v>252</v>
      </c>
      <c r="O211" s="862"/>
      <c r="P211" s="895"/>
      <c r="Q211" s="862"/>
      <c r="R211" s="895"/>
      <c r="S211" s="862"/>
      <c r="T211" s="895"/>
      <c r="U211" s="862"/>
      <c r="V211" s="875"/>
      <c r="W211" s="862"/>
      <c r="X211" s="895"/>
      <c r="Y211" s="862"/>
      <c r="Z211" s="895"/>
      <c r="AA211" s="948" t="s">
        <v>252</v>
      </c>
      <c r="AB211" s="948" t="s">
        <v>252</v>
      </c>
      <c r="AC211" s="956"/>
    </row>
    <row r="212" spans="1:29" ht="21.95" customHeight="1" thickTop="1" thickBot="1" x14ac:dyDescent="0.3">
      <c r="A212" s="1646"/>
      <c r="B212" s="1470" t="s">
        <v>298</v>
      </c>
      <c r="C212" s="1001"/>
      <c r="D212" s="1138">
        <v>1</v>
      </c>
      <c r="E212" s="1002"/>
      <c r="F212" s="1009">
        <v>1</v>
      </c>
      <c r="G212" s="1002"/>
      <c r="H212" s="1007">
        <v>1</v>
      </c>
      <c r="I212" s="1122"/>
      <c r="J212" s="894"/>
      <c r="K212" s="1208"/>
      <c r="L212" s="1009">
        <v>1</v>
      </c>
      <c r="M212" s="861"/>
      <c r="N212" s="1007">
        <v>1</v>
      </c>
      <c r="O212" s="861"/>
      <c r="P212" s="894"/>
      <c r="Q212" s="1204"/>
      <c r="R212" s="894"/>
      <c r="S212" s="1003"/>
      <c r="T212" s="894"/>
      <c r="U212" s="1002"/>
      <c r="V212" s="874"/>
      <c r="W212" s="861"/>
      <c r="X212" s="894"/>
      <c r="Y212" s="861"/>
      <c r="Z212" s="894"/>
      <c r="AA212" s="945" t="e">
        <f>AVERAGE(C212,E212,G212,I212,K212,M212,O212,Q212,S212,U212,W212,Y212)</f>
        <v>#DIV/0!</v>
      </c>
      <c r="AB212" s="945">
        <f>AVERAGE(D212,F212,H212,J212,L212,N212,P212,R212,T212,V212,X212,Z212)</f>
        <v>1</v>
      </c>
      <c r="AC212" s="956"/>
    </row>
    <row r="213" spans="1:29" ht="21.95" customHeight="1" thickTop="1" thickBot="1" x14ac:dyDescent="0.3">
      <c r="A213" s="1646" t="s">
        <v>1174</v>
      </c>
      <c r="B213" s="1543" t="s">
        <v>297</v>
      </c>
      <c r="C213" s="1544"/>
      <c r="D213" s="1545" t="s">
        <v>252</v>
      </c>
      <c r="E213" s="1546"/>
      <c r="F213" s="1544"/>
      <c r="G213" s="1546"/>
      <c r="H213" s="1547"/>
      <c r="I213" s="1548"/>
      <c r="J213" s="1549"/>
      <c r="K213" s="1550"/>
      <c r="L213" s="1544"/>
      <c r="M213" s="1546"/>
      <c r="N213" s="1547"/>
      <c r="O213" s="1551"/>
      <c r="P213" s="1549"/>
      <c r="Q213" s="1552"/>
      <c r="R213" s="1549"/>
      <c r="S213" s="1553"/>
      <c r="T213" s="1549"/>
      <c r="U213" s="1546"/>
      <c r="V213" s="1554"/>
      <c r="W213" s="1551"/>
      <c r="X213" s="1549"/>
      <c r="Y213" s="1551"/>
      <c r="Z213" s="1549"/>
      <c r="AA213" s="1556" t="s">
        <v>252</v>
      </c>
      <c r="AB213" s="1556" t="s">
        <v>252</v>
      </c>
      <c r="AC213" s="956"/>
    </row>
    <row r="214" spans="1:29" ht="21.95" customHeight="1" thickTop="1" thickBot="1" x14ac:dyDescent="0.3">
      <c r="A214" s="1646"/>
      <c r="B214" s="1543" t="s">
        <v>298</v>
      </c>
      <c r="C214" s="1544"/>
      <c r="D214" s="1545">
        <v>1</v>
      </c>
      <c r="E214" s="1546"/>
      <c r="F214" s="1544"/>
      <c r="G214" s="1546"/>
      <c r="H214" s="1547"/>
      <c r="I214" s="1548"/>
      <c r="J214" s="1549"/>
      <c r="K214" s="1550"/>
      <c r="L214" s="1544" t="s">
        <v>252</v>
      </c>
      <c r="M214" s="1546"/>
      <c r="N214" s="1547"/>
      <c r="O214" s="1551"/>
      <c r="P214" s="1549"/>
      <c r="Q214" s="1552"/>
      <c r="R214" s="1549"/>
      <c r="S214" s="1553"/>
      <c r="T214" s="1549"/>
      <c r="U214" s="1546"/>
      <c r="V214" s="1554"/>
      <c r="W214" s="1551"/>
      <c r="X214" s="1549"/>
      <c r="Y214" s="1551"/>
      <c r="Z214" s="1549"/>
      <c r="AA214" s="945" t="e">
        <f>AVERAGE(C214,E214,G214,I214,K214,M214,O214,Q214,S214,U214,W214,Y214)</f>
        <v>#DIV/0!</v>
      </c>
      <c r="AB214" s="945">
        <f>AVERAGE(D214,F214,H214,J214,L214,N214,P214,R214,T214,V214,X214,Z214)</f>
        <v>1</v>
      </c>
      <c r="AC214" s="956"/>
    </row>
    <row r="215" spans="1:29" ht="21.95" customHeight="1" thickTop="1" thickBot="1" x14ac:dyDescent="0.3">
      <c r="A215" s="1646" t="s">
        <v>1175</v>
      </c>
      <c r="B215" s="1543" t="s">
        <v>297</v>
      </c>
      <c r="C215" s="1544" t="s">
        <v>252</v>
      </c>
      <c r="D215" s="1545"/>
      <c r="E215" s="1546" t="s">
        <v>252</v>
      </c>
      <c r="F215" s="1544"/>
      <c r="G215" s="1546" t="s">
        <v>252</v>
      </c>
      <c r="H215" s="1547"/>
      <c r="I215" s="1548" t="s">
        <v>252</v>
      </c>
      <c r="J215" s="1549"/>
      <c r="K215" s="1550"/>
      <c r="L215" s="1544">
        <v>1</v>
      </c>
      <c r="M215" s="1546"/>
      <c r="N215" s="1547"/>
      <c r="O215" s="1551"/>
      <c r="P215" s="1549"/>
      <c r="Q215" s="1552"/>
      <c r="R215" s="1549"/>
      <c r="S215" s="1553"/>
      <c r="T215" s="1549"/>
      <c r="U215" s="1546"/>
      <c r="V215" s="1554"/>
      <c r="W215" s="1551"/>
      <c r="X215" s="1549"/>
      <c r="Y215" s="1551"/>
      <c r="Z215" s="1549"/>
      <c r="AA215" s="1556" t="s">
        <v>252</v>
      </c>
      <c r="AB215" s="1556" t="s">
        <v>252</v>
      </c>
      <c r="AC215" s="956"/>
    </row>
    <row r="216" spans="1:29" ht="21.95" customHeight="1" thickTop="1" thickBot="1" x14ac:dyDescent="0.3">
      <c r="A216" s="1646"/>
      <c r="B216" s="1543" t="s">
        <v>298</v>
      </c>
      <c r="C216" s="1555">
        <v>0.6</v>
      </c>
      <c r="D216" s="1545"/>
      <c r="E216" s="1546">
        <v>1</v>
      </c>
      <c r="F216" s="1544"/>
      <c r="G216" s="1546">
        <v>1</v>
      </c>
      <c r="H216" s="1547"/>
      <c r="I216" s="1548">
        <v>1</v>
      </c>
      <c r="J216" s="1549"/>
      <c r="K216" s="1550"/>
      <c r="L216" s="1544"/>
      <c r="M216" s="1546"/>
      <c r="N216" s="1547"/>
      <c r="O216" s="1551"/>
      <c r="P216" s="1549"/>
      <c r="Q216" s="1552"/>
      <c r="R216" s="1549"/>
      <c r="S216" s="1553"/>
      <c r="T216" s="1549"/>
      <c r="U216" s="1546"/>
      <c r="V216" s="1554"/>
      <c r="W216" s="1551"/>
      <c r="X216" s="1549"/>
      <c r="Y216" s="1551"/>
      <c r="Z216" s="1549"/>
      <c r="AA216" s="945">
        <f>AVERAGE(C216,E216,G216,I216,K216,M216,O216,Q216,S216,U216,W216,Y216)</f>
        <v>0.9</v>
      </c>
      <c r="AB216" s="945" t="e">
        <f>AVERAGE(D216,F216,H216,J216,L216,N216,P216,R216,T216,V216,X216,Z216)</f>
        <v>#DIV/0!</v>
      </c>
      <c r="AC216" s="956"/>
    </row>
    <row r="217" spans="1:29" ht="21.95" customHeight="1" thickTop="1" thickBot="1" x14ac:dyDescent="0.3">
      <c r="A217" s="1646" t="s">
        <v>1176</v>
      </c>
      <c r="B217" s="1543" t="s">
        <v>297</v>
      </c>
      <c r="C217" s="1544"/>
      <c r="D217" s="1545"/>
      <c r="E217" s="1546" t="s">
        <v>252</v>
      </c>
      <c r="F217" s="1544"/>
      <c r="G217" s="1546"/>
      <c r="H217" s="1547"/>
      <c r="I217" s="1548"/>
      <c r="J217" s="1549"/>
      <c r="K217" s="1550"/>
      <c r="L217" s="1544"/>
      <c r="M217" s="1546"/>
      <c r="N217" s="1547"/>
      <c r="O217" s="1551"/>
      <c r="P217" s="1549"/>
      <c r="Q217" s="1552"/>
      <c r="R217" s="1549"/>
      <c r="S217" s="1553"/>
      <c r="T217" s="1549"/>
      <c r="U217" s="1546"/>
      <c r="V217" s="1554"/>
      <c r="W217" s="1551"/>
      <c r="X217" s="1549"/>
      <c r="Y217" s="1551"/>
      <c r="Z217" s="1549"/>
      <c r="AA217" s="1556" t="s">
        <v>252</v>
      </c>
      <c r="AB217" s="1556" t="s">
        <v>252</v>
      </c>
      <c r="AC217" s="956"/>
    </row>
    <row r="218" spans="1:29" ht="21.95" customHeight="1" thickTop="1" thickBot="1" x14ac:dyDescent="0.3">
      <c r="A218" s="1646"/>
      <c r="B218" s="1543" t="s">
        <v>298</v>
      </c>
      <c r="C218" s="1544"/>
      <c r="D218" s="1545"/>
      <c r="E218" s="1546">
        <v>1</v>
      </c>
      <c r="F218" s="1544"/>
      <c r="G218" s="1546"/>
      <c r="H218" s="1547"/>
      <c r="I218" s="1548"/>
      <c r="J218" s="1549"/>
      <c r="K218" s="1550"/>
      <c r="L218" s="1544"/>
      <c r="M218" s="1546"/>
      <c r="N218" s="1547"/>
      <c r="O218" s="1551"/>
      <c r="P218" s="1549"/>
      <c r="Q218" s="1552"/>
      <c r="R218" s="1549"/>
      <c r="S218" s="1553"/>
      <c r="T218" s="1549"/>
      <c r="U218" s="1546"/>
      <c r="V218" s="1554"/>
      <c r="W218" s="1551"/>
      <c r="X218" s="1549"/>
      <c r="Y218" s="1551"/>
      <c r="Z218" s="1549"/>
      <c r="AA218" s="945">
        <f>AVERAGE(C218,E218,G218,I218,K218,M218,O218,Q218,S218,U218,W218,Y218)</f>
        <v>1</v>
      </c>
      <c r="AB218" s="945" t="e">
        <f>AVERAGE(D218,F218,H218,J218,L218,N218,P218,R218,T218,V218,X218,Z218)</f>
        <v>#DIV/0!</v>
      </c>
      <c r="AC218" s="956"/>
    </row>
    <row r="219" spans="1:29" ht="21.95" customHeight="1" thickTop="1" thickBot="1" x14ac:dyDescent="0.3">
      <c r="A219" s="1646" t="s">
        <v>1177</v>
      </c>
      <c r="B219" s="1543" t="s">
        <v>297</v>
      </c>
      <c r="C219" s="1544"/>
      <c r="D219" s="1545"/>
      <c r="E219" s="1546" t="s">
        <v>252</v>
      </c>
      <c r="F219" s="1544"/>
      <c r="G219" s="1546" t="s">
        <v>252</v>
      </c>
      <c r="H219" s="1547"/>
      <c r="I219" s="1548" t="s">
        <v>252</v>
      </c>
      <c r="J219" s="1549"/>
      <c r="K219" s="1550" t="s">
        <v>252</v>
      </c>
      <c r="L219" s="1544"/>
      <c r="M219" s="1546" t="s">
        <v>252</v>
      </c>
      <c r="N219" s="1547"/>
      <c r="O219" s="1551"/>
      <c r="P219" s="1549"/>
      <c r="Q219" s="1552"/>
      <c r="R219" s="1549"/>
      <c r="S219" s="1553"/>
      <c r="T219" s="1549"/>
      <c r="U219" s="1546"/>
      <c r="V219" s="1554"/>
      <c r="W219" s="1551"/>
      <c r="X219" s="1549"/>
      <c r="Y219" s="1551"/>
      <c r="Z219" s="1549"/>
      <c r="AA219" s="1556" t="s">
        <v>252</v>
      </c>
      <c r="AB219" s="1556" t="s">
        <v>252</v>
      </c>
      <c r="AC219" s="956"/>
    </row>
    <row r="220" spans="1:29" ht="21.95" customHeight="1" thickTop="1" thickBot="1" x14ac:dyDescent="0.3">
      <c r="A220" s="1646"/>
      <c r="B220" s="1543" t="s">
        <v>298</v>
      </c>
      <c r="C220" s="1544"/>
      <c r="D220" s="1545"/>
      <c r="E220" s="1546">
        <v>1</v>
      </c>
      <c r="F220" s="1544"/>
      <c r="G220" s="1553">
        <v>0.4</v>
      </c>
      <c r="H220" s="1547"/>
      <c r="I220" s="1548">
        <v>0.85</v>
      </c>
      <c r="J220" s="1549"/>
      <c r="K220" s="1550">
        <v>0.81399999999999995</v>
      </c>
      <c r="L220" s="1544"/>
      <c r="M220" s="1553">
        <v>0.7</v>
      </c>
      <c r="N220" s="1547"/>
      <c r="O220" s="1551"/>
      <c r="P220" s="1549"/>
      <c r="Q220" s="1552"/>
      <c r="R220" s="1549"/>
      <c r="S220" s="1553"/>
      <c r="T220" s="1549"/>
      <c r="U220" s="1546"/>
      <c r="V220" s="1554"/>
      <c r="W220" s="1551"/>
      <c r="X220" s="1549"/>
      <c r="Y220" s="1551"/>
      <c r="Z220" s="1549"/>
      <c r="AA220" s="945">
        <f>AVERAGE(C220,E220,G220,I220,K220,M220,O220,Q220,S220,U220,W220,Y220)</f>
        <v>0.75280000000000002</v>
      </c>
      <c r="AB220" s="945" t="e">
        <f>AVERAGE(D220,F220,H220,J220,L220,N220,P220,R220,T220,V220,X220,Z220)</f>
        <v>#DIV/0!</v>
      </c>
      <c r="AC220" s="956"/>
    </row>
    <row r="221" spans="1:29" ht="21.95" customHeight="1" thickTop="1" thickBot="1" x14ac:dyDescent="0.3">
      <c r="A221" s="1646" t="s">
        <v>1178</v>
      </c>
      <c r="B221" s="1543" t="s">
        <v>297</v>
      </c>
      <c r="C221" s="1544"/>
      <c r="D221" s="1545"/>
      <c r="E221" s="1546"/>
      <c r="F221" s="1544"/>
      <c r="G221" s="1546"/>
      <c r="H221" s="1547"/>
      <c r="I221" s="1548" t="s">
        <v>252</v>
      </c>
      <c r="J221" s="1549"/>
      <c r="K221" s="1550"/>
      <c r="L221" s="1544"/>
      <c r="M221" s="1546"/>
      <c r="N221" s="1547"/>
      <c r="O221" s="1551"/>
      <c r="P221" s="1549"/>
      <c r="Q221" s="1552"/>
      <c r="R221" s="1549"/>
      <c r="S221" s="1553"/>
      <c r="T221" s="1549"/>
      <c r="U221" s="1546"/>
      <c r="V221" s="1554"/>
      <c r="W221" s="1551"/>
      <c r="X221" s="1549"/>
      <c r="Y221" s="1551"/>
      <c r="Z221" s="1549"/>
      <c r="AA221" s="1556" t="s">
        <v>252</v>
      </c>
      <c r="AB221" s="1556" t="s">
        <v>252</v>
      </c>
      <c r="AC221" s="956"/>
    </row>
    <row r="222" spans="1:29" ht="21.95" customHeight="1" thickTop="1" thickBot="1" x14ac:dyDescent="0.3">
      <c r="A222" s="1646"/>
      <c r="B222" s="1543" t="s">
        <v>298</v>
      </c>
      <c r="C222" s="1544"/>
      <c r="D222" s="1545"/>
      <c r="E222" s="1546"/>
      <c r="F222" s="1544"/>
      <c r="G222" s="1546"/>
      <c r="H222" s="1547"/>
      <c r="I222" s="1553">
        <v>0.68600000000000005</v>
      </c>
      <c r="J222" s="1549"/>
      <c r="K222" s="1550"/>
      <c r="L222" s="1544"/>
      <c r="M222" s="1546"/>
      <c r="N222" s="1547"/>
      <c r="O222" s="1551"/>
      <c r="P222" s="1549"/>
      <c r="Q222" s="1552"/>
      <c r="R222" s="1549"/>
      <c r="S222" s="1553"/>
      <c r="T222" s="1549"/>
      <c r="U222" s="1546"/>
      <c r="V222" s="1554"/>
      <c r="W222" s="1551"/>
      <c r="X222" s="1549"/>
      <c r="Y222" s="1551"/>
      <c r="Z222" s="1549"/>
      <c r="AA222" s="945">
        <f>AVERAGE(C222,E222,G222,I222,K222,M222,O222,Q222,S222,U222,W222,Y222)</f>
        <v>0.68600000000000005</v>
      </c>
      <c r="AB222" s="945" t="e">
        <f>AVERAGE(D222,F222,H222,J222,L222,N222,P222,R222,T222,V222,X222,Z222)</f>
        <v>#DIV/0!</v>
      </c>
      <c r="AC222" s="956"/>
    </row>
    <row r="223" spans="1:29" ht="21.95" customHeight="1" thickTop="1" thickBot="1" x14ac:dyDescent="0.3">
      <c r="A223" s="431" t="s">
        <v>300</v>
      </c>
      <c r="B223" s="1670"/>
      <c r="C223" s="857">
        <v>14</v>
      </c>
      <c r="D223" s="870">
        <v>5</v>
      </c>
      <c r="E223" s="867">
        <v>14</v>
      </c>
      <c r="F223" s="877">
        <v>5</v>
      </c>
      <c r="G223" s="867">
        <v>14</v>
      </c>
      <c r="H223" s="898">
        <v>5</v>
      </c>
      <c r="I223" s="867">
        <v>14</v>
      </c>
      <c r="J223" s="898">
        <v>5</v>
      </c>
      <c r="K223" s="867">
        <v>14</v>
      </c>
      <c r="L223" s="877">
        <v>5</v>
      </c>
      <c r="M223" s="867">
        <v>14</v>
      </c>
      <c r="N223" s="898">
        <v>5</v>
      </c>
      <c r="O223" s="867"/>
      <c r="P223" s="898"/>
      <c r="Q223" s="867"/>
      <c r="R223" s="898"/>
      <c r="S223" s="867"/>
      <c r="T223" s="898"/>
      <c r="U223" s="867"/>
      <c r="V223" s="877"/>
      <c r="W223" s="867"/>
      <c r="X223" s="898"/>
      <c r="Y223" s="867"/>
      <c r="Z223" s="898"/>
      <c r="AA223" s="1284">
        <f t="shared" si="18"/>
        <v>14</v>
      </c>
      <c r="AB223" s="1284">
        <f t="shared" si="18"/>
        <v>5</v>
      </c>
      <c r="AC223" s="956"/>
    </row>
    <row r="224" spans="1:29" ht="21.95" customHeight="1" thickTop="1" thickBot="1" x14ac:dyDescent="0.3">
      <c r="A224" s="431" t="s">
        <v>301</v>
      </c>
      <c r="B224" s="1671"/>
      <c r="C224" s="858">
        <v>13</v>
      </c>
      <c r="D224" s="871">
        <v>5</v>
      </c>
      <c r="E224" s="868">
        <v>12</v>
      </c>
      <c r="F224" s="878">
        <v>5</v>
      </c>
      <c r="G224" s="868">
        <v>12</v>
      </c>
      <c r="H224" s="899">
        <v>5</v>
      </c>
      <c r="I224" s="868">
        <v>13</v>
      </c>
      <c r="J224" s="899">
        <v>5</v>
      </c>
      <c r="K224" s="868">
        <v>14</v>
      </c>
      <c r="L224" s="878">
        <v>5</v>
      </c>
      <c r="M224" s="868">
        <v>12</v>
      </c>
      <c r="N224" s="899">
        <v>5</v>
      </c>
      <c r="O224" s="868"/>
      <c r="P224" s="899"/>
      <c r="Q224" s="868"/>
      <c r="R224" s="899"/>
      <c r="S224" s="868"/>
      <c r="T224" s="899"/>
      <c r="U224" s="868"/>
      <c r="V224" s="878"/>
      <c r="W224" s="868"/>
      <c r="X224" s="899"/>
      <c r="Y224" s="868"/>
      <c r="Z224" s="899"/>
      <c r="AA224" s="1284">
        <f>AVERAGE(C224,E224,G224,I224,K224,M224,O224,Q224,S224,U224,W224,Y224)</f>
        <v>12.666666666666666</v>
      </c>
      <c r="AB224" s="1284">
        <f t="shared" si="18"/>
        <v>5</v>
      </c>
      <c r="AC224" s="956"/>
    </row>
    <row r="225" spans="1:41" ht="21.95" customHeight="1" thickTop="1" thickBot="1" x14ac:dyDescent="0.3">
      <c r="A225" s="431" t="s">
        <v>242</v>
      </c>
      <c r="B225" s="1671"/>
      <c r="C225" s="805">
        <f>C$223/$J$165</f>
        <v>1</v>
      </c>
      <c r="D225" s="822">
        <f>D$223/$K$165</f>
        <v>1</v>
      </c>
      <c r="E225" s="869">
        <f>E$223/$J$165</f>
        <v>1</v>
      </c>
      <c r="F225" s="879">
        <f>F$223/$K$165</f>
        <v>1</v>
      </c>
      <c r="G225" s="869">
        <f>G$223/$J$165</f>
        <v>1</v>
      </c>
      <c r="H225" s="900">
        <f>H$223/$K$165</f>
        <v>1</v>
      </c>
      <c r="I225" s="869">
        <f>I$223/$J$165</f>
        <v>1</v>
      </c>
      <c r="J225" s="900">
        <f>J$223/$K$165</f>
        <v>1</v>
      </c>
      <c r="K225" s="869">
        <f>K$223/$J$165</f>
        <v>1</v>
      </c>
      <c r="L225" s="879">
        <f>L$223/$K$165</f>
        <v>1</v>
      </c>
      <c r="M225" s="869">
        <f>M$223/$J$165</f>
        <v>1</v>
      </c>
      <c r="N225" s="900">
        <f>N$223/$K$165</f>
        <v>1</v>
      </c>
      <c r="O225" s="869">
        <f>O$223/$J$165</f>
        <v>0</v>
      </c>
      <c r="P225" s="900">
        <f>P$223/$K$165</f>
        <v>0</v>
      </c>
      <c r="Q225" s="869">
        <f>Q$223/$J$165</f>
        <v>0</v>
      </c>
      <c r="R225" s="900">
        <f>R$223/$K$165</f>
        <v>0</v>
      </c>
      <c r="S225" s="869">
        <f>S$223/$J$165</f>
        <v>0</v>
      </c>
      <c r="T225" s="900">
        <f>T$223/$K$165</f>
        <v>0</v>
      </c>
      <c r="U225" s="869">
        <f>U$223/$J$165</f>
        <v>0</v>
      </c>
      <c r="V225" s="879">
        <f>V$223/$K$165</f>
        <v>0</v>
      </c>
      <c r="W225" s="869">
        <f>W$223/$J$165</f>
        <v>0</v>
      </c>
      <c r="X225" s="900">
        <f>X$223/$K$165</f>
        <v>0</v>
      </c>
      <c r="Y225" s="869">
        <f>Y$223/$J$165</f>
        <v>0</v>
      </c>
      <c r="Z225" s="900">
        <f>Z$223/$K$165</f>
        <v>0</v>
      </c>
      <c r="AA225" s="945">
        <f t="shared" si="18"/>
        <v>0.5</v>
      </c>
      <c r="AB225" s="945">
        <f t="shared" si="18"/>
        <v>0.5</v>
      </c>
      <c r="AC225" s="956"/>
    </row>
    <row r="226" spans="1:41" ht="21.95" customHeight="1" thickTop="1" thickBot="1" x14ac:dyDescent="0.3">
      <c r="A226" s="432" t="s">
        <v>250</v>
      </c>
      <c r="B226" s="1672"/>
      <c r="C226" s="1560">
        <f>C$224/$J$165</f>
        <v>0.9285714285714286</v>
      </c>
      <c r="D226" s="1561">
        <f>D$224/$K$165</f>
        <v>1</v>
      </c>
      <c r="E226" s="1562">
        <f>E$224/$J$165</f>
        <v>0.8571428571428571</v>
      </c>
      <c r="F226" s="1563">
        <f>F$224/$K$165</f>
        <v>1</v>
      </c>
      <c r="G226" s="1562">
        <f>G$224/$J$165</f>
        <v>0.8571428571428571</v>
      </c>
      <c r="H226" s="1564">
        <f>H$224/$K$165</f>
        <v>1</v>
      </c>
      <c r="I226" s="1562">
        <f>I$224/$J$165</f>
        <v>0.9285714285714286</v>
      </c>
      <c r="J226" s="1564">
        <f>J$224/$K$165</f>
        <v>1</v>
      </c>
      <c r="K226" s="1562">
        <f>K$224/$J$165</f>
        <v>1</v>
      </c>
      <c r="L226" s="1563">
        <f>L$224/$K$165</f>
        <v>1</v>
      </c>
      <c r="M226" s="1562">
        <f>M$224/$J$165</f>
        <v>0.8571428571428571</v>
      </c>
      <c r="N226" s="1564">
        <f>N$224/$K$165</f>
        <v>1</v>
      </c>
      <c r="O226" s="1562">
        <f>O$224/$J$165</f>
        <v>0</v>
      </c>
      <c r="P226" s="1564">
        <f>P$224/$K$165</f>
        <v>0</v>
      </c>
      <c r="Q226" s="1562">
        <f>Q$224/$J$165</f>
        <v>0</v>
      </c>
      <c r="R226" s="1564">
        <f>R$224/$K$165</f>
        <v>0</v>
      </c>
      <c r="S226" s="1562">
        <f>S$224/$J$165</f>
        <v>0</v>
      </c>
      <c r="T226" s="1564">
        <f>T$224/$K$165</f>
        <v>0</v>
      </c>
      <c r="U226" s="1562">
        <f>U$224/$J$165</f>
        <v>0</v>
      </c>
      <c r="V226" s="1563">
        <f>V$224/$K$165</f>
        <v>0</v>
      </c>
      <c r="W226" s="1562">
        <f>W$224/$J$165</f>
        <v>0</v>
      </c>
      <c r="X226" s="1564">
        <f>X$224/$K$165</f>
        <v>0</v>
      </c>
      <c r="Y226" s="1562">
        <f>Y$224/$J$165</f>
        <v>0</v>
      </c>
      <c r="Z226" s="1564">
        <f>Z$224/$K$165</f>
        <v>0</v>
      </c>
      <c r="AA226" s="1565">
        <f t="shared" si="18"/>
        <v>0.45238095238095233</v>
      </c>
      <c r="AB226" s="1565">
        <f t="shared" si="18"/>
        <v>0.5</v>
      </c>
      <c r="AC226" s="956"/>
    </row>
    <row r="227" spans="1:41" ht="21.95" customHeight="1" thickTop="1" thickBot="1" x14ac:dyDescent="0.3">
      <c r="B227" s="433"/>
      <c r="C227" s="1567">
        <f>AVERAGE(C226:D226)</f>
        <v>0.9642857142857143</v>
      </c>
      <c r="D227" s="1568"/>
      <c r="E227" s="1567">
        <f t="shared" ref="E227" si="19">AVERAGE(E226:F226)</f>
        <v>0.9285714285714286</v>
      </c>
      <c r="F227" s="1568"/>
      <c r="G227" s="1567">
        <f t="shared" ref="G227" si="20">AVERAGE(G226:H226)</f>
        <v>0.9285714285714286</v>
      </c>
      <c r="H227" s="1568"/>
      <c r="I227" s="1567">
        <f t="shared" ref="I227" si="21">AVERAGE(I226:J226)</f>
        <v>0.9642857142857143</v>
      </c>
      <c r="J227" s="1568"/>
      <c r="K227" s="1567">
        <f t="shared" ref="K227" si="22">AVERAGE(K226:L226)</f>
        <v>1</v>
      </c>
      <c r="L227" s="1568"/>
      <c r="M227" s="1567">
        <f t="shared" ref="M227" si="23">AVERAGE(M226:N226)</f>
        <v>0.9285714285714286</v>
      </c>
      <c r="N227" s="1568"/>
      <c r="O227" s="1567">
        <f t="shared" ref="O227" si="24">AVERAGE(O226:P226)</f>
        <v>0</v>
      </c>
      <c r="P227" s="1568"/>
      <c r="Q227" s="1567">
        <f t="shared" ref="Q227" si="25">AVERAGE(Q226:R226)</f>
        <v>0</v>
      </c>
      <c r="R227" s="1568"/>
      <c r="S227" s="1567">
        <f t="shared" ref="S227" si="26">AVERAGE(S226:T226)</f>
        <v>0</v>
      </c>
      <c r="T227" s="1568"/>
      <c r="U227" s="1567">
        <f t="shared" ref="U227" si="27">AVERAGE(U226:V226)</f>
        <v>0</v>
      </c>
      <c r="V227" s="1568"/>
      <c r="W227" s="1567">
        <f t="shared" ref="W227" si="28">AVERAGE(W226:X226)</f>
        <v>0</v>
      </c>
      <c r="X227" s="1568"/>
      <c r="Y227" s="1567">
        <f t="shared" ref="Y227" si="29">AVERAGE(Y226:Z226)</f>
        <v>0</v>
      </c>
      <c r="Z227" s="1568"/>
      <c r="AA227" s="1567">
        <f t="shared" ref="AA227" si="30">AVERAGE(AA226:AB226)</f>
        <v>0.47619047619047616</v>
      </c>
      <c r="AB227" s="1568"/>
    </row>
    <row r="228" spans="1:41" ht="21.95" customHeight="1" thickTop="1" x14ac:dyDescent="0.25">
      <c r="A228" s="435"/>
      <c r="B228" s="435"/>
      <c r="C228" s="435"/>
      <c r="D228" s="435"/>
      <c r="E228" s="435"/>
      <c r="F228" s="435"/>
      <c r="G228" s="435"/>
      <c r="H228" s="435"/>
      <c r="I228" s="435"/>
      <c r="J228" s="435"/>
      <c r="K228" s="435"/>
      <c r="L228" s="435"/>
      <c r="M228" s="435"/>
      <c r="N228" s="435"/>
      <c r="O228" s="435"/>
      <c r="P228" s="435"/>
      <c r="Q228" s="435"/>
      <c r="R228" s="435"/>
      <c r="S228" s="435"/>
      <c r="T228" s="435"/>
      <c r="U228" s="435"/>
      <c r="V228" s="435"/>
      <c r="W228" s="435"/>
      <c r="X228" s="435"/>
      <c r="Y228" s="435"/>
    </row>
    <row r="229" spans="1:41" ht="21.95" hidden="1" customHeight="1" thickTop="1" thickBot="1" x14ac:dyDescent="0.3">
      <c r="A229" s="1643" t="s">
        <v>774</v>
      </c>
      <c r="B229" s="1644"/>
      <c r="C229" s="1644"/>
      <c r="D229" s="1644"/>
      <c r="E229" s="1644"/>
      <c r="F229" s="1644"/>
      <c r="G229" s="1644"/>
      <c r="H229" s="1644"/>
      <c r="I229" s="1644"/>
      <c r="J229" s="1644"/>
      <c r="K229" s="1644"/>
      <c r="L229" s="1644"/>
      <c r="M229" s="1644"/>
      <c r="N229" s="1645"/>
      <c r="O229" s="927"/>
      <c r="P229" s="436"/>
      <c r="Q229" s="436"/>
      <c r="R229" s="436"/>
      <c r="S229" s="436"/>
      <c r="T229" s="436"/>
      <c r="U229" s="436"/>
      <c r="V229" s="436"/>
      <c r="W229" s="436"/>
      <c r="X229" s="436"/>
      <c r="Y229" s="436"/>
    </row>
    <row r="230" spans="1:41" ht="27" hidden="1" thickTop="1" thickBot="1" x14ac:dyDescent="0.3">
      <c r="A230" s="435"/>
      <c r="B230" s="435"/>
      <c r="C230" s="435"/>
      <c r="D230" s="437"/>
      <c r="E230" s="437"/>
      <c r="F230" s="437"/>
      <c r="G230" s="437"/>
      <c r="H230" s="437"/>
      <c r="I230" s="437"/>
      <c r="J230" s="437"/>
      <c r="K230" s="437"/>
      <c r="L230" s="437"/>
      <c r="M230" s="437"/>
      <c r="N230" s="437"/>
      <c r="O230" s="437"/>
      <c r="P230" s="437"/>
      <c r="Q230" s="437"/>
      <c r="R230" s="437"/>
      <c r="S230" s="437"/>
      <c r="T230" s="437"/>
      <c r="U230" s="437"/>
      <c r="V230" s="437"/>
      <c r="W230" s="437"/>
      <c r="X230" s="437"/>
      <c r="Y230" s="437"/>
    </row>
    <row r="231" spans="1:41" ht="35.25" hidden="1" customHeight="1" thickTop="1" thickBot="1" x14ac:dyDescent="0.3">
      <c r="A231" s="1673" t="s">
        <v>320</v>
      </c>
      <c r="B231" s="1577">
        <v>2005</v>
      </c>
      <c r="C231" s="1576"/>
      <c r="D231" s="1577" t="s">
        <v>215</v>
      </c>
      <c r="E231" s="1640"/>
      <c r="F231" s="1575">
        <v>2006</v>
      </c>
      <c r="G231" s="1576"/>
      <c r="H231" s="1577" t="s">
        <v>215</v>
      </c>
      <c r="I231" s="1680"/>
      <c r="J231" s="1575">
        <v>2007</v>
      </c>
      <c r="K231" s="1576"/>
      <c r="L231" s="1577" t="s">
        <v>215</v>
      </c>
      <c r="M231" s="1576"/>
      <c r="N231" s="1575">
        <v>2008</v>
      </c>
      <c r="O231" s="1576"/>
      <c r="P231" s="1577" t="s">
        <v>215</v>
      </c>
      <c r="Q231" s="1576"/>
      <c r="R231" s="1575">
        <v>2009</v>
      </c>
      <c r="S231" s="1576"/>
      <c r="T231" s="1577" t="s">
        <v>215</v>
      </c>
      <c r="U231" s="1576"/>
      <c r="V231" s="1575">
        <v>2010</v>
      </c>
      <c r="W231" s="1576"/>
      <c r="X231" s="1577" t="s">
        <v>215</v>
      </c>
      <c r="Y231" s="1576"/>
      <c r="Z231" s="1575" t="s">
        <v>650</v>
      </c>
      <c r="AA231" s="1576"/>
      <c r="AB231" s="1577" t="s">
        <v>215</v>
      </c>
      <c r="AC231" s="1576"/>
      <c r="AD231" s="1575" t="s">
        <v>649</v>
      </c>
      <c r="AE231" s="1576"/>
      <c r="AF231" s="1577" t="s">
        <v>215</v>
      </c>
      <c r="AG231" s="1576"/>
      <c r="AH231" s="1575" t="s">
        <v>651</v>
      </c>
      <c r="AI231" s="1576"/>
      <c r="AJ231" s="1577" t="s">
        <v>215</v>
      </c>
      <c r="AK231" s="1576"/>
    </row>
    <row r="232" spans="1:41" ht="35.25" hidden="1" customHeight="1" thickTop="1" thickBot="1" x14ac:dyDescent="0.3">
      <c r="A232" s="1674"/>
      <c r="B232" s="1100"/>
      <c r="C232" s="1101"/>
      <c r="D232" s="1074"/>
      <c r="E232" s="1079"/>
      <c r="F232" s="1072"/>
      <c r="G232" s="1073"/>
      <c r="H232" s="1074"/>
      <c r="I232" s="1079"/>
      <c r="J232" s="1072"/>
      <c r="K232" s="1073"/>
      <c r="L232" s="1074"/>
      <c r="M232" s="1073"/>
      <c r="N232" s="1072"/>
      <c r="O232" s="1073"/>
      <c r="P232" s="1074"/>
      <c r="Q232" s="1073"/>
      <c r="R232" s="1102"/>
      <c r="S232" s="1101"/>
      <c r="T232" s="1074"/>
      <c r="U232" s="1073"/>
      <c r="V232" s="1072"/>
      <c r="W232" s="1073"/>
      <c r="X232" s="1074"/>
      <c r="Y232" s="1079"/>
      <c r="Z232" s="1104" t="s">
        <v>654</v>
      </c>
      <c r="AA232" s="1103" t="s">
        <v>655</v>
      </c>
      <c r="AB232" s="1103" t="s">
        <v>654</v>
      </c>
      <c r="AC232" s="1105" t="s">
        <v>655</v>
      </c>
      <c r="AD232" s="1104" t="s">
        <v>654</v>
      </c>
      <c r="AE232" s="1103" t="s">
        <v>655</v>
      </c>
      <c r="AF232" s="1103" t="s">
        <v>656</v>
      </c>
      <c r="AG232" s="1105" t="s">
        <v>655</v>
      </c>
      <c r="AH232" s="1104" t="s">
        <v>654</v>
      </c>
      <c r="AI232" s="1103" t="s">
        <v>655</v>
      </c>
      <c r="AJ232" s="1103" t="s">
        <v>654</v>
      </c>
      <c r="AK232" s="1103" t="s">
        <v>706</v>
      </c>
    </row>
    <row r="233" spans="1:41" ht="24.95" hidden="1" customHeight="1" thickTop="1" thickBot="1" x14ac:dyDescent="0.3">
      <c r="A233" s="439" t="s">
        <v>321</v>
      </c>
      <c r="B233" s="1629">
        <v>147357.5</v>
      </c>
      <c r="C233" s="1630"/>
      <c r="D233" s="1638">
        <f t="shared" ref="D233:D238" si="31">$B233/$B$237</f>
        <v>9.5456123961778008E-2</v>
      </c>
      <c r="E233" s="1639"/>
      <c r="F233" s="1604">
        <v>126109.85</v>
      </c>
      <c r="G233" s="1605"/>
      <c r="H233" s="1572">
        <f t="shared" ref="H233:H238" si="32">$F233/$F$237</f>
        <v>7.0963722599591689E-2</v>
      </c>
      <c r="I233" s="1696"/>
      <c r="J233" s="1578">
        <v>192580.48000000001</v>
      </c>
      <c r="K233" s="1579"/>
      <c r="L233" s="1572">
        <f t="shared" ref="L233:L238" si="33">$J233/$J$237</f>
        <v>7.6800501169677335E-2</v>
      </c>
      <c r="M233" s="1572"/>
      <c r="N233" s="1578">
        <v>151741.84</v>
      </c>
      <c r="O233" s="1579"/>
      <c r="P233" s="1572">
        <f t="shared" ref="P233:P238" si="34">$N233/$N$237</f>
        <v>6.7129552958388169E-2</v>
      </c>
      <c r="Q233" s="1572"/>
      <c r="R233" s="1629">
        <v>75074.789999999994</v>
      </c>
      <c r="S233" s="1630"/>
      <c r="T233" s="1572">
        <f t="shared" ref="T233:T238" si="35">$R233/$R$237</f>
        <v>7.3635591928386632E-2</v>
      </c>
      <c r="U233" s="1572"/>
      <c r="V233" s="1722">
        <v>113396.22</v>
      </c>
      <c r="W233" s="1723"/>
      <c r="X233" s="1572">
        <f t="shared" ref="X233:X238" si="36">$V233/$V$237</f>
        <v>8.7787776705322215E-2</v>
      </c>
      <c r="Y233" s="1572"/>
      <c r="Z233" s="1070"/>
      <c r="AA233" s="1071"/>
      <c r="AB233" s="1075" t="e">
        <f t="shared" ref="AB233:AB238" si="37">$Z233/$Z$237</f>
        <v>#DIV/0!</v>
      </c>
      <c r="AC233" s="1075"/>
      <c r="AD233" s="1070">
        <f>AB12</f>
        <v>33411.769999999997</v>
      </c>
      <c r="AE233" s="1071"/>
      <c r="AF233" s="1075">
        <f t="shared" ref="AF233:AF238" si="38">$AD233/$AD$237</f>
        <v>5.1481726935077639E-2</v>
      </c>
      <c r="AG233" s="1075"/>
      <c r="AH233" s="1070"/>
      <c r="AI233" s="1071"/>
      <c r="AJ233" s="1075">
        <f t="shared" ref="AJ233:AJ238" si="39">$AD233/$AD$237</f>
        <v>5.1481726935077639E-2</v>
      </c>
      <c r="AK233" s="1075"/>
      <c r="AL233" s="405"/>
      <c r="AM233" s="405"/>
      <c r="AN233" s="405"/>
      <c r="AO233" s="405"/>
    </row>
    <row r="234" spans="1:41" ht="24.95" hidden="1" customHeight="1" thickTop="1" thickBot="1" x14ac:dyDescent="0.3">
      <c r="A234" s="439" t="s">
        <v>322</v>
      </c>
      <c r="B234" s="1677">
        <v>94869.8</v>
      </c>
      <c r="C234" s="1678"/>
      <c r="D234" s="1638">
        <f t="shared" si="31"/>
        <v>6.1455327275700848E-2</v>
      </c>
      <c r="E234" s="1639"/>
      <c r="F234" s="1604">
        <v>117289.89</v>
      </c>
      <c r="G234" s="1605"/>
      <c r="H234" s="1572">
        <f t="shared" si="32"/>
        <v>6.6000611512079532E-2</v>
      </c>
      <c r="I234" s="1696"/>
      <c r="J234" s="1580">
        <v>145125.26</v>
      </c>
      <c r="K234" s="1581"/>
      <c r="L234" s="1572">
        <f t="shared" si="33"/>
        <v>5.7875505868402274E-2</v>
      </c>
      <c r="M234" s="1572"/>
      <c r="N234" s="1580">
        <v>121581.41</v>
      </c>
      <c r="O234" s="1581"/>
      <c r="P234" s="1572">
        <f t="shared" si="34"/>
        <v>5.3786784853475517E-2</v>
      </c>
      <c r="Q234" s="1572"/>
      <c r="R234" s="1719">
        <v>112382.01</v>
      </c>
      <c r="S234" s="1632"/>
      <c r="T234" s="1572">
        <f t="shared" si="35"/>
        <v>0.11022762539131799</v>
      </c>
      <c r="U234" s="1572"/>
      <c r="V234" s="1721">
        <v>116395.74</v>
      </c>
      <c r="W234" s="1700"/>
      <c r="X234" s="1572">
        <f t="shared" si="36"/>
        <v>9.010991047647568E-2</v>
      </c>
      <c r="Y234" s="1572"/>
      <c r="Z234" s="1077"/>
      <c r="AA234" s="1078"/>
      <c r="AB234" s="1075" t="e">
        <f t="shared" si="37"/>
        <v>#DIV/0!</v>
      </c>
      <c r="AC234" s="1075"/>
      <c r="AD234" s="1077">
        <f>AB16</f>
        <v>5289.44</v>
      </c>
      <c r="AE234" s="1078"/>
      <c r="AF234" s="1075">
        <f t="shared" si="38"/>
        <v>8.1501071544392012E-3</v>
      </c>
      <c r="AG234" s="1075"/>
      <c r="AH234" s="1077"/>
      <c r="AI234" s="1078"/>
      <c r="AJ234" s="1075">
        <f t="shared" si="39"/>
        <v>8.1501071544392012E-3</v>
      </c>
      <c r="AK234" s="1075"/>
      <c r="AL234" s="405"/>
      <c r="AM234" s="405"/>
      <c r="AN234" s="405"/>
      <c r="AO234" s="405"/>
    </row>
    <row r="235" spans="1:41" ht="24.95" hidden="1" customHeight="1" thickTop="1" thickBot="1" x14ac:dyDescent="0.3">
      <c r="A235" s="439" t="s">
        <v>323</v>
      </c>
      <c r="B235" s="1677">
        <v>476.34</v>
      </c>
      <c r="C235" s="1678"/>
      <c r="D235" s="1638">
        <f t="shared" si="31"/>
        <v>3.0856637828378833E-4</v>
      </c>
      <c r="E235" s="1639"/>
      <c r="F235" s="1604">
        <v>1222.04</v>
      </c>
      <c r="G235" s="1605"/>
      <c r="H235" s="1572">
        <f t="shared" si="32"/>
        <v>6.8765847842658617E-4</v>
      </c>
      <c r="I235" s="1696"/>
      <c r="J235" s="1580">
        <v>1176.52</v>
      </c>
      <c r="K235" s="1581"/>
      <c r="L235" s="1572">
        <f t="shared" si="33"/>
        <v>4.6919254555886848E-4</v>
      </c>
      <c r="M235" s="1572"/>
      <c r="N235" s="1580">
        <v>1494.17</v>
      </c>
      <c r="O235" s="1581"/>
      <c r="P235" s="1572">
        <f t="shared" si="34"/>
        <v>6.610105963117018E-4</v>
      </c>
      <c r="Q235" s="1572"/>
      <c r="R235" s="1720">
        <v>442.48</v>
      </c>
      <c r="S235" s="1623"/>
      <c r="T235" s="1572">
        <f t="shared" si="35"/>
        <v>4.3399757383900131E-4</v>
      </c>
      <c r="U235" s="1572"/>
      <c r="V235" s="1721">
        <v>439.72</v>
      </c>
      <c r="W235" s="1700"/>
      <c r="X235" s="1572">
        <f t="shared" si="36"/>
        <v>3.4041735406051705E-4</v>
      </c>
      <c r="Y235" s="1572"/>
      <c r="Z235" s="1077"/>
      <c r="AA235" s="1078"/>
      <c r="AB235" s="1075" t="e">
        <f t="shared" si="37"/>
        <v>#DIV/0!</v>
      </c>
      <c r="AC235" s="1075"/>
      <c r="AD235" s="1077">
        <f>AB17</f>
        <v>86</v>
      </c>
      <c r="AE235" s="1078"/>
      <c r="AF235" s="1075">
        <f t="shared" si="38"/>
        <v>1.3251104375543941E-4</v>
      </c>
      <c r="AG235" s="1075"/>
      <c r="AH235" s="1077"/>
      <c r="AI235" s="1078"/>
      <c r="AJ235" s="1075">
        <f t="shared" si="39"/>
        <v>1.3251104375543941E-4</v>
      </c>
      <c r="AK235" s="1075"/>
      <c r="AL235" s="405"/>
      <c r="AM235" s="405"/>
      <c r="AN235" s="405"/>
      <c r="AO235" s="405"/>
    </row>
    <row r="236" spans="1:41" ht="24.95" hidden="1" customHeight="1" thickTop="1" thickBot="1" x14ac:dyDescent="0.3">
      <c r="A236" s="439" t="s">
        <v>324</v>
      </c>
      <c r="B236" s="1701">
        <f>SUM(B$233:B$235)</f>
        <v>242703.63999999998</v>
      </c>
      <c r="C236" s="1702"/>
      <c r="D236" s="1697">
        <f t="shared" si="31"/>
        <v>0.15722001761576263</v>
      </c>
      <c r="E236" s="1698"/>
      <c r="F236" s="1604">
        <f>SUM(F$233:F$235)</f>
        <v>244621.78</v>
      </c>
      <c r="G236" s="1605"/>
      <c r="H236" s="1571">
        <f t="shared" si="32"/>
        <v>0.1376519925900978</v>
      </c>
      <c r="I236" s="1689"/>
      <c r="J236" s="1580">
        <f>SUM(J233:J235)</f>
        <v>338882.26</v>
      </c>
      <c r="K236" s="1581"/>
      <c r="L236" s="1571">
        <f t="shared" si="33"/>
        <v>0.13514519958363846</v>
      </c>
      <c r="M236" s="1571"/>
      <c r="N236" s="1580">
        <f>SUM(N233:N235)</f>
        <v>274817.42</v>
      </c>
      <c r="O236" s="1581"/>
      <c r="P236" s="1571">
        <f t="shared" si="34"/>
        <v>0.12157734840817537</v>
      </c>
      <c r="Q236" s="1571"/>
      <c r="R236" s="1580">
        <f>SUM(R233:R235)</f>
        <v>187899.28</v>
      </c>
      <c r="S236" s="1581"/>
      <c r="T236" s="1571">
        <f t="shared" si="35"/>
        <v>0.18429721489354361</v>
      </c>
      <c r="U236" s="1571"/>
      <c r="V236" s="1580">
        <f>SUM(V233:V235)</f>
        <v>230231.68000000002</v>
      </c>
      <c r="W236" s="1581"/>
      <c r="X236" s="1571">
        <f t="shared" si="36"/>
        <v>0.17823810453585842</v>
      </c>
      <c r="Y236" s="1571"/>
      <c r="Z236" s="1076">
        <f>SUM(Z233:Z235)</f>
        <v>0</v>
      </c>
      <c r="AA236" s="1078">
        <f>SUM(AA233:AA235)</f>
        <v>0</v>
      </c>
      <c r="AB236" s="1068" t="e">
        <f t="shared" si="37"/>
        <v>#DIV/0!</v>
      </c>
      <c r="AC236" s="1068"/>
      <c r="AD236" s="1076">
        <f>SUM(AD233:AD235)</f>
        <v>38787.21</v>
      </c>
      <c r="AE236" s="1078"/>
      <c r="AF236" s="1068">
        <f t="shared" si="38"/>
        <v>5.9764345133272286E-2</v>
      </c>
      <c r="AG236" s="1068"/>
      <c r="AH236" s="1076">
        <f>SUM(AH233:AH235)</f>
        <v>0</v>
      </c>
      <c r="AI236" s="1078"/>
      <c r="AJ236" s="1068">
        <f t="shared" si="39"/>
        <v>5.9764345133272286E-2</v>
      </c>
      <c r="AK236" s="1068"/>
      <c r="AL236" s="405"/>
      <c r="AM236" s="405"/>
      <c r="AN236" s="405"/>
      <c r="AO236" s="405"/>
    </row>
    <row r="237" spans="1:41" ht="24.95" hidden="1" customHeight="1" thickTop="1" thickBot="1" x14ac:dyDescent="0.3">
      <c r="A237" s="438" t="s">
        <v>63</v>
      </c>
      <c r="B237" s="1699">
        <v>1543719.71</v>
      </c>
      <c r="C237" s="1700"/>
      <c r="D237" s="1638">
        <f t="shared" si="31"/>
        <v>1</v>
      </c>
      <c r="E237" s="1639"/>
      <c r="F237" s="1580">
        <v>1777103.08</v>
      </c>
      <c r="G237" s="1581"/>
      <c r="H237" s="1572">
        <f t="shared" si="32"/>
        <v>1</v>
      </c>
      <c r="I237" s="1696"/>
      <c r="J237" s="1580">
        <v>2507541.9700000002</v>
      </c>
      <c r="K237" s="1581"/>
      <c r="L237" s="1572">
        <f t="shared" si="33"/>
        <v>1</v>
      </c>
      <c r="M237" s="1572"/>
      <c r="N237" s="1580">
        <v>2260432.75</v>
      </c>
      <c r="O237" s="1581"/>
      <c r="P237" s="1572">
        <f t="shared" si="34"/>
        <v>1</v>
      </c>
      <c r="Q237" s="1572"/>
      <c r="R237" s="1580">
        <v>1019544.87</v>
      </c>
      <c r="S237" s="1581"/>
      <c r="T237" s="1572">
        <f t="shared" si="35"/>
        <v>1</v>
      </c>
      <c r="U237" s="1572"/>
      <c r="V237" s="1580">
        <v>1291708.53</v>
      </c>
      <c r="W237" s="1581"/>
      <c r="X237" s="1572">
        <f t="shared" si="36"/>
        <v>1</v>
      </c>
      <c r="Y237" s="1572"/>
      <c r="Z237" s="1076"/>
      <c r="AA237" s="1078"/>
      <c r="AB237" s="1075" t="e">
        <f t="shared" si="37"/>
        <v>#DIV/0!</v>
      </c>
      <c r="AC237" s="1075"/>
      <c r="AD237" s="1076">
        <f>AB3</f>
        <v>649002.51</v>
      </c>
      <c r="AE237" s="1078"/>
      <c r="AF237" s="1075">
        <f t="shared" si="38"/>
        <v>1</v>
      </c>
      <c r="AG237" s="1075"/>
      <c r="AH237" s="1076"/>
      <c r="AI237" s="1078"/>
      <c r="AJ237" s="1075">
        <f t="shared" si="39"/>
        <v>1</v>
      </c>
      <c r="AK237" s="1075"/>
      <c r="AL237" s="405"/>
      <c r="AM237" s="405"/>
      <c r="AN237" s="405"/>
      <c r="AO237" s="405"/>
    </row>
    <row r="238" spans="1:41" ht="24.95" hidden="1" customHeight="1" thickTop="1" thickBot="1" x14ac:dyDescent="0.3">
      <c r="A238" s="440" t="s">
        <v>302</v>
      </c>
      <c r="B238" s="1699">
        <f>B$237-B$236</f>
        <v>1301016.07</v>
      </c>
      <c r="C238" s="1700"/>
      <c r="D238" s="1697">
        <f t="shared" si="31"/>
        <v>0.84277998238423746</v>
      </c>
      <c r="E238" s="1698"/>
      <c r="F238" s="1580">
        <f>F237-F236</f>
        <v>1532481.3</v>
      </c>
      <c r="G238" s="1581"/>
      <c r="H238" s="1571">
        <f t="shared" si="32"/>
        <v>0.86234800740990214</v>
      </c>
      <c r="I238" s="1689"/>
      <c r="J238" s="1580">
        <f>J237-J236</f>
        <v>2168659.71</v>
      </c>
      <c r="K238" s="1581"/>
      <c r="L238" s="1571">
        <f t="shared" si="33"/>
        <v>0.86485480041636142</v>
      </c>
      <c r="M238" s="1571"/>
      <c r="N238" s="1580">
        <f>N237-N236</f>
        <v>1985615.33</v>
      </c>
      <c r="O238" s="1581"/>
      <c r="P238" s="1571">
        <f t="shared" si="34"/>
        <v>0.87842265159182464</v>
      </c>
      <c r="Q238" s="1571"/>
      <c r="R238" s="1580">
        <f>R237-R236</f>
        <v>831645.59</v>
      </c>
      <c r="S238" s="1581"/>
      <c r="T238" s="1571">
        <f t="shared" si="35"/>
        <v>0.81570278510645633</v>
      </c>
      <c r="U238" s="1571"/>
      <c r="V238" s="1580">
        <f>V237-V236</f>
        <v>1061476.8500000001</v>
      </c>
      <c r="W238" s="1581"/>
      <c r="X238" s="1571">
        <f t="shared" si="36"/>
        <v>0.82176189546414169</v>
      </c>
      <c r="Y238" s="1571"/>
      <c r="Z238" s="1076">
        <f>Z237-Z236</f>
        <v>0</v>
      </c>
      <c r="AA238" s="1078">
        <f>AA237-AA236</f>
        <v>0</v>
      </c>
      <c r="AB238" s="1068" t="e">
        <f t="shared" si="37"/>
        <v>#DIV/0!</v>
      </c>
      <c r="AC238" s="1068"/>
      <c r="AD238" s="1076">
        <f>AD237-AD236</f>
        <v>610215.30000000005</v>
      </c>
      <c r="AE238" s="1078"/>
      <c r="AF238" s="1068">
        <f t="shared" si="38"/>
        <v>0.94023565486672778</v>
      </c>
      <c r="AG238" s="1068"/>
      <c r="AH238" s="1076">
        <f>AH237-AH236</f>
        <v>0</v>
      </c>
      <c r="AI238" s="1078"/>
      <c r="AJ238" s="1068">
        <f t="shared" si="39"/>
        <v>0.94023565486672778</v>
      </c>
      <c r="AK238" s="1068"/>
      <c r="AL238" s="405"/>
      <c r="AM238" s="405"/>
      <c r="AN238" s="405"/>
      <c r="AO238" s="405"/>
    </row>
    <row r="239" spans="1:41" ht="24.95" hidden="1" customHeight="1" thickTop="1" thickBot="1" x14ac:dyDescent="0.3">
      <c r="A239" s="441"/>
      <c r="B239" s="449"/>
      <c r="C239" s="449"/>
      <c r="D239" s="449"/>
      <c r="E239" s="449"/>
      <c r="F239" s="558"/>
      <c r="G239" s="558"/>
      <c r="H239" s="558"/>
      <c r="I239" s="910"/>
      <c r="J239" s="449"/>
      <c r="K239" s="449"/>
      <c r="L239" s="449"/>
      <c r="M239" s="449"/>
      <c r="N239" s="449"/>
      <c r="O239" s="449"/>
      <c r="P239" s="449"/>
      <c r="Q239" s="449"/>
      <c r="R239" s="449"/>
      <c r="S239" s="449"/>
      <c r="T239" s="449"/>
      <c r="U239" s="449"/>
      <c r="V239" s="449"/>
      <c r="W239" s="449"/>
      <c r="X239" s="449"/>
      <c r="Y239" s="449"/>
      <c r="Z239" s="449"/>
      <c r="AA239" s="449"/>
      <c r="AB239" s="449"/>
      <c r="AC239" s="449"/>
      <c r="AD239" s="449"/>
      <c r="AE239" s="449"/>
      <c r="AF239" s="449"/>
      <c r="AG239" s="449"/>
      <c r="AH239" s="449"/>
      <c r="AI239" s="449"/>
      <c r="AJ239" s="449"/>
      <c r="AK239" s="449"/>
      <c r="AL239" s="405"/>
      <c r="AM239" s="405"/>
      <c r="AN239" s="405"/>
      <c r="AO239" s="405"/>
    </row>
    <row r="240" spans="1:41" ht="35.25" hidden="1" customHeight="1" thickTop="1" thickBot="1" x14ac:dyDescent="0.3">
      <c r="A240" s="1673" t="s">
        <v>325</v>
      </c>
      <c r="B240" s="1597">
        <v>2005</v>
      </c>
      <c r="C240" s="1596"/>
      <c r="D240" s="1597" t="s">
        <v>215</v>
      </c>
      <c r="E240" s="1610"/>
      <c r="F240" s="1595">
        <v>2006</v>
      </c>
      <c r="G240" s="1596"/>
      <c r="H240" s="1597" t="s">
        <v>215</v>
      </c>
      <c r="I240" s="1598"/>
      <c r="J240" s="1595">
        <v>2007</v>
      </c>
      <c r="K240" s="1596"/>
      <c r="L240" s="1597" t="s">
        <v>215</v>
      </c>
      <c r="M240" s="1598"/>
      <c r="N240" s="1595">
        <v>2008</v>
      </c>
      <c r="O240" s="1596"/>
      <c r="P240" s="1597" t="s">
        <v>215</v>
      </c>
      <c r="Q240" s="1598"/>
      <c r="R240" s="1595">
        <v>2009</v>
      </c>
      <c r="S240" s="1596"/>
      <c r="T240" s="1597" t="s">
        <v>215</v>
      </c>
      <c r="U240" s="1598"/>
      <c r="V240" s="1595">
        <v>2010</v>
      </c>
      <c r="W240" s="1596"/>
      <c r="X240" s="1597" t="s">
        <v>215</v>
      </c>
      <c r="Y240" s="1598"/>
      <c r="Z240" s="1575" t="s">
        <v>650</v>
      </c>
      <c r="AA240" s="1576"/>
      <c r="AB240" s="1577" t="s">
        <v>215</v>
      </c>
      <c r="AC240" s="1576"/>
      <c r="AD240" s="1595" t="s">
        <v>649</v>
      </c>
      <c r="AE240" s="1596"/>
      <c r="AF240" s="1597" t="s">
        <v>215</v>
      </c>
      <c r="AG240" s="1598"/>
      <c r="AH240" s="1595" t="s">
        <v>651</v>
      </c>
      <c r="AI240" s="1596"/>
      <c r="AJ240" s="1597" t="s">
        <v>215</v>
      </c>
      <c r="AK240" s="1598"/>
      <c r="AL240" s="405"/>
      <c r="AM240" s="405"/>
      <c r="AN240" s="405"/>
      <c r="AO240" s="405"/>
    </row>
    <row r="241" spans="1:49" ht="35.25" hidden="1" customHeight="1" thickTop="1" thickBot="1" x14ac:dyDescent="0.3">
      <c r="A241" s="1674"/>
      <c r="B241" s="1106"/>
      <c r="C241" s="1107"/>
      <c r="D241" s="1064"/>
      <c r="E241" s="1066"/>
      <c r="F241" s="1069"/>
      <c r="G241" s="1067"/>
      <c r="H241" s="1064"/>
      <c r="I241" s="1065"/>
      <c r="J241" s="1069"/>
      <c r="K241" s="1067"/>
      <c r="L241" s="1064"/>
      <c r="M241" s="1065"/>
      <c r="N241" s="1069"/>
      <c r="O241" s="1067"/>
      <c r="P241" s="1064"/>
      <c r="Q241" s="1065"/>
      <c r="R241" s="1108"/>
      <c r="S241" s="1107"/>
      <c r="T241" s="1064"/>
      <c r="U241" s="1065"/>
      <c r="V241" s="1069"/>
      <c r="W241" s="1067"/>
      <c r="X241" s="1064"/>
      <c r="Y241" s="1065"/>
      <c r="Z241" s="1104"/>
      <c r="AA241" s="1103"/>
      <c r="AB241" s="1103"/>
      <c r="AC241" s="1105"/>
      <c r="AD241" s="1069"/>
      <c r="AE241" s="1067"/>
      <c r="AF241" s="1064"/>
      <c r="AG241" s="1065"/>
      <c r="AH241" s="1069"/>
      <c r="AI241" s="1067"/>
      <c r="AJ241" s="1064"/>
      <c r="AK241" s="1065"/>
      <c r="AL241" s="405"/>
      <c r="AM241" s="405"/>
      <c r="AN241" s="405"/>
      <c r="AO241" s="405"/>
    </row>
    <row r="242" spans="1:49" ht="24.95" hidden="1" customHeight="1" thickTop="1" thickBot="1" x14ac:dyDescent="0.3">
      <c r="A242" s="439" t="s">
        <v>313</v>
      </c>
      <c r="B242" s="1629">
        <v>588446.09</v>
      </c>
      <c r="C242" s="1630"/>
      <c r="D242" s="1689">
        <f t="shared" ref="D242:D247" si="40">$B242/$B$238</f>
        <v>0.45229732635047309</v>
      </c>
      <c r="E242" s="1690"/>
      <c r="F242" s="1578">
        <v>670268.46</v>
      </c>
      <c r="G242" s="1579"/>
      <c r="H242" s="1571">
        <f t="shared" ref="H242:H247" si="41">$F242/$F$238</f>
        <v>0.43737464202662696</v>
      </c>
      <c r="I242" s="1603"/>
      <c r="J242" s="1578">
        <v>850702.23</v>
      </c>
      <c r="K242" s="1579"/>
      <c r="L242" s="1571">
        <f t="shared" ref="L242:L247" si="42">$J242/$J$238</f>
        <v>0.39227096168075165</v>
      </c>
      <c r="M242" s="1603"/>
      <c r="N242" s="1578">
        <v>847623.47</v>
      </c>
      <c r="O242" s="1579"/>
      <c r="P242" s="1571">
        <f t="shared" ref="P242:P247" si="43">$N242/$N$238</f>
        <v>0.42688201344617938</v>
      </c>
      <c r="Q242" s="1603"/>
      <c r="R242" s="1718">
        <v>511697.44</v>
      </c>
      <c r="S242" s="1630"/>
      <c r="T242" s="1571">
        <f t="shared" ref="T242:T247" si="44">$R242/$R$238</f>
        <v>0.61528305585075005</v>
      </c>
      <c r="U242" s="1603"/>
      <c r="V242" s="1578">
        <v>613127.13</v>
      </c>
      <c r="W242" s="1579"/>
      <c r="X242" s="1571">
        <f t="shared" ref="X242:X247" si="45">$V242/$V$238</f>
        <v>0.57761705307091715</v>
      </c>
      <c r="Y242" s="1603"/>
      <c r="Z242" s="1070"/>
      <c r="AA242" s="1071"/>
      <c r="AB242" s="1075" t="e">
        <f t="shared" ref="AB242:AB247" si="46">$Z242/$Z$238</f>
        <v>#DIV/0!</v>
      </c>
      <c r="AC242" s="1075" t="e">
        <f t="shared" ref="AC242:AC247" si="47">$AA242/$AA$238</f>
        <v>#DIV/0!</v>
      </c>
      <c r="AD242" s="1578">
        <f>AB6</f>
        <v>138836.81999999998</v>
      </c>
      <c r="AE242" s="1579"/>
      <c r="AF242" s="1571">
        <f t="shared" ref="AF242:AF247" si="48">$AD242/$AD$238</f>
        <v>0.22752104052454925</v>
      </c>
      <c r="AG242" s="1603"/>
      <c r="AH242" s="1578"/>
      <c r="AI242" s="1579"/>
      <c r="AJ242" s="1571">
        <f t="shared" ref="AJ242:AJ247" si="49">$AD242/$AD$238</f>
        <v>0.22752104052454925</v>
      </c>
      <c r="AK242" s="1603"/>
      <c r="AL242" s="405"/>
      <c r="AM242" s="405"/>
      <c r="AN242" s="405"/>
      <c r="AO242" s="405"/>
    </row>
    <row r="243" spans="1:49" ht="24.95" hidden="1" customHeight="1" thickTop="1" thickBot="1" x14ac:dyDescent="0.3">
      <c r="A243" s="439" t="s">
        <v>326</v>
      </c>
      <c r="B243" s="1677">
        <v>278502.63</v>
      </c>
      <c r="C243" s="1678"/>
      <c r="D243" s="1689">
        <f t="shared" si="40"/>
        <v>0.21406548037488882</v>
      </c>
      <c r="E243" s="1690"/>
      <c r="F243" s="1604">
        <v>316877</v>
      </c>
      <c r="G243" s="1605"/>
      <c r="H243" s="1571">
        <f t="shared" si="41"/>
        <v>0.20677381185662755</v>
      </c>
      <c r="I243" s="1603"/>
      <c r="J243" s="1604">
        <v>270587.78999999998</v>
      </c>
      <c r="K243" s="1605"/>
      <c r="L243" s="1571">
        <f t="shared" si="42"/>
        <v>0.12477189886097897</v>
      </c>
      <c r="M243" s="1603"/>
      <c r="N243" s="1604">
        <v>211905.78</v>
      </c>
      <c r="O243" s="1605"/>
      <c r="P243" s="1571">
        <f t="shared" si="43"/>
        <v>0.10672045929460063</v>
      </c>
      <c r="Q243" s="1603"/>
      <c r="R243" s="1631">
        <v>50673.54</v>
      </c>
      <c r="S243" s="1632"/>
      <c r="T243" s="1571">
        <f t="shared" si="44"/>
        <v>6.0931652388128463E-2</v>
      </c>
      <c r="U243" s="1603"/>
      <c r="V243" s="1604">
        <v>64073.77</v>
      </c>
      <c r="W243" s="1605"/>
      <c r="X243" s="1571">
        <f t="shared" si="45"/>
        <v>6.0362852001906581E-2</v>
      </c>
      <c r="Y243" s="1603"/>
      <c r="Z243" s="1077"/>
      <c r="AA243" s="1078"/>
      <c r="AB243" s="1075" t="e">
        <f t="shared" si="46"/>
        <v>#DIV/0!</v>
      </c>
      <c r="AC243" s="1075" t="e">
        <f t="shared" si="47"/>
        <v>#DIV/0!</v>
      </c>
      <c r="AD243" s="1604">
        <f>AB13-AB14</f>
        <v>140104.45000000001</v>
      </c>
      <c r="AE243" s="1605"/>
      <c r="AF243" s="1571">
        <f t="shared" si="48"/>
        <v>0.22959838928981297</v>
      </c>
      <c r="AG243" s="1603"/>
      <c r="AH243" s="1604"/>
      <c r="AI243" s="1605"/>
      <c r="AJ243" s="1571">
        <f t="shared" si="49"/>
        <v>0.22959838928981297</v>
      </c>
      <c r="AK243" s="1603"/>
      <c r="AL243" s="405"/>
      <c r="AM243" s="405"/>
      <c r="AN243" s="405"/>
      <c r="AO243" s="405"/>
    </row>
    <row r="244" spans="1:49" ht="24.95" hidden="1" customHeight="1" thickTop="1" thickBot="1" x14ac:dyDescent="0.3">
      <c r="A244" s="439" t="s">
        <v>327</v>
      </c>
      <c r="B244" s="1677">
        <v>104121.91</v>
      </c>
      <c r="C244" s="1678"/>
      <c r="D244" s="1689">
        <f t="shared" si="40"/>
        <v>8.0031225133137665E-2</v>
      </c>
      <c r="E244" s="1690"/>
      <c r="F244" s="1604">
        <v>99031.27</v>
      </c>
      <c r="G244" s="1605"/>
      <c r="H244" s="1571">
        <f t="shared" si="41"/>
        <v>6.4621519362095967E-2</v>
      </c>
      <c r="I244" s="1603"/>
      <c r="J244" s="1604">
        <v>149556.91</v>
      </c>
      <c r="K244" s="1605"/>
      <c r="L244" s="1571">
        <f t="shared" si="42"/>
        <v>6.8962829581041094E-2</v>
      </c>
      <c r="M244" s="1603"/>
      <c r="N244" s="1604">
        <v>175823.42</v>
      </c>
      <c r="O244" s="1605"/>
      <c r="P244" s="1571">
        <f t="shared" si="43"/>
        <v>8.8548581058749187E-2</v>
      </c>
      <c r="Q244" s="1603"/>
      <c r="R244" s="1631">
        <v>72203.759999999995</v>
      </c>
      <c r="S244" s="1632"/>
      <c r="T244" s="1571">
        <f t="shared" si="44"/>
        <v>8.6820348557370447E-2</v>
      </c>
      <c r="U244" s="1603"/>
      <c r="V244" s="1604">
        <v>67873.61</v>
      </c>
      <c r="W244" s="1605"/>
      <c r="X244" s="1571">
        <f t="shared" si="45"/>
        <v>6.3942619191365305E-2</v>
      </c>
      <c r="Y244" s="1603"/>
      <c r="Z244" s="1077"/>
      <c r="AA244" s="1078"/>
      <c r="AB244" s="1075" t="e">
        <f t="shared" si="46"/>
        <v>#DIV/0!</v>
      </c>
      <c r="AC244" s="1075" t="e">
        <f t="shared" si="47"/>
        <v>#DIV/0!</v>
      </c>
      <c r="AD244" s="1604">
        <f>AB15</f>
        <v>32402.21</v>
      </c>
      <c r="AE244" s="1605"/>
      <c r="AF244" s="1571">
        <f t="shared" si="48"/>
        <v>5.3099635489310078E-2</v>
      </c>
      <c r="AG244" s="1603"/>
      <c r="AH244" s="1604"/>
      <c r="AI244" s="1605"/>
      <c r="AJ244" s="1571">
        <f t="shared" si="49"/>
        <v>5.3099635489310078E-2</v>
      </c>
      <c r="AK244" s="1603"/>
      <c r="AL244" s="405"/>
      <c r="AM244" s="405"/>
      <c r="AN244" s="405"/>
      <c r="AO244" s="405"/>
    </row>
    <row r="245" spans="1:49" ht="24.95" hidden="1" customHeight="1" thickTop="1" thickBot="1" x14ac:dyDescent="0.3">
      <c r="A245" s="439" t="s">
        <v>60</v>
      </c>
      <c r="B245" s="1679">
        <v>170889.16</v>
      </c>
      <c r="C245" s="1625"/>
      <c r="D245" s="1689">
        <f t="shared" si="40"/>
        <v>0.1313505374303332</v>
      </c>
      <c r="E245" s="1690"/>
      <c r="F245" s="1578">
        <v>256563</v>
      </c>
      <c r="G245" s="1579"/>
      <c r="H245" s="1571">
        <f t="shared" si="41"/>
        <v>0.16741672475872951</v>
      </c>
      <c r="I245" s="1603"/>
      <c r="J245" s="1578">
        <v>290085.2</v>
      </c>
      <c r="K245" s="1579"/>
      <c r="L245" s="1571">
        <f t="shared" si="42"/>
        <v>0.13376243338794724</v>
      </c>
      <c r="M245" s="1603"/>
      <c r="N245" s="1578">
        <v>268256.62</v>
      </c>
      <c r="O245" s="1579"/>
      <c r="P245" s="1571">
        <f t="shared" si="43"/>
        <v>0.13509999441835494</v>
      </c>
      <c r="Q245" s="1603"/>
      <c r="R245" s="1624">
        <v>145627.29999999999</v>
      </c>
      <c r="S245" s="1625"/>
      <c r="T245" s="1571">
        <f t="shared" si="44"/>
        <v>0.17510740362369984</v>
      </c>
      <c r="U245" s="1603"/>
      <c r="V245" s="1578">
        <v>194918.24</v>
      </c>
      <c r="W245" s="1579"/>
      <c r="X245" s="1571">
        <f t="shared" si="45"/>
        <v>0.18362928970141928</v>
      </c>
      <c r="Y245" s="1603"/>
      <c r="Z245" s="1076"/>
      <c r="AA245" s="1078"/>
      <c r="AB245" s="1068" t="e">
        <f t="shared" si="46"/>
        <v>#DIV/0!</v>
      </c>
      <c r="AC245" s="1068" t="e">
        <f t="shared" si="47"/>
        <v>#DIV/0!</v>
      </c>
      <c r="AD245" s="1578">
        <f>AB11</f>
        <v>54009.24</v>
      </c>
      <c r="AE245" s="1579"/>
      <c r="AF245" s="1571">
        <f t="shared" si="48"/>
        <v>8.8508498557804099E-2</v>
      </c>
      <c r="AG245" s="1603"/>
      <c r="AH245" s="1578"/>
      <c r="AI245" s="1579"/>
      <c r="AJ245" s="1571">
        <f t="shared" si="49"/>
        <v>8.8508498557804099E-2</v>
      </c>
      <c r="AK245" s="1603"/>
      <c r="AL245" s="405"/>
      <c r="AM245" s="405"/>
      <c r="AN245" s="405"/>
      <c r="AO245" s="405"/>
    </row>
    <row r="246" spans="1:49" ht="24.95" hidden="1" customHeight="1" thickTop="1" thickBot="1" x14ac:dyDescent="0.3">
      <c r="A246" s="439" t="s">
        <v>317</v>
      </c>
      <c r="B246" s="1677">
        <v>3015</v>
      </c>
      <c r="C246" s="1678"/>
      <c r="D246" s="1689">
        <f t="shared" si="40"/>
        <v>2.3174194919821397E-3</v>
      </c>
      <c r="E246" s="1690"/>
      <c r="F246" s="1604">
        <v>7399.74</v>
      </c>
      <c r="G246" s="1605"/>
      <c r="H246" s="1571">
        <f t="shared" si="41"/>
        <v>4.8286005186490687E-3</v>
      </c>
      <c r="I246" s="1603"/>
      <c r="J246" s="1604">
        <v>6107.52</v>
      </c>
      <c r="K246" s="1605"/>
      <c r="L246" s="1571">
        <f t="shared" si="42"/>
        <v>2.8162647979474847E-3</v>
      </c>
      <c r="M246" s="1603"/>
      <c r="N246" s="1604">
        <v>10989.41</v>
      </c>
      <c r="O246" s="1605"/>
      <c r="P246" s="1571">
        <f t="shared" si="43"/>
        <v>5.5345110575873721E-3</v>
      </c>
      <c r="Q246" s="1603"/>
      <c r="R246" s="1631">
        <v>8172.19</v>
      </c>
      <c r="S246" s="1632"/>
      <c r="T246" s="1571">
        <f t="shared" si="44"/>
        <v>9.8265295917699755E-3</v>
      </c>
      <c r="U246" s="1603"/>
      <c r="V246" s="1604">
        <v>9795.69</v>
      </c>
      <c r="W246" s="1605"/>
      <c r="X246" s="1571">
        <f t="shared" si="45"/>
        <v>9.2283595256929061E-3</v>
      </c>
      <c r="Y246" s="1603"/>
      <c r="Z246" s="1076"/>
      <c r="AA246" s="1078"/>
      <c r="AB246" s="1075" t="e">
        <f t="shared" si="46"/>
        <v>#DIV/0!</v>
      </c>
      <c r="AC246" s="1075" t="e">
        <f t="shared" si="47"/>
        <v>#DIV/0!</v>
      </c>
      <c r="AD246" s="1604">
        <f>AB18</f>
        <v>2519.66</v>
      </c>
      <c r="AE246" s="1605"/>
      <c r="AF246" s="1571">
        <f t="shared" si="48"/>
        <v>4.1291327831340834E-3</v>
      </c>
      <c r="AG246" s="1603"/>
      <c r="AH246" s="1604"/>
      <c r="AI246" s="1605"/>
      <c r="AJ246" s="1571">
        <f t="shared" si="49"/>
        <v>4.1291327831340834E-3</v>
      </c>
      <c r="AK246" s="1603"/>
      <c r="AL246" s="405"/>
      <c r="AM246" s="405"/>
      <c r="AN246" s="405"/>
      <c r="AO246" s="405"/>
    </row>
    <row r="247" spans="1:49" ht="24.95" hidden="1" customHeight="1" thickTop="1" thickBot="1" x14ac:dyDescent="0.3">
      <c r="A247" s="439" t="s">
        <v>316</v>
      </c>
      <c r="B247" s="1701">
        <v>75622.61</v>
      </c>
      <c r="C247" s="1702"/>
      <c r="D247" s="1689">
        <f t="shared" si="40"/>
        <v>5.8125807777301322E-2</v>
      </c>
      <c r="E247" s="1690"/>
      <c r="F247" s="1604">
        <v>83365.86</v>
      </c>
      <c r="G247" s="1605"/>
      <c r="H247" s="1571">
        <f t="shared" si="41"/>
        <v>5.439926738420886E-2</v>
      </c>
      <c r="I247" s="1603"/>
      <c r="J247" s="1604">
        <v>79383.070000000007</v>
      </c>
      <c r="K247" s="1605"/>
      <c r="L247" s="1571">
        <f t="shared" si="42"/>
        <v>3.6604668604278176E-2</v>
      </c>
      <c r="M247" s="1603"/>
      <c r="N247" s="1604">
        <v>88853.79</v>
      </c>
      <c r="O247" s="1605"/>
      <c r="P247" s="1571">
        <f t="shared" si="43"/>
        <v>4.4748742950126194E-2</v>
      </c>
      <c r="Q247" s="1603"/>
      <c r="R247" s="1622">
        <v>58020.35</v>
      </c>
      <c r="S247" s="1623"/>
      <c r="T247" s="1571">
        <f t="shared" si="44"/>
        <v>6.976571594638048E-2</v>
      </c>
      <c r="U247" s="1603"/>
      <c r="V247" s="1604">
        <v>78322.95</v>
      </c>
      <c r="W247" s="1605"/>
      <c r="X247" s="1571">
        <f t="shared" si="45"/>
        <v>7.378677170397073E-2</v>
      </c>
      <c r="Y247" s="1603"/>
      <c r="Z247" s="1076"/>
      <c r="AA247" s="1078"/>
      <c r="AB247" s="1075" t="e">
        <f t="shared" si="46"/>
        <v>#DIV/0!</v>
      </c>
      <c r="AC247" s="1075" t="e">
        <f t="shared" si="47"/>
        <v>#DIV/0!</v>
      </c>
      <c r="AD247" s="1604">
        <f>AB19</f>
        <v>92138.959999999992</v>
      </c>
      <c r="AE247" s="1605"/>
      <c r="AF247" s="1571">
        <f t="shared" si="48"/>
        <v>0.15099418188957239</v>
      </c>
      <c r="AG247" s="1603"/>
      <c r="AH247" s="1604"/>
      <c r="AI247" s="1605"/>
      <c r="AJ247" s="1571">
        <f t="shared" si="49"/>
        <v>0.15099418188957239</v>
      </c>
      <c r="AK247" s="1603"/>
      <c r="AL247" s="405"/>
      <c r="AM247" s="405"/>
      <c r="AN247" s="405"/>
      <c r="AO247" s="405"/>
    </row>
    <row r="248" spans="1:49" ht="24.95" hidden="1" customHeight="1" thickTop="1" thickBot="1" x14ac:dyDescent="0.3">
      <c r="A248" s="442" t="s">
        <v>328</v>
      </c>
      <c r="B248" s="1669">
        <v>2005</v>
      </c>
      <c r="C248" s="1613"/>
      <c r="D248" s="1613"/>
      <c r="E248" s="1613"/>
      <c r="F248" s="1611">
        <v>2006</v>
      </c>
      <c r="G248" s="1613"/>
      <c r="H248" s="1613"/>
      <c r="I248" s="1614"/>
      <c r="J248" s="1611">
        <v>2007</v>
      </c>
      <c r="K248" s="1613"/>
      <c r="L248" s="1613"/>
      <c r="M248" s="1614"/>
      <c r="N248" s="1611">
        <v>2008</v>
      </c>
      <c r="O248" s="1613"/>
      <c r="P248" s="1613"/>
      <c r="Q248" s="1614"/>
      <c r="R248" s="1611">
        <v>2009</v>
      </c>
      <c r="S248" s="1613"/>
      <c r="T248" s="1613"/>
      <c r="U248" s="1614"/>
      <c r="V248" s="1611">
        <v>2010</v>
      </c>
      <c r="W248" s="1613"/>
      <c r="X248" s="1613"/>
      <c r="Y248" s="1614"/>
      <c r="Z248" s="1611" t="s">
        <v>654</v>
      </c>
      <c r="AA248" s="1612"/>
      <c r="AB248" s="1613" t="s">
        <v>655</v>
      </c>
      <c r="AC248" s="1614"/>
      <c r="AD248" s="1611" t="s">
        <v>649</v>
      </c>
      <c r="AE248" s="1613"/>
      <c r="AF248" s="1613"/>
      <c r="AG248" s="1614"/>
      <c r="AH248" s="1611" t="s">
        <v>652</v>
      </c>
      <c r="AI248" s="1613"/>
      <c r="AJ248" s="1613"/>
      <c r="AK248" s="1614"/>
      <c r="AL248" s="405"/>
      <c r="AM248" s="405"/>
      <c r="AN248" s="405"/>
      <c r="AO248" s="405"/>
    </row>
    <row r="249" spans="1:49" ht="24.95" hidden="1" customHeight="1" thickTop="1" thickBot="1" x14ac:dyDescent="0.35">
      <c r="A249" s="443"/>
      <c r="B249" s="1691">
        <f>(B238-SUM(B242:B247))/B238</f>
        <v>6.1812203441883637E-2</v>
      </c>
      <c r="C249" s="1692"/>
      <c r="D249" s="1692"/>
      <c r="E249" s="1692"/>
      <c r="F249" s="1615">
        <f>(F238-SUM(F242:F247))/F238</f>
        <v>6.4585434093062E-2</v>
      </c>
      <c r="G249" s="1626"/>
      <c r="H249" s="1626"/>
      <c r="I249" s="1618"/>
      <c r="J249" s="1615">
        <f>(J238-SUM(J242:J247))/J238</f>
        <v>0.24081094308705536</v>
      </c>
      <c r="K249" s="1626"/>
      <c r="L249" s="1626"/>
      <c r="M249" s="1618"/>
      <c r="N249" s="1615">
        <f>(N238-SUM(N242:N247))/N238</f>
        <v>0.19246569777440228</v>
      </c>
      <c r="O249" s="1626"/>
      <c r="P249" s="1626"/>
      <c r="Q249" s="1618"/>
      <c r="R249" s="1619">
        <f>(R238-SUM(R242:R247))/R238</f>
        <v>-1.773470595809928E-2</v>
      </c>
      <c r="S249" s="1620"/>
      <c r="T249" s="1620"/>
      <c r="U249" s="1621"/>
      <c r="V249" s="1615">
        <f>(V238-SUM(V242:V247))/V238</f>
        <v>3.143305480472814E-2</v>
      </c>
      <c r="W249" s="1626"/>
      <c r="X249" s="1626"/>
      <c r="Y249" s="1626"/>
      <c r="Z249" s="1615" t="e">
        <f>(Z238-SUM(Z242:Z247))/Z238</f>
        <v>#DIV/0!</v>
      </c>
      <c r="AA249" s="1616"/>
      <c r="AB249" s="1617" t="e">
        <f>(AA238-SUM(AA242:AA247))/AA238</f>
        <v>#DIV/0!</v>
      </c>
      <c r="AC249" s="1618"/>
      <c r="AD249" s="1615">
        <f>(AD238-SUM(AD242:AD247))/AD238</f>
        <v>0.24614912146581719</v>
      </c>
      <c r="AE249" s="1626"/>
      <c r="AF249" s="1626"/>
      <c r="AG249" s="1618"/>
      <c r="AH249" s="1615" t="e">
        <f>(AH238-SUM(AH242:AH247))/AH238</f>
        <v>#DIV/0!</v>
      </c>
      <c r="AI249" s="1626"/>
      <c r="AJ249" s="1626"/>
      <c r="AK249" s="1618"/>
      <c r="AL249" s="405"/>
      <c r="AM249" s="405"/>
      <c r="AN249" s="405"/>
      <c r="AO249" s="405"/>
    </row>
    <row r="250" spans="1:49" ht="24.95" hidden="1" customHeight="1" thickTop="1" thickBot="1" x14ac:dyDescent="0.3">
      <c r="B250" s="405"/>
      <c r="C250" s="405"/>
      <c r="D250" s="405"/>
      <c r="E250" s="405"/>
      <c r="F250" s="885"/>
      <c r="G250" s="886"/>
      <c r="H250" s="886"/>
      <c r="I250" s="911"/>
      <c r="J250" s="405"/>
      <c r="K250" s="405"/>
      <c r="L250" s="405"/>
      <c r="M250" s="405"/>
      <c r="N250" s="405"/>
      <c r="O250" s="405"/>
      <c r="P250" s="405"/>
      <c r="Q250" s="405"/>
      <c r="R250" s="405"/>
      <c r="S250" s="405"/>
      <c r="T250" s="405"/>
      <c r="U250" s="405"/>
      <c r="V250" s="405"/>
      <c r="W250" s="405"/>
      <c r="X250" s="405"/>
      <c r="Y250" s="405"/>
      <c r="Z250" s="405"/>
      <c r="AA250" s="405"/>
      <c r="AB250" s="405"/>
      <c r="AC250" s="405"/>
      <c r="AD250" s="405"/>
      <c r="AE250" s="405"/>
      <c r="AF250" s="405"/>
      <c r="AG250" s="405"/>
      <c r="AH250" s="405"/>
      <c r="AI250" s="405"/>
      <c r="AJ250" s="405"/>
      <c r="AK250" s="405"/>
      <c r="AL250" s="405"/>
      <c r="AM250" s="405"/>
      <c r="AN250" s="405"/>
      <c r="AO250" s="405"/>
    </row>
    <row r="251" spans="1:49" ht="24.95" hidden="1" customHeight="1" thickTop="1" thickBot="1" x14ac:dyDescent="0.3">
      <c r="A251" s="1673" t="s">
        <v>775</v>
      </c>
      <c r="B251" s="1667" t="s">
        <v>128</v>
      </c>
      <c r="C251" s="1695"/>
      <c r="D251" s="1667" t="s">
        <v>303</v>
      </c>
      <c r="E251" s="1668"/>
      <c r="F251" s="1610" t="s">
        <v>129</v>
      </c>
      <c r="G251" s="1596"/>
      <c r="H251" s="1597" t="s">
        <v>303</v>
      </c>
      <c r="I251" s="1598"/>
      <c r="J251" s="1610" t="s">
        <v>130</v>
      </c>
      <c r="K251" s="1596"/>
      <c r="L251" s="1597" t="s">
        <v>303</v>
      </c>
      <c r="M251" s="1598"/>
      <c r="N251" s="1610" t="s">
        <v>131</v>
      </c>
      <c r="O251" s="1596"/>
      <c r="P251" s="1597" t="s">
        <v>303</v>
      </c>
      <c r="Q251" s="1598"/>
      <c r="R251" s="1610" t="s">
        <v>132</v>
      </c>
      <c r="S251" s="1596"/>
      <c r="T251" s="1597" t="s">
        <v>303</v>
      </c>
      <c r="U251" s="1598"/>
      <c r="V251" s="1610" t="s">
        <v>133</v>
      </c>
      <c r="W251" s="1596"/>
      <c r="X251" s="1597" t="s">
        <v>303</v>
      </c>
      <c r="Y251" s="1598"/>
      <c r="Z251" s="1610" t="s">
        <v>134</v>
      </c>
      <c r="AA251" s="1596"/>
      <c r="AB251" s="1597" t="s">
        <v>303</v>
      </c>
      <c r="AC251" s="1598"/>
      <c r="AD251" s="1610" t="s">
        <v>135</v>
      </c>
      <c r="AE251" s="1596"/>
      <c r="AF251" s="1597" t="s">
        <v>303</v>
      </c>
      <c r="AG251" s="1598"/>
      <c r="AH251" s="1610" t="s">
        <v>136</v>
      </c>
      <c r="AI251" s="1596"/>
      <c r="AJ251" s="1597" t="s">
        <v>303</v>
      </c>
      <c r="AK251" s="1598"/>
      <c r="AL251" s="1610" t="s">
        <v>137</v>
      </c>
      <c r="AM251" s="1596"/>
      <c r="AN251" s="1597" t="s">
        <v>303</v>
      </c>
      <c r="AO251" s="1598"/>
      <c r="AP251" s="1610" t="s">
        <v>138</v>
      </c>
      <c r="AQ251" s="1596"/>
      <c r="AR251" s="1597" t="s">
        <v>303</v>
      </c>
      <c r="AS251" s="1598"/>
      <c r="AT251" s="1610" t="s">
        <v>139</v>
      </c>
      <c r="AU251" s="1596"/>
      <c r="AV251" s="1597" t="s">
        <v>303</v>
      </c>
      <c r="AW251" s="1598"/>
    </row>
    <row r="252" spans="1:49" ht="24.95" hidden="1" customHeight="1" thickTop="1" thickBot="1" x14ac:dyDescent="0.3">
      <c r="A252" s="1674"/>
      <c r="B252" s="450" t="s">
        <v>654</v>
      </c>
      <c r="C252" s="450" t="s">
        <v>655</v>
      </c>
      <c r="D252" s="450" t="s">
        <v>654</v>
      </c>
      <c r="E252" s="906" t="s">
        <v>655</v>
      </c>
      <c r="F252" s="887" t="s">
        <v>654</v>
      </c>
      <c r="G252" s="450" t="s">
        <v>655</v>
      </c>
      <c r="H252" s="450" t="s">
        <v>654</v>
      </c>
      <c r="I252" s="906" t="s">
        <v>655</v>
      </c>
      <c r="J252" s="887" t="s">
        <v>654</v>
      </c>
      <c r="K252" s="450" t="s">
        <v>655</v>
      </c>
      <c r="L252" s="450" t="s">
        <v>654</v>
      </c>
      <c r="M252" s="906" t="s">
        <v>655</v>
      </c>
      <c r="N252" s="929" t="s">
        <v>656</v>
      </c>
      <c r="O252" s="450" t="s">
        <v>655</v>
      </c>
      <c r="P252" s="450" t="s">
        <v>654</v>
      </c>
      <c r="Q252" s="906" t="s">
        <v>655</v>
      </c>
      <c r="R252" s="929" t="s">
        <v>654</v>
      </c>
      <c r="S252" s="450" t="s">
        <v>655</v>
      </c>
      <c r="T252" s="450" t="s">
        <v>654</v>
      </c>
      <c r="U252" s="906" t="s">
        <v>655</v>
      </c>
      <c r="V252" s="929" t="s">
        <v>654</v>
      </c>
      <c r="W252" s="450" t="s">
        <v>655</v>
      </c>
      <c r="X252" s="450" t="s">
        <v>654</v>
      </c>
      <c r="Y252" s="906" t="s">
        <v>655</v>
      </c>
      <c r="Z252" s="960" t="s">
        <v>654</v>
      </c>
      <c r="AA252" s="450" t="s">
        <v>655</v>
      </c>
      <c r="AB252" s="450" t="s">
        <v>654</v>
      </c>
      <c r="AC252" s="906" t="s">
        <v>655</v>
      </c>
      <c r="AD252" s="960" t="s">
        <v>654</v>
      </c>
      <c r="AE252" s="450" t="s">
        <v>655</v>
      </c>
      <c r="AF252" s="450" t="s">
        <v>654</v>
      </c>
      <c r="AG252" s="906" t="s">
        <v>655</v>
      </c>
      <c r="AH252" s="960" t="s">
        <v>654</v>
      </c>
      <c r="AI252" s="450" t="s">
        <v>655</v>
      </c>
      <c r="AJ252" s="450" t="s">
        <v>654</v>
      </c>
      <c r="AK252" s="906" t="s">
        <v>655</v>
      </c>
      <c r="AL252" s="960" t="s">
        <v>656</v>
      </c>
      <c r="AM252" s="450" t="s">
        <v>655</v>
      </c>
      <c r="AN252" s="450" t="s">
        <v>654</v>
      </c>
      <c r="AO252" s="906" t="s">
        <v>655</v>
      </c>
      <c r="AP252" s="960" t="s">
        <v>654</v>
      </c>
      <c r="AQ252" s="450" t="s">
        <v>655</v>
      </c>
      <c r="AR252" s="450" t="s">
        <v>654</v>
      </c>
      <c r="AS252" s="906" t="s">
        <v>655</v>
      </c>
      <c r="AT252" s="960" t="s">
        <v>656</v>
      </c>
      <c r="AU252" s="450" t="s">
        <v>655</v>
      </c>
      <c r="AV252" s="450" t="s">
        <v>654</v>
      </c>
      <c r="AW252" s="906" t="s">
        <v>655</v>
      </c>
    </row>
    <row r="253" spans="1:49" ht="24.95" hidden="1" customHeight="1" thickTop="1" thickBot="1" x14ac:dyDescent="0.3">
      <c r="A253" s="439" t="s">
        <v>321</v>
      </c>
      <c r="B253" s="915">
        <f>C12</f>
        <v>52417.27</v>
      </c>
      <c r="C253" s="916">
        <f>D12</f>
        <v>5752.9</v>
      </c>
      <c r="D253" s="912">
        <f t="shared" ref="D253:D258" si="50">$B253/$B$257</f>
        <v>0.24000001282020286</v>
      </c>
      <c r="E253" s="913">
        <f t="shared" ref="E253:E258" si="51">$C253/$C$257</f>
        <v>6.0000016687240643E-2</v>
      </c>
      <c r="F253" s="768">
        <f>E12</f>
        <v>68593.16</v>
      </c>
      <c r="G253" s="769">
        <f>F12</f>
        <v>7703.43</v>
      </c>
      <c r="H253" s="912">
        <f t="shared" ref="H253:H258" si="52">$F253/$F$257</f>
        <v>0.24000001959379202</v>
      </c>
      <c r="I253" s="913">
        <f t="shared" ref="I253:I258" si="53">$G253/$G$257</f>
        <v>6.0000009346487373E-2</v>
      </c>
      <c r="J253" s="768">
        <f>G12</f>
        <v>61343.69</v>
      </c>
      <c r="K253" s="769">
        <f>H12</f>
        <v>6515.11</v>
      </c>
      <c r="L253" s="912">
        <f t="shared" ref="L253:L258" si="54">$J253/$J$257</f>
        <v>0.23993252411237445</v>
      </c>
      <c r="M253" s="913">
        <f t="shared" ref="M253:M258" si="55">$K253/$K$257</f>
        <v>5.9960317339798445E-2</v>
      </c>
      <c r="N253" s="768">
        <f>I12</f>
        <v>77504.75</v>
      </c>
      <c r="O253" s="769">
        <f>J12</f>
        <v>6942.41</v>
      </c>
      <c r="P253" s="912">
        <f t="shared" ref="P253:P258" si="56">$N253/$N$257</f>
        <v>0.24000000619316897</v>
      </c>
      <c r="Q253" s="913">
        <f t="shared" ref="Q253:Q258" si="57">$O253/$O$257</f>
        <v>6.0000043212690701E-2</v>
      </c>
      <c r="R253" s="768">
        <f>K12</f>
        <v>59691.81</v>
      </c>
      <c r="S253" s="769">
        <f>L12</f>
        <v>6497.92</v>
      </c>
      <c r="T253" s="912">
        <f t="shared" ref="T253:T258" si="58">$R253/$R$257</f>
        <v>0.23999989867961036</v>
      </c>
      <c r="U253" s="913">
        <f t="shared" ref="U253:U258" si="59">$S253/$S$257</f>
        <v>6.0000291787098099E-2</v>
      </c>
      <c r="V253" s="768">
        <f>M12</f>
        <v>0</v>
      </c>
      <c r="W253" s="769">
        <f>N12</f>
        <v>0</v>
      </c>
      <c r="X253" s="912">
        <f t="shared" ref="X253:X258" si="60">$V253/$V$257</f>
        <v>0</v>
      </c>
      <c r="Y253" s="913">
        <f t="shared" ref="Y253:Y258" si="61">$W253/$W$257</f>
        <v>0</v>
      </c>
      <c r="Z253" s="968">
        <f>O12</f>
        <v>0</v>
      </c>
      <c r="AA253" s="768">
        <f>P12</f>
        <v>0</v>
      </c>
      <c r="AB253" s="912" t="e">
        <f t="shared" ref="AB253:AB258" si="62">$Z253/$Z$257</f>
        <v>#DIV/0!</v>
      </c>
      <c r="AC253" s="913" t="e">
        <f t="shared" ref="AC253:AC258" si="63">$AA253/$AA$257</f>
        <v>#DIV/0!</v>
      </c>
      <c r="AD253" s="966">
        <f>Q12</f>
        <v>0</v>
      </c>
      <c r="AE253" s="768">
        <f>R12</f>
        <v>0</v>
      </c>
      <c r="AF253" s="912" t="e">
        <f t="shared" ref="AF253:AF258" si="64">$AD253/$AD$257</f>
        <v>#DIV/0!</v>
      </c>
      <c r="AG253" s="972" t="e">
        <f t="shared" ref="AG253:AG258" si="65">$AE253/$AE$257</f>
        <v>#DIV/0!</v>
      </c>
      <c r="AH253" s="974">
        <f>S12</f>
        <v>0</v>
      </c>
      <c r="AI253" s="768">
        <f>T12</f>
        <v>0</v>
      </c>
      <c r="AJ253" s="912" t="e">
        <f t="shared" ref="AJ253:AJ258" si="66">$AH253/$AH$257</f>
        <v>#DIV/0!</v>
      </c>
      <c r="AK253" s="913" t="e">
        <f t="shared" ref="AK253:AK258" si="67">$AI253/$AI$257</f>
        <v>#DIV/0!</v>
      </c>
      <c r="AL253" s="974">
        <f>U12</f>
        <v>0</v>
      </c>
      <c r="AM253" s="768">
        <f>V12</f>
        <v>0</v>
      </c>
      <c r="AN253" s="912" t="e">
        <f t="shared" ref="AN253:AN258" si="68">$AL253/$AL$257</f>
        <v>#DIV/0!</v>
      </c>
      <c r="AO253" s="913" t="e">
        <f t="shared" ref="AO253:AO258" si="69">$AM253/$AM$257</f>
        <v>#DIV/0!</v>
      </c>
      <c r="AP253" s="974">
        <f>W12</f>
        <v>0</v>
      </c>
      <c r="AQ253" s="768">
        <f>X12</f>
        <v>0</v>
      </c>
      <c r="AR253" s="912" t="e">
        <f t="shared" ref="AR253:AR258" si="70">$AP253/$AP$257</f>
        <v>#DIV/0!</v>
      </c>
      <c r="AS253" s="913" t="e">
        <f t="shared" ref="AS253:AS258" si="71">$AQ253/$AQ$257</f>
        <v>#DIV/0!</v>
      </c>
      <c r="AT253" s="974">
        <f>Y12</f>
        <v>0</v>
      </c>
      <c r="AU253" s="768">
        <f>Z12</f>
        <v>0</v>
      </c>
      <c r="AV253" s="912" t="e">
        <f t="shared" ref="AV253:AV258" si="72">$AT253/$AT$257</f>
        <v>#DIV/0!</v>
      </c>
      <c r="AW253" s="972" t="e">
        <f t="shared" ref="AW253:AW258" si="73">$AU253/$AU$257</f>
        <v>#DIV/0!</v>
      </c>
    </row>
    <row r="254" spans="1:49" ht="24.95" hidden="1" customHeight="1" thickTop="1" thickBot="1" x14ac:dyDescent="0.3">
      <c r="A254" s="439" t="s">
        <v>322</v>
      </c>
      <c r="B254" s="915">
        <f>C16</f>
        <v>6671.85</v>
      </c>
      <c r="C254" s="916">
        <f>D16</f>
        <v>610.48</v>
      </c>
      <c r="D254" s="912">
        <f t="shared" si="50"/>
        <v>3.0548025212577282E-2</v>
      </c>
      <c r="E254" s="913">
        <f t="shared" si="51"/>
        <v>6.3670166676331359E-3</v>
      </c>
      <c r="F254" s="902">
        <f>E16</f>
        <v>3626.81</v>
      </c>
      <c r="G254" s="554">
        <f>F16</f>
        <v>1510.68</v>
      </c>
      <c r="H254" s="912">
        <f t="shared" si="52"/>
        <v>1.26898144226474E-2</v>
      </c>
      <c r="I254" s="913">
        <f t="shared" si="53"/>
        <v>1.1766292952561593E-2</v>
      </c>
      <c r="J254" s="902">
        <f>G16</f>
        <v>18429.990000000002</v>
      </c>
      <c r="K254" s="554">
        <f>H16</f>
        <v>1976.08</v>
      </c>
      <c r="L254" s="912">
        <f t="shared" si="54"/>
        <v>7.2084904251208559E-2</v>
      </c>
      <c r="M254" s="913">
        <f t="shared" si="55"/>
        <v>1.8186398063705589E-2</v>
      </c>
      <c r="N254" s="902">
        <f>I16</f>
        <v>4948.67</v>
      </c>
      <c r="O254" s="554">
        <f>J16</f>
        <v>157.97999999999999</v>
      </c>
      <c r="P254" s="912">
        <f t="shared" si="56"/>
        <v>1.5323974732489937E-2</v>
      </c>
      <c r="Q254" s="913">
        <f t="shared" si="57"/>
        <v>1.3653481754521666E-3</v>
      </c>
      <c r="R254" s="902">
        <f>K16</f>
        <v>10000.86</v>
      </c>
      <c r="S254" s="554">
        <f>L16</f>
        <v>1034.22</v>
      </c>
      <c r="T254" s="912">
        <f t="shared" si="58"/>
        <v>4.0209961579469079E-2</v>
      </c>
      <c r="U254" s="913">
        <f t="shared" si="59"/>
        <v>9.5497484998357321E-3</v>
      </c>
      <c r="V254" s="902">
        <f>M16</f>
        <v>0</v>
      </c>
      <c r="W254" s="554">
        <f>N16</f>
        <v>0</v>
      </c>
      <c r="X254" s="912">
        <f t="shared" si="60"/>
        <v>0</v>
      </c>
      <c r="Y254" s="913">
        <f t="shared" si="61"/>
        <v>0</v>
      </c>
      <c r="Z254" s="969">
        <f>O16</f>
        <v>0</v>
      </c>
      <c r="AA254" s="902">
        <f>P16</f>
        <v>0</v>
      </c>
      <c r="AB254" s="912" t="e">
        <f t="shared" si="62"/>
        <v>#DIV/0!</v>
      </c>
      <c r="AC254" s="913" t="e">
        <f t="shared" si="63"/>
        <v>#DIV/0!</v>
      </c>
      <c r="AD254" s="966">
        <f>Q16</f>
        <v>0</v>
      </c>
      <c r="AE254" s="902">
        <f>R16</f>
        <v>0</v>
      </c>
      <c r="AF254" s="912" t="e">
        <f t="shared" si="64"/>
        <v>#DIV/0!</v>
      </c>
      <c r="AG254" s="972" t="e">
        <f t="shared" si="65"/>
        <v>#DIV/0!</v>
      </c>
      <c r="AH254" s="975">
        <f>S16</f>
        <v>0</v>
      </c>
      <c r="AI254" s="902">
        <f>T16</f>
        <v>0</v>
      </c>
      <c r="AJ254" s="912" t="e">
        <f t="shared" si="66"/>
        <v>#DIV/0!</v>
      </c>
      <c r="AK254" s="913" t="e">
        <f t="shared" si="67"/>
        <v>#DIV/0!</v>
      </c>
      <c r="AL254" s="975">
        <f>U16</f>
        <v>0</v>
      </c>
      <c r="AM254" s="902">
        <f>V16</f>
        <v>0</v>
      </c>
      <c r="AN254" s="912" t="e">
        <f t="shared" si="68"/>
        <v>#DIV/0!</v>
      </c>
      <c r="AO254" s="913" t="e">
        <f t="shared" si="69"/>
        <v>#DIV/0!</v>
      </c>
      <c r="AP254" s="975">
        <f>W16</f>
        <v>0</v>
      </c>
      <c r="AQ254" s="902">
        <f>X16</f>
        <v>0</v>
      </c>
      <c r="AR254" s="912" t="e">
        <f t="shared" si="70"/>
        <v>#DIV/0!</v>
      </c>
      <c r="AS254" s="913" t="e">
        <f t="shared" si="71"/>
        <v>#DIV/0!</v>
      </c>
      <c r="AT254" s="975">
        <f>Y16</f>
        <v>0</v>
      </c>
      <c r="AU254" s="902">
        <f>Z16</f>
        <v>0</v>
      </c>
      <c r="AV254" s="912" t="e">
        <f t="shared" si="72"/>
        <v>#DIV/0!</v>
      </c>
      <c r="AW254" s="972" t="e">
        <f t="shared" si="73"/>
        <v>#DIV/0!</v>
      </c>
    </row>
    <row r="255" spans="1:49" ht="24.95" hidden="1" customHeight="1" thickTop="1" thickBot="1" x14ac:dyDescent="0.3">
      <c r="A255" s="439" t="s">
        <v>323</v>
      </c>
      <c r="B255" s="915">
        <f>C17</f>
        <v>69.349999999999994</v>
      </c>
      <c r="C255" s="916">
        <f>D17</f>
        <v>23</v>
      </c>
      <c r="D255" s="912">
        <f t="shared" si="50"/>
        <v>3.1752895351247918E-4</v>
      </c>
      <c r="E255" s="913">
        <f t="shared" si="51"/>
        <v>2.3987908425429519E-4</v>
      </c>
      <c r="F255" s="902">
        <f>E17</f>
        <v>54.48</v>
      </c>
      <c r="G255" s="554">
        <f>F17</f>
        <v>31.5</v>
      </c>
      <c r="H255" s="912">
        <f t="shared" si="52"/>
        <v>1.9061960503743796E-4</v>
      </c>
      <c r="I255" s="913">
        <f t="shared" si="53"/>
        <v>2.4534529351397393E-4</v>
      </c>
      <c r="J255" s="902">
        <f>G17</f>
        <v>754</v>
      </c>
      <c r="K255" s="554">
        <f>H17</f>
        <v>29</v>
      </c>
      <c r="L255" s="912">
        <f t="shared" si="54"/>
        <v>2.9491072868412438E-3</v>
      </c>
      <c r="M255" s="913">
        <f t="shared" si="55"/>
        <v>2.6689483414004599E-4</v>
      </c>
      <c r="N255" s="902">
        <f>I17</f>
        <v>125.74</v>
      </c>
      <c r="O255" s="554">
        <f>J17</f>
        <v>0</v>
      </c>
      <c r="P255" s="912">
        <f t="shared" si="56"/>
        <v>3.8936453286707025E-4</v>
      </c>
      <c r="Q255" s="913">
        <f t="shared" si="57"/>
        <v>0</v>
      </c>
      <c r="R255" s="902">
        <f>K17</f>
        <v>114.32</v>
      </c>
      <c r="S255" s="554">
        <f>L17</f>
        <v>2.5</v>
      </c>
      <c r="T255" s="912">
        <f t="shared" si="58"/>
        <v>4.5964075167184671E-4</v>
      </c>
      <c r="U255" s="913">
        <f t="shared" si="59"/>
        <v>2.3084422317871755E-5</v>
      </c>
      <c r="V255" s="902">
        <f>M17</f>
        <v>0</v>
      </c>
      <c r="W255" s="554">
        <f>N17</f>
        <v>0</v>
      </c>
      <c r="X255" s="912">
        <f t="shared" si="60"/>
        <v>0</v>
      </c>
      <c r="Y255" s="913">
        <f t="shared" si="61"/>
        <v>0</v>
      </c>
      <c r="Z255" s="969">
        <f>O17</f>
        <v>0</v>
      </c>
      <c r="AA255" s="902">
        <f>P17</f>
        <v>0</v>
      </c>
      <c r="AB255" s="912" t="e">
        <f t="shared" si="62"/>
        <v>#DIV/0!</v>
      </c>
      <c r="AC255" s="913" t="e">
        <f t="shared" si="63"/>
        <v>#DIV/0!</v>
      </c>
      <c r="AD255" s="966">
        <f>Q17</f>
        <v>0</v>
      </c>
      <c r="AE255" s="902">
        <f>R17</f>
        <v>0</v>
      </c>
      <c r="AF255" s="912" t="e">
        <f t="shared" si="64"/>
        <v>#DIV/0!</v>
      </c>
      <c r="AG255" s="972" t="e">
        <f t="shared" si="65"/>
        <v>#DIV/0!</v>
      </c>
      <c r="AH255" s="975">
        <f>S17</f>
        <v>0</v>
      </c>
      <c r="AI255" s="902">
        <f>T17</f>
        <v>0</v>
      </c>
      <c r="AJ255" s="912" t="e">
        <f t="shared" si="66"/>
        <v>#DIV/0!</v>
      </c>
      <c r="AK255" s="913" t="e">
        <f t="shared" si="67"/>
        <v>#DIV/0!</v>
      </c>
      <c r="AL255" s="975">
        <f>U17</f>
        <v>0</v>
      </c>
      <c r="AM255" s="902">
        <f>V17</f>
        <v>0</v>
      </c>
      <c r="AN255" s="912" t="e">
        <f t="shared" si="68"/>
        <v>#DIV/0!</v>
      </c>
      <c r="AO255" s="913" t="e">
        <f t="shared" si="69"/>
        <v>#DIV/0!</v>
      </c>
      <c r="AP255" s="975">
        <f>W17</f>
        <v>0</v>
      </c>
      <c r="AQ255" s="902">
        <f>X17</f>
        <v>0</v>
      </c>
      <c r="AR255" s="912" t="e">
        <f t="shared" si="70"/>
        <v>#DIV/0!</v>
      </c>
      <c r="AS255" s="913" t="e">
        <f t="shared" si="71"/>
        <v>#DIV/0!</v>
      </c>
      <c r="AT255" s="975">
        <f>Y17</f>
        <v>0</v>
      </c>
      <c r="AU255" s="902">
        <f>Z17</f>
        <v>0</v>
      </c>
      <c r="AV255" s="912" t="e">
        <f t="shared" si="72"/>
        <v>#DIV/0!</v>
      </c>
      <c r="AW255" s="972" t="e">
        <f t="shared" si="73"/>
        <v>#DIV/0!</v>
      </c>
    </row>
    <row r="256" spans="1:49" ht="24.95" hidden="1" customHeight="1" thickTop="1" thickBot="1" x14ac:dyDescent="0.3">
      <c r="A256" s="439" t="s">
        <v>324</v>
      </c>
      <c r="B256" s="917">
        <f>SUM(B253:B255)</f>
        <v>59158.469999999994</v>
      </c>
      <c r="C256" s="918">
        <f>SUM(C253:C255)</f>
        <v>6386.3799999999992</v>
      </c>
      <c r="D256" s="912">
        <f t="shared" si="50"/>
        <v>0.27086556698629261</v>
      </c>
      <c r="E256" s="913">
        <f t="shared" si="51"/>
        <v>6.6606912439128071E-2</v>
      </c>
      <c r="F256" s="903">
        <f>SUM(F253:F255)</f>
        <v>72274.45</v>
      </c>
      <c r="G256" s="555">
        <f>SUM(G253:G255)</f>
        <v>9245.61</v>
      </c>
      <c r="H256" s="912">
        <f t="shared" si="52"/>
        <v>0.25288045362147682</v>
      </c>
      <c r="I256" s="913">
        <f t="shared" si="53"/>
        <v>7.2011647592562941E-2</v>
      </c>
      <c r="J256" s="903">
        <f>SUM(J253:J255)</f>
        <v>80527.680000000008</v>
      </c>
      <c r="K256" s="555">
        <f>SUM(K253:K255)</f>
        <v>8520.1899999999987</v>
      </c>
      <c r="L256" s="912">
        <f t="shared" si="54"/>
        <v>0.31496653565042426</v>
      </c>
      <c r="M256" s="913">
        <f t="shared" si="55"/>
        <v>7.8413610237644066E-2</v>
      </c>
      <c r="N256" s="903">
        <f>SUM(N253:N255)</f>
        <v>82579.16</v>
      </c>
      <c r="O256" s="555">
        <f>SUM(O253:O255)</f>
        <v>7100.3899999999994</v>
      </c>
      <c r="P256" s="912">
        <f t="shared" si="56"/>
        <v>0.25571334545852598</v>
      </c>
      <c r="Q256" s="913">
        <f t="shared" si="57"/>
        <v>6.1365391388142863E-2</v>
      </c>
      <c r="R256" s="903">
        <f>SUM(R253:R255)</f>
        <v>69806.990000000005</v>
      </c>
      <c r="S256" s="555">
        <f>SUM(S253:S255)</f>
        <v>7534.64</v>
      </c>
      <c r="T256" s="912">
        <f t="shared" si="58"/>
        <v>0.28066950101075133</v>
      </c>
      <c r="U256" s="913">
        <f t="shared" si="59"/>
        <v>6.9573124709251699E-2</v>
      </c>
      <c r="V256" s="903">
        <f>SUM(V253:V255)</f>
        <v>0</v>
      </c>
      <c r="W256" s="555">
        <f>SUM(W253:W255)</f>
        <v>0</v>
      </c>
      <c r="X256" s="912">
        <f t="shared" si="60"/>
        <v>0</v>
      </c>
      <c r="Y256" s="913">
        <f t="shared" si="61"/>
        <v>0</v>
      </c>
      <c r="Z256" s="970">
        <f>SUM(Z253:Z255)</f>
        <v>0</v>
      </c>
      <c r="AA256" s="903">
        <f>SUM(AA253:AA255)</f>
        <v>0</v>
      </c>
      <c r="AB256" s="912" t="e">
        <f t="shared" si="62"/>
        <v>#DIV/0!</v>
      </c>
      <c r="AC256" s="913" t="e">
        <f t="shared" si="63"/>
        <v>#DIV/0!</v>
      </c>
      <c r="AD256" s="967">
        <f>SUM(AD253:AD255)</f>
        <v>0</v>
      </c>
      <c r="AE256" s="903">
        <f>SUM(AE253:AE255)</f>
        <v>0</v>
      </c>
      <c r="AF256" s="912" t="e">
        <f t="shared" si="64"/>
        <v>#DIV/0!</v>
      </c>
      <c r="AG256" s="972" t="e">
        <f t="shared" si="65"/>
        <v>#DIV/0!</v>
      </c>
      <c r="AH256" s="976">
        <f>SUM(AH253:AH255)</f>
        <v>0</v>
      </c>
      <c r="AI256" s="903">
        <f>SUM(AI253:AI255)</f>
        <v>0</v>
      </c>
      <c r="AJ256" s="912" t="e">
        <f t="shared" si="66"/>
        <v>#DIV/0!</v>
      </c>
      <c r="AK256" s="913" t="e">
        <f t="shared" si="67"/>
        <v>#DIV/0!</v>
      </c>
      <c r="AL256" s="976">
        <f>SUM(AL253:AL255)</f>
        <v>0</v>
      </c>
      <c r="AM256" s="903">
        <f>SUM(AM253:AM255)</f>
        <v>0</v>
      </c>
      <c r="AN256" s="912" t="e">
        <f t="shared" si="68"/>
        <v>#DIV/0!</v>
      </c>
      <c r="AO256" s="913" t="e">
        <f t="shared" si="69"/>
        <v>#DIV/0!</v>
      </c>
      <c r="AP256" s="976">
        <f>SUM(AP253:AP255)</f>
        <v>0</v>
      </c>
      <c r="AQ256" s="903">
        <f>SUM(AQ253:AQ255)</f>
        <v>0</v>
      </c>
      <c r="AR256" s="912" t="e">
        <f t="shared" si="70"/>
        <v>#DIV/0!</v>
      </c>
      <c r="AS256" s="913" t="e">
        <f t="shared" si="71"/>
        <v>#DIV/0!</v>
      </c>
      <c r="AT256" s="976">
        <f>SUM(AT253:AT255)</f>
        <v>0</v>
      </c>
      <c r="AU256" s="903">
        <f>SUM(AU253:AU255)</f>
        <v>0</v>
      </c>
      <c r="AV256" s="912" t="e">
        <f t="shared" si="72"/>
        <v>#DIV/0!</v>
      </c>
      <c r="AW256" s="972" t="e">
        <f t="shared" si="73"/>
        <v>#DIV/0!</v>
      </c>
    </row>
    <row r="257" spans="1:51" ht="24.95" hidden="1" customHeight="1" thickTop="1" thickBot="1" x14ac:dyDescent="0.3">
      <c r="A257" s="438" t="s">
        <v>63</v>
      </c>
      <c r="B257" s="915">
        <f>C3</f>
        <v>218405.28</v>
      </c>
      <c r="C257" s="916">
        <f>D3</f>
        <v>95881.64</v>
      </c>
      <c r="D257" s="912">
        <f t="shared" si="50"/>
        <v>1</v>
      </c>
      <c r="E257" s="913">
        <f t="shared" si="51"/>
        <v>1</v>
      </c>
      <c r="F257" s="902">
        <f>E3</f>
        <v>285804.81</v>
      </c>
      <c r="G257" s="554">
        <f>F3</f>
        <v>128390.48</v>
      </c>
      <c r="H257" s="912">
        <f t="shared" si="52"/>
        <v>1</v>
      </c>
      <c r="I257" s="913">
        <f t="shared" si="53"/>
        <v>1</v>
      </c>
      <c r="J257" s="902">
        <f>G3</f>
        <v>255670.59</v>
      </c>
      <c r="K257" s="554">
        <f>H3</f>
        <v>108657.03</v>
      </c>
      <c r="L257" s="912">
        <f t="shared" si="54"/>
        <v>1</v>
      </c>
      <c r="M257" s="913">
        <f t="shared" si="55"/>
        <v>1</v>
      </c>
      <c r="N257" s="902">
        <f>I3</f>
        <v>322936.45</v>
      </c>
      <c r="O257" s="554">
        <f>J3</f>
        <v>115706.75</v>
      </c>
      <c r="P257" s="912">
        <f t="shared" si="56"/>
        <v>1</v>
      </c>
      <c r="Q257" s="913">
        <f t="shared" si="57"/>
        <v>1</v>
      </c>
      <c r="R257" s="902">
        <f>K3</f>
        <v>248715.98</v>
      </c>
      <c r="S257" s="554">
        <f>L3</f>
        <v>108298.14</v>
      </c>
      <c r="T257" s="912">
        <f t="shared" si="58"/>
        <v>1</v>
      </c>
      <c r="U257" s="913">
        <f t="shared" si="59"/>
        <v>1</v>
      </c>
      <c r="V257" s="902">
        <f>M3</f>
        <v>258335.97</v>
      </c>
      <c r="W257" s="554">
        <f>N3</f>
        <v>92068.47</v>
      </c>
      <c r="X257" s="912">
        <f t="shared" si="60"/>
        <v>1</v>
      </c>
      <c r="Y257" s="913">
        <f t="shared" si="61"/>
        <v>1</v>
      </c>
      <c r="Z257" s="969">
        <f>O3</f>
        <v>0</v>
      </c>
      <c r="AA257" s="902">
        <f>P3</f>
        <v>0</v>
      </c>
      <c r="AB257" s="912" t="e">
        <f t="shared" si="62"/>
        <v>#DIV/0!</v>
      </c>
      <c r="AC257" s="913" t="e">
        <f t="shared" si="63"/>
        <v>#DIV/0!</v>
      </c>
      <c r="AD257" s="966">
        <f>Q3</f>
        <v>0</v>
      </c>
      <c r="AE257" s="902">
        <f>R3</f>
        <v>0</v>
      </c>
      <c r="AF257" s="912" t="e">
        <f t="shared" si="64"/>
        <v>#DIV/0!</v>
      </c>
      <c r="AG257" s="972" t="e">
        <f t="shared" si="65"/>
        <v>#DIV/0!</v>
      </c>
      <c r="AH257" s="975">
        <f>S3</f>
        <v>0</v>
      </c>
      <c r="AI257" s="902">
        <f>T3</f>
        <v>0</v>
      </c>
      <c r="AJ257" s="912" t="e">
        <f t="shared" si="66"/>
        <v>#DIV/0!</v>
      </c>
      <c r="AK257" s="913" t="e">
        <f t="shared" si="67"/>
        <v>#DIV/0!</v>
      </c>
      <c r="AL257" s="975">
        <f>U3</f>
        <v>0</v>
      </c>
      <c r="AM257" s="902">
        <f>V3</f>
        <v>0</v>
      </c>
      <c r="AN257" s="912" t="e">
        <f t="shared" si="68"/>
        <v>#DIV/0!</v>
      </c>
      <c r="AO257" s="913" t="e">
        <f t="shared" si="69"/>
        <v>#DIV/0!</v>
      </c>
      <c r="AP257" s="975">
        <f>W3</f>
        <v>0</v>
      </c>
      <c r="AQ257" s="902">
        <f>X3</f>
        <v>0</v>
      </c>
      <c r="AR257" s="912" t="e">
        <f t="shared" si="70"/>
        <v>#DIV/0!</v>
      </c>
      <c r="AS257" s="913" t="e">
        <f t="shared" si="71"/>
        <v>#DIV/0!</v>
      </c>
      <c r="AT257" s="975">
        <f>Y3</f>
        <v>0</v>
      </c>
      <c r="AU257" s="902">
        <f>Z3</f>
        <v>0</v>
      </c>
      <c r="AV257" s="912" t="e">
        <f t="shared" si="72"/>
        <v>#DIV/0!</v>
      </c>
      <c r="AW257" s="972" t="e">
        <f t="shared" si="73"/>
        <v>#DIV/0!</v>
      </c>
    </row>
    <row r="258" spans="1:51" ht="24.95" hidden="1" customHeight="1" thickTop="1" thickBot="1" x14ac:dyDescent="0.3">
      <c r="A258" s="440" t="s">
        <v>302</v>
      </c>
      <c r="B258" s="917">
        <f>B257-B256</f>
        <v>159246.81</v>
      </c>
      <c r="C258" s="918">
        <f>C257-C256</f>
        <v>89495.26</v>
      </c>
      <c r="D258" s="914">
        <f t="shared" si="50"/>
        <v>0.72913443301370739</v>
      </c>
      <c r="E258" s="909">
        <f t="shared" si="51"/>
        <v>0.93339308756087191</v>
      </c>
      <c r="F258" s="904">
        <f>F257-F256</f>
        <v>213530.36</v>
      </c>
      <c r="G258" s="556">
        <f>G257-G256</f>
        <v>119144.87</v>
      </c>
      <c r="H258" s="912">
        <f t="shared" si="52"/>
        <v>0.74711954637852307</v>
      </c>
      <c r="I258" s="913">
        <f t="shared" si="53"/>
        <v>0.92798835240743704</v>
      </c>
      <c r="J258" s="904">
        <f>J257-J256</f>
        <v>175142.90999999997</v>
      </c>
      <c r="K258" s="556">
        <f>K257-K256</f>
        <v>100136.84</v>
      </c>
      <c r="L258" s="912">
        <f t="shared" si="54"/>
        <v>0.68503346434957568</v>
      </c>
      <c r="M258" s="913">
        <f t="shared" si="55"/>
        <v>0.92158638976235585</v>
      </c>
      <c r="N258" s="904">
        <f>N257-N256</f>
        <v>240357.29</v>
      </c>
      <c r="O258" s="556">
        <f>O257-O256</f>
        <v>108606.36</v>
      </c>
      <c r="P258" s="912">
        <f t="shared" si="56"/>
        <v>0.74428665454147402</v>
      </c>
      <c r="Q258" s="913">
        <f t="shared" si="57"/>
        <v>0.9386346086118571</v>
      </c>
      <c r="R258" s="904">
        <f>R257-R256</f>
        <v>178908.99</v>
      </c>
      <c r="S258" s="556">
        <f>S257-S256</f>
        <v>100763.5</v>
      </c>
      <c r="T258" s="912">
        <f t="shared" si="58"/>
        <v>0.71933049898924861</v>
      </c>
      <c r="U258" s="913">
        <f t="shared" si="59"/>
        <v>0.9304268752907483</v>
      </c>
      <c r="V258" s="904">
        <f>V257-V256</f>
        <v>258335.97</v>
      </c>
      <c r="W258" s="556">
        <f>W257-W256</f>
        <v>92068.47</v>
      </c>
      <c r="X258" s="912">
        <f t="shared" si="60"/>
        <v>1</v>
      </c>
      <c r="Y258" s="913">
        <f t="shared" si="61"/>
        <v>1</v>
      </c>
      <c r="Z258" s="971">
        <f>Z257-Z256</f>
        <v>0</v>
      </c>
      <c r="AA258" s="904">
        <f>AA257-AA256</f>
        <v>0</v>
      </c>
      <c r="AB258" s="912" t="e">
        <f t="shared" si="62"/>
        <v>#DIV/0!</v>
      </c>
      <c r="AC258" s="913" t="e">
        <f t="shared" si="63"/>
        <v>#DIV/0!</v>
      </c>
      <c r="AD258" s="967">
        <f>AD257-AD256</f>
        <v>0</v>
      </c>
      <c r="AE258" s="904">
        <f>AE257-AE256</f>
        <v>0</v>
      </c>
      <c r="AF258" s="912" t="e">
        <f t="shared" si="64"/>
        <v>#DIV/0!</v>
      </c>
      <c r="AG258" s="972" t="e">
        <f t="shared" si="65"/>
        <v>#DIV/0!</v>
      </c>
      <c r="AH258" s="977">
        <f>AH257-AH256</f>
        <v>0</v>
      </c>
      <c r="AI258" s="904">
        <f>AI257-AI256</f>
        <v>0</v>
      </c>
      <c r="AJ258" s="912" t="e">
        <f t="shared" si="66"/>
        <v>#DIV/0!</v>
      </c>
      <c r="AK258" s="913" t="e">
        <f t="shared" si="67"/>
        <v>#DIV/0!</v>
      </c>
      <c r="AL258" s="977">
        <f>AL257-AL256</f>
        <v>0</v>
      </c>
      <c r="AM258" s="904">
        <f>AM257-AM256</f>
        <v>0</v>
      </c>
      <c r="AN258" s="912" t="e">
        <f t="shared" si="68"/>
        <v>#DIV/0!</v>
      </c>
      <c r="AO258" s="913" t="e">
        <f t="shared" si="69"/>
        <v>#DIV/0!</v>
      </c>
      <c r="AP258" s="977">
        <f>AP257-AP256</f>
        <v>0</v>
      </c>
      <c r="AQ258" s="904">
        <f>AQ257-AQ256</f>
        <v>0</v>
      </c>
      <c r="AR258" s="912" t="e">
        <f t="shared" si="70"/>
        <v>#DIV/0!</v>
      </c>
      <c r="AS258" s="913" t="e">
        <f t="shared" si="71"/>
        <v>#DIV/0!</v>
      </c>
      <c r="AT258" s="977">
        <f>AT257-AT256</f>
        <v>0</v>
      </c>
      <c r="AU258" s="904">
        <f>AU257-AU256</f>
        <v>0</v>
      </c>
      <c r="AV258" s="912" t="e">
        <f t="shared" si="72"/>
        <v>#DIV/0!</v>
      </c>
      <c r="AW258" s="972" t="e">
        <f t="shared" si="73"/>
        <v>#DIV/0!</v>
      </c>
    </row>
    <row r="259" spans="1:51" ht="24.95" hidden="1" customHeight="1" thickTop="1" thickBot="1" x14ac:dyDescent="0.3">
      <c r="B259" s="454"/>
      <c r="C259" s="454"/>
      <c r="D259" s="907"/>
      <c r="E259" s="908"/>
      <c r="F259" s="907"/>
      <c r="G259" s="907"/>
      <c r="H259" s="907"/>
      <c r="I259" s="908"/>
      <c r="J259" s="907"/>
      <c r="K259" s="907"/>
      <c r="L259" s="907"/>
      <c r="M259" s="908"/>
      <c r="N259" s="907"/>
      <c r="O259" s="907"/>
      <c r="P259" s="907"/>
      <c r="Q259" s="908"/>
      <c r="R259" s="907"/>
      <c r="S259" s="907"/>
      <c r="T259" s="907"/>
      <c r="U259" s="908"/>
      <c r="V259" s="907"/>
      <c r="W259" s="907"/>
      <c r="X259" s="907"/>
      <c r="Y259" s="908"/>
      <c r="Z259" s="907"/>
      <c r="AA259" s="907"/>
      <c r="AB259" s="907"/>
      <c r="AC259" s="908"/>
      <c r="AD259" s="907"/>
      <c r="AE259" s="907"/>
      <c r="AF259" s="907"/>
      <c r="AG259" s="908"/>
      <c r="AH259" s="907"/>
      <c r="AI259" s="907"/>
      <c r="AJ259" s="907"/>
      <c r="AK259" s="908"/>
      <c r="AL259" s="907"/>
      <c r="AM259" s="907"/>
      <c r="AN259" s="907"/>
      <c r="AO259" s="908"/>
      <c r="AP259" s="907"/>
      <c r="AQ259" s="907"/>
      <c r="AR259" s="907"/>
      <c r="AS259" s="908"/>
      <c r="AT259" s="907"/>
      <c r="AU259" s="907"/>
      <c r="AV259" s="907"/>
      <c r="AW259" s="908"/>
    </row>
    <row r="260" spans="1:51" ht="24.95" hidden="1" customHeight="1" thickTop="1" thickBot="1" x14ac:dyDescent="0.3">
      <c r="A260" s="438" t="s">
        <v>837</v>
      </c>
      <c r="B260" s="1597" t="s">
        <v>128</v>
      </c>
      <c r="C260" s="1596"/>
      <c r="D260" s="1597" t="s">
        <v>303</v>
      </c>
      <c r="E260" s="1598"/>
      <c r="F260" s="1610" t="s">
        <v>129</v>
      </c>
      <c r="G260" s="1596"/>
      <c r="H260" s="1597" t="s">
        <v>303</v>
      </c>
      <c r="I260" s="1598"/>
      <c r="J260" s="1610" t="s">
        <v>130</v>
      </c>
      <c r="K260" s="1596"/>
      <c r="L260" s="1597" t="s">
        <v>303</v>
      </c>
      <c r="M260" s="1598"/>
      <c r="N260" s="1610" t="s">
        <v>131</v>
      </c>
      <c r="O260" s="1596"/>
      <c r="P260" s="1597" t="s">
        <v>303</v>
      </c>
      <c r="Q260" s="1598"/>
      <c r="R260" s="1610" t="s">
        <v>132</v>
      </c>
      <c r="S260" s="1596"/>
      <c r="T260" s="1597" t="s">
        <v>303</v>
      </c>
      <c r="U260" s="1598"/>
      <c r="V260" s="1610" t="s">
        <v>133</v>
      </c>
      <c r="W260" s="1596"/>
      <c r="X260" s="1597" t="s">
        <v>303</v>
      </c>
      <c r="Y260" s="1598"/>
      <c r="Z260" s="1610" t="s">
        <v>134</v>
      </c>
      <c r="AA260" s="1596"/>
      <c r="AB260" s="1597" t="s">
        <v>303</v>
      </c>
      <c r="AC260" s="1598"/>
      <c r="AD260" s="1610" t="s">
        <v>135</v>
      </c>
      <c r="AE260" s="1596"/>
      <c r="AF260" s="1597" t="s">
        <v>303</v>
      </c>
      <c r="AG260" s="1598"/>
      <c r="AH260" s="1610" t="s">
        <v>136</v>
      </c>
      <c r="AI260" s="1596"/>
      <c r="AJ260" s="1597" t="s">
        <v>303</v>
      </c>
      <c r="AK260" s="1598"/>
      <c r="AL260" s="1610" t="s">
        <v>137</v>
      </c>
      <c r="AM260" s="1596"/>
      <c r="AN260" s="1597" t="s">
        <v>303</v>
      </c>
      <c r="AO260" s="1598"/>
      <c r="AP260" s="1610" t="s">
        <v>138</v>
      </c>
      <c r="AQ260" s="1596"/>
      <c r="AR260" s="1597" t="s">
        <v>303</v>
      </c>
      <c r="AS260" s="1598"/>
      <c r="AT260" s="1610" t="s">
        <v>139</v>
      </c>
      <c r="AU260" s="1596"/>
      <c r="AV260" s="1597" t="s">
        <v>303</v>
      </c>
      <c r="AW260" s="1598"/>
    </row>
    <row r="261" spans="1:51" ht="24.95" hidden="1" customHeight="1" thickTop="1" thickBot="1" x14ac:dyDescent="0.3">
      <c r="A261" s="439" t="s">
        <v>313</v>
      </c>
      <c r="B261" s="451">
        <f>C6</f>
        <v>69178.91</v>
      </c>
      <c r="C261" s="451">
        <f>D6</f>
        <v>38874.22</v>
      </c>
      <c r="D261" s="452">
        <f t="shared" ref="D261:D266" si="74">$B261/$B$258</f>
        <v>0.43441316030129584</v>
      </c>
      <c r="E261" s="909">
        <f t="shared" ref="E261:E266" si="75">$C261/$C$258</f>
        <v>0.43437183153610598</v>
      </c>
      <c r="F261" s="453">
        <f>E6</f>
        <v>82709.88</v>
      </c>
      <c r="G261" s="451">
        <f>F6</f>
        <v>29443.65</v>
      </c>
      <c r="H261" s="452">
        <f t="shared" ref="H261:H266" si="76">$F261/$F$258</f>
        <v>0.38734482534474257</v>
      </c>
      <c r="I261" s="909">
        <f t="shared" ref="I261:I266" si="77">$G261/$G$258</f>
        <v>0.24712478178875852</v>
      </c>
      <c r="J261" s="453">
        <f>G6</f>
        <v>68626.98</v>
      </c>
      <c r="K261" s="451">
        <f>H6</f>
        <v>24128.68</v>
      </c>
      <c r="L261" s="452">
        <f t="shared" ref="L261:L266" si="78">$J261/$J$258</f>
        <v>0.39183418843503287</v>
      </c>
      <c r="M261" s="909">
        <f t="shared" ref="M261:M266" si="79">$K261/$K$258</f>
        <v>0.24095707433947389</v>
      </c>
      <c r="N261" s="453">
        <f>I6</f>
        <v>65358.879999999997</v>
      </c>
      <c r="O261" s="451">
        <f>J6</f>
        <v>23271</v>
      </c>
      <c r="P261" s="452">
        <f t="shared" ref="P261:P266" si="80">$N261/$N$258</f>
        <v>0.27192385136311031</v>
      </c>
      <c r="Q261" s="909">
        <f t="shared" ref="Q261:Q266" si="81">$O261/$O$258</f>
        <v>0.21426921959266473</v>
      </c>
      <c r="R261" s="453">
        <f>K6</f>
        <v>70700.649999999994</v>
      </c>
      <c r="S261" s="451">
        <f>L6</f>
        <v>23119.27</v>
      </c>
      <c r="T261" s="452">
        <f t="shared" ref="T261:T266" si="82">$R261/$R$258</f>
        <v>0.39517662024697586</v>
      </c>
      <c r="U261" s="909">
        <f t="shared" ref="U261:U266" si="83">$S261/$S$258</f>
        <v>0.22944091858659138</v>
      </c>
      <c r="V261" s="453">
        <f>M6</f>
        <v>0</v>
      </c>
      <c r="W261" s="451">
        <f>N6</f>
        <v>0</v>
      </c>
      <c r="X261" s="452">
        <f t="shared" ref="X261:X266" si="84">$V261/$V$258</f>
        <v>0</v>
      </c>
      <c r="Y261" s="909">
        <f t="shared" ref="Y261:Y266" si="85">$W261/$W$258</f>
        <v>0</v>
      </c>
      <c r="Z261" s="453">
        <f>O6</f>
        <v>0</v>
      </c>
      <c r="AA261" s="453">
        <f>P6</f>
        <v>0</v>
      </c>
      <c r="AB261" s="452" t="e">
        <f t="shared" ref="AB261:AB266" si="86">$Z261/$Z$258</f>
        <v>#DIV/0!</v>
      </c>
      <c r="AC261" s="909" t="e">
        <f t="shared" ref="AC261:AC266" si="87">$AA261/$AA$258</f>
        <v>#DIV/0!</v>
      </c>
      <c r="AD261" s="453">
        <f>Q6</f>
        <v>0</v>
      </c>
      <c r="AE261" s="453">
        <f>R6</f>
        <v>0</v>
      </c>
      <c r="AF261" s="452" t="e">
        <f t="shared" ref="AF261:AF266" si="88">$AD261/$AD$258</f>
        <v>#DIV/0!</v>
      </c>
      <c r="AG261" s="909" t="e">
        <f t="shared" ref="AG261:AG266" si="89">$AE261/$AE$258</f>
        <v>#DIV/0!</v>
      </c>
      <c r="AH261" s="453">
        <f>S6</f>
        <v>0</v>
      </c>
      <c r="AI261" s="453">
        <f>T6</f>
        <v>0</v>
      </c>
      <c r="AJ261" s="973" t="e">
        <f t="shared" ref="AJ261:AJ266" si="90">$AH261/$AH$258</f>
        <v>#DIV/0!</v>
      </c>
      <c r="AK261" s="913" t="e">
        <f t="shared" ref="AK261:AK266" si="91">$AI261/$AI$258</f>
        <v>#DIV/0!</v>
      </c>
      <c r="AL261" s="453">
        <f>U6</f>
        <v>0</v>
      </c>
      <c r="AM261" s="453">
        <f>V6</f>
        <v>0</v>
      </c>
      <c r="AN261" s="452" t="e">
        <f t="shared" ref="AN261:AN266" si="92">$AL261/$AL$258</f>
        <v>#DIV/0!</v>
      </c>
      <c r="AO261" s="913" t="e">
        <f t="shared" ref="AO261:AO266" si="93">$AM261/$AM$258</f>
        <v>#DIV/0!</v>
      </c>
      <c r="AP261" s="453">
        <f>W6</f>
        <v>0</v>
      </c>
      <c r="AQ261" s="453">
        <f>X6</f>
        <v>0</v>
      </c>
      <c r="AR261" s="452" t="e">
        <f t="shared" ref="AR261:AR266" si="94">$AP261/$AP$258</f>
        <v>#DIV/0!</v>
      </c>
      <c r="AS261" s="913" t="e">
        <f t="shared" ref="AS261:AS266" si="95">$AQ261/$AQ$258</f>
        <v>#DIV/0!</v>
      </c>
      <c r="AT261" s="453">
        <f>Y6</f>
        <v>0</v>
      </c>
      <c r="AU261" s="453">
        <f>Z6</f>
        <v>0</v>
      </c>
      <c r="AV261" s="452" t="e">
        <f t="shared" ref="AV261:AV266" si="96">$AT261/$AT$258</f>
        <v>#DIV/0!</v>
      </c>
      <c r="AW261" s="913" t="e">
        <f t="shared" ref="AW261:AW266" si="97">$AU261/$AU$258</f>
        <v>#DIV/0!</v>
      </c>
    </row>
    <row r="262" spans="1:51" ht="24.95" hidden="1" customHeight="1" thickTop="1" thickBot="1" x14ac:dyDescent="0.3">
      <c r="A262" s="439" t="s">
        <v>326</v>
      </c>
      <c r="B262" s="451">
        <f>C13-C14</f>
        <v>7007.16</v>
      </c>
      <c r="C262" s="451">
        <f>D13-D14</f>
        <v>28020.89</v>
      </c>
      <c r="D262" s="452">
        <f t="shared" si="74"/>
        <v>4.4001886128833601E-2</v>
      </c>
      <c r="E262" s="909">
        <f t="shared" si="75"/>
        <v>0.31309915184334902</v>
      </c>
      <c r="F262" s="453">
        <f>E13-E14</f>
        <v>8239.08</v>
      </c>
      <c r="G262" s="451">
        <f>F13-F14</f>
        <v>28020.89</v>
      </c>
      <c r="H262" s="452">
        <f t="shared" si="76"/>
        <v>3.8585051793103335E-2</v>
      </c>
      <c r="I262" s="909">
        <f t="shared" si="77"/>
        <v>0.23518335283760014</v>
      </c>
      <c r="J262" s="453">
        <f>G13-G14</f>
        <v>8239.08</v>
      </c>
      <c r="K262" s="451">
        <f>H13-H14</f>
        <v>28020.89</v>
      </c>
      <c r="L262" s="452">
        <f t="shared" si="78"/>
        <v>4.7042041267899459E-2</v>
      </c>
      <c r="M262" s="909">
        <f t="shared" si="79"/>
        <v>0.27982598612059256</v>
      </c>
      <c r="N262" s="453">
        <f>I13-I14</f>
        <v>8239.08</v>
      </c>
      <c r="O262" s="451">
        <f>J13-J14</f>
        <v>28020.89</v>
      </c>
      <c r="P262" s="452">
        <f t="shared" si="80"/>
        <v>3.4278469357014299E-2</v>
      </c>
      <c r="Q262" s="909">
        <f t="shared" si="81"/>
        <v>0.25800413530110022</v>
      </c>
      <c r="R262" s="453">
        <f>K13-K14</f>
        <v>8280.75</v>
      </c>
      <c r="S262" s="451">
        <f>L13-L14</f>
        <v>28020.89</v>
      </c>
      <c r="T262" s="452">
        <f t="shared" si="82"/>
        <v>4.6284705983751853E-2</v>
      </c>
      <c r="U262" s="909">
        <f t="shared" si="83"/>
        <v>0.27808571556168654</v>
      </c>
      <c r="V262" s="453">
        <f>M13-M14</f>
        <v>0</v>
      </c>
      <c r="W262" s="451">
        <f>N13-N14</f>
        <v>0</v>
      </c>
      <c r="X262" s="452">
        <f t="shared" si="84"/>
        <v>0</v>
      </c>
      <c r="Y262" s="909">
        <f t="shared" si="85"/>
        <v>0</v>
      </c>
      <c r="Z262" s="453">
        <f>O13-O14</f>
        <v>0</v>
      </c>
      <c r="AA262" s="453">
        <f>P13-P14</f>
        <v>0</v>
      </c>
      <c r="AB262" s="452" t="e">
        <f t="shared" si="86"/>
        <v>#DIV/0!</v>
      </c>
      <c r="AC262" s="909" t="e">
        <f t="shared" si="87"/>
        <v>#DIV/0!</v>
      </c>
      <c r="AD262" s="453">
        <f>Q13-Q14</f>
        <v>0</v>
      </c>
      <c r="AE262" s="453">
        <f>R13-R14</f>
        <v>0</v>
      </c>
      <c r="AF262" s="452" t="e">
        <f t="shared" si="88"/>
        <v>#DIV/0!</v>
      </c>
      <c r="AG262" s="909" t="e">
        <f t="shared" si="89"/>
        <v>#DIV/0!</v>
      </c>
      <c r="AH262" s="453">
        <f>S13-S14</f>
        <v>0</v>
      </c>
      <c r="AI262" s="453">
        <f>T13-T14</f>
        <v>0</v>
      </c>
      <c r="AJ262" s="452" t="e">
        <f t="shared" si="90"/>
        <v>#DIV/0!</v>
      </c>
      <c r="AK262" s="913" t="e">
        <f t="shared" si="91"/>
        <v>#DIV/0!</v>
      </c>
      <c r="AL262" s="453">
        <f>U13-U14</f>
        <v>0</v>
      </c>
      <c r="AM262" s="453">
        <f>V13-V14</f>
        <v>0</v>
      </c>
      <c r="AN262" s="452" t="e">
        <f t="shared" si="92"/>
        <v>#DIV/0!</v>
      </c>
      <c r="AO262" s="913" t="e">
        <f t="shared" si="93"/>
        <v>#DIV/0!</v>
      </c>
      <c r="AP262" s="453">
        <f>W13-W14</f>
        <v>0</v>
      </c>
      <c r="AQ262" s="453">
        <f>X13-X14</f>
        <v>0</v>
      </c>
      <c r="AR262" s="452" t="e">
        <f t="shared" si="94"/>
        <v>#DIV/0!</v>
      </c>
      <c r="AS262" s="913" t="e">
        <f t="shared" si="95"/>
        <v>#DIV/0!</v>
      </c>
      <c r="AT262" s="453">
        <f>Y13-Y14</f>
        <v>0</v>
      </c>
      <c r="AU262" s="453">
        <f>Z13-Z14</f>
        <v>0</v>
      </c>
      <c r="AV262" s="452" t="e">
        <f t="shared" si="96"/>
        <v>#DIV/0!</v>
      </c>
      <c r="AW262" s="913" t="e">
        <f t="shared" si="97"/>
        <v>#DIV/0!</v>
      </c>
    </row>
    <row r="263" spans="1:51" ht="24.95" hidden="1" customHeight="1" thickTop="1" thickBot="1" x14ac:dyDescent="0.3">
      <c r="A263" s="439" t="s">
        <v>327</v>
      </c>
      <c r="B263" s="451">
        <f>C15</f>
        <v>20474.95</v>
      </c>
      <c r="C263" s="451">
        <f>D15</f>
        <v>9933.6299999999992</v>
      </c>
      <c r="D263" s="452">
        <f t="shared" si="74"/>
        <v>0.12857369011033878</v>
      </c>
      <c r="E263" s="909">
        <f t="shared" si="75"/>
        <v>0.11099615778533969</v>
      </c>
      <c r="F263" s="453">
        <f>E15</f>
        <v>4045.03</v>
      </c>
      <c r="G263" s="451">
        <f>F15</f>
        <v>5001.72</v>
      </c>
      <c r="H263" s="452">
        <f t="shared" si="76"/>
        <v>1.8943582542548049E-2</v>
      </c>
      <c r="I263" s="909">
        <f t="shared" si="77"/>
        <v>4.1980154076293845E-2</v>
      </c>
      <c r="J263" s="453">
        <f>G15</f>
        <v>9353.7000000000007</v>
      </c>
      <c r="K263" s="451">
        <f>H15</f>
        <v>1855.36</v>
      </c>
      <c r="L263" s="452">
        <f t="shared" si="78"/>
        <v>5.3406101337473505E-2</v>
      </c>
      <c r="M263" s="909">
        <f t="shared" si="79"/>
        <v>1.8528245948244423E-2</v>
      </c>
      <c r="N263" s="453">
        <f>I15</f>
        <v>12749.84</v>
      </c>
      <c r="O263" s="451">
        <f>J15</f>
        <v>11338.33</v>
      </c>
      <c r="P263" s="452">
        <f t="shared" si="80"/>
        <v>5.3045364257518463E-2</v>
      </c>
      <c r="Q263" s="909">
        <f t="shared" si="81"/>
        <v>0.10439839803120185</v>
      </c>
      <c r="R263" s="453">
        <f>K15</f>
        <v>11077.28</v>
      </c>
      <c r="S263" s="451">
        <f>L15</f>
        <v>4273.17</v>
      </c>
      <c r="T263" s="452">
        <f t="shared" si="82"/>
        <v>6.1915725978890168E-2</v>
      </c>
      <c r="U263" s="909">
        <f t="shared" si="83"/>
        <v>4.2407915564663792E-2</v>
      </c>
      <c r="V263" s="453">
        <f>M15</f>
        <v>0</v>
      </c>
      <c r="W263" s="451">
        <f>N15</f>
        <v>0</v>
      </c>
      <c r="X263" s="452">
        <f t="shared" si="84"/>
        <v>0</v>
      </c>
      <c r="Y263" s="909">
        <f t="shared" si="85"/>
        <v>0</v>
      </c>
      <c r="Z263" s="453">
        <f>O15</f>
        <v>0</v>
      </c>
      <c r="AA263" s="453">
        <f>P15</f>
        <v>0</v>
      </c>
      <c r="AB263" s="452" t="e">
        <f t="shared" si="86"/>
        <v>#DIV/0!</v>
      </c>
      <c r="AC263" s="909" t="e">
        <f t="shared" si="87"/>
        <v>#DIV/0!</v>
      </c>
      <c r="AD263" s="453">
        <f>Q15</f>
        <v>0</v>
      </c>
      <c r="AE263" s="453">
        <f>R15</f>
        <v>0</v>
      </c>
      <c r="AF263" s="452" t="e">
        <f t="shared" si="88"/>
        <v>#DIV/0!</v>
      </c>
      <c r="AG263" s="909" t="e">
        <f t="shared" si="89"/>
        <v>#DIV/0!</v>
      </c>
      <c r="AH263" s="453">
        <f>S15</f>
        <v>0</v>
      </c>
      <c r="AI263" s="453">
        <f>T15</f>
        <v>0</v>
      </c>
      <c r="AJ263" s="452" t="e">
        <f t="shared" si="90"/>
        <v>#DIV/0!</v>
      </c>
      <c r="AK263" s="913" t="e">
        <f t="shared" si="91"/>
        <v>#DIV/0!</v>
      </c>
      <c r="AL263" s="453">
        <f>U15</f>
        <v>0</v>
      </c>
      <c r="AM263" s="453">
        <f>V15</f>
        <v>0</v>
      </c>
      <c r="AN263" s="452" t="e">
        <f t="shared" si="92"/>
        <v>#DIV/0!</v>
      </c>
      <c r="AO263" s="913" t="e">
        <f t="shared" si="93"/>
        <v>#DIV/0!</v>
      </c>
      <c r="AP263" s="453">
        <f>W15</f>
        <v>0</v>
      </c>
      <c r="AQ263" s="453">
        <f>X15</f>
        <v>0</v>
      </c>
      <c r="AR263" s="452" t="e">
        <f t="shared" si="94"/>
        <v>#DIV/0!</v>
      </c>
      <c r="AS263" s="913" t="e">
        <f t="shared" si="95"/>
        <v>#DIV/0!</v>
      </c>
      <c r="AT263" s="453">
        <f>Y15</f>
        <v>0</v>
      </c>
      <c r="AU263" s="453">
        <f>Z15</f>
        <v>0</v>
      </c>
      <c r="AV263" s="452" t="e">
        <f t="shared" si="96"/>
        <v>#DIV/0!</v>
      </c>
      <c r="AW263" s="913" t="e">
        <f t="shared" si="97"/>
        <v>#DIV/0!</v>
      </c>
    </row>
    <row r="264" spans="1:51" ht="24.95" hidden="1" customHeight="1" thickTop="1" thickBot="1" x14ac:dyDescent="0.3">
      <c r="A264" s="439" t="s">
        <v>60</v>
      </c>
      <c r="B264" s="451">
        <f>C11</f>
        <v>20273.86</v>
      </c>
      <c r="C264" s="451">
        <f>D11</f>
        <v>11806.26</v>
      </c>
      <c r="D264" s="452">
        <f t="shared" si="74"/>
        <v>0.1273109332613947</v>
      </c>
      <c r="E264" s="909">
        <f t="shared" si="75"/>
        <v>0.13192050618099777</v>
      </c>
      <c r="F264" s="453">
        <f>E11</f>
        <v>23581.68</v>
      </c>
      <c r="G264" s="451">
        <f>F11</f>
        <v>11693.34</v>
      </c>
      <c r="H264" s="452">
        <f t="shared" si="76"/>
        <v>0.11043712940867051</v>
      </c>
      <c r="I264" s="909">
        <f t="shared" si="77"/>
        <v>9.8143881478069517E-2</v>
      </c>
      <c r="J264" s="453">
        <f>G11</f>
        <v>23333.4</v>
      </c>
      <c r="K264" s="451">
        <f>H11</f>
        <v>10880.74</v>
      </c>
      <c r="L264" s="452">
        <f t="shared" si="78"/>
        <v>0.13322491901042413</v>
      </c>
      <c r="M264" s="909">
        <f t="shared" si="79"/>
        <v>0.10865871141929384</v>
      </c>
      <c r="N264" s="453">
        <f>I11</f>
        <v>20063.490000000002</v>
      </c>
      <c r="O264" s="451">
        <f>J11</f>
        <v>9249.5300000000007</v>
      </c>
      <c r="P264" s="452">
        <f t="shared" si="80"/>
        <v>8.3473607145429216E-2</v>
      </c>
      <c r="Q264" s="909">
        <f t="shared" si="81"/>
        <v>8.5165638550081232E-2</v>
      </c>
      <c r="R264" s="453">
        <f>K11</f>
        <v>22794.26</v>
      </c>
      <c r="S264" s="451">
        <f>L11</f>
        <v>10379.370000000001</v>
      </c>
      <c r="T264" s="452">
        <f t="shared" si="82"/>
        <v>0.12740701291757334</v>
      </c>
      <c r="U264" s="909">
        <f t="shared" si="83"/>
        <v>0.10300723972470191</v>
      </c>
      <c r="V264" s="453">
        <f>M11</f>
        <v>0</v>
      </c>
      <c r="W264" s="451">
        <f>N11</f>
        <v>0</v>
      </c>
      <c r="X264" s="452">
        <f t="shared" si="84"/>
        <v>0</v>
      </c>
      <c r="Y264" s="909">
        <f t="shared" si="85"/>
        <v>0</v>
      </c>
      <c r="Z264" s="453">
        <f>O11</f>
        <v>0</v>
      </c>
      <c r="AA264" s="453">
        <f>P11</f>
        <v>0</v>
      </c>
      <c r="AB264" s="452" t="e">
        <f t="shared" si="86"/>
        <v>#DIV/0!</v>
      </c>
      <c r="AC264" s="909" t="e">
        <f t="shared" si="87"/>
        <v>#DIV/0!</v>
      </c>
      <c r="AD264" s="453">
        <f>Q11</f>
        <v>0</v>
      </c>
      <c r="AE264" s="453">
        <f>R11</f>
        <v>0</v>
      </c>
      <c r="AF264" s="452" t="e">
        <f t="shared" si="88"/>
        <v>#DIV/0!</v>
      </c>
      <c r="AG264" s="909" t="e">
        <f t="shared" si="89"/>
        <v>#DIV/0!</v>
      </c>
      <c r="AH264" s="453">
        <f>S11</f>
        <v>0</v>
      </c>
      <c r="AI264" s="453">
        <f>T11</f>
        <v>0</v>
      </c>
      <c r="AJ264" s="452" t="e">
        <f t="shared" si="90"/>
        <v>#DIV/0!</v>
      </c>
      <c r="AK264" s="913" t="e">
        <f t="shared" si="91"/>
        <v>#DIV/0!</v>
      </c>
      <c r="AL264" s="453">
        <f>U11</f>
        <v>0</v>
      </c>
      <c r="AM264" s="453">
        <f>V11</f>
        <v>0</v>
      </c>
      <c r="AN264" s="452" t="e">
        <f t="shared" si="92"/>
        <v>#DIV/0!</v>
      </c>
      <c r="AO264" s="913" t="e">
        <f t="shared" si="93"/>
        <v>#DIV/0!</v>
      </c>
      <c r="AP264" s="453">
        <f>W11</f>
        <v>0</v>
      </c>
      <c r="AQ264" s="453">
        <f>X11</f>
        <v>0</v>
      </c>
      <c r="AR264" s="452" t="e">
        <f t="shared" si="94"/>
        <v>#DIV/0!</v>
      </c>
      <c r="AS264" s="913" t="e">
        <f t="shared" si="95"/>
        <v>#DIV/0!</v>
      </c>
      <c r="AT264" s="453">
        <f>Y11</f>
        <v>0</v>
      </c>
      <c r="AU264" s="453">
        <f>Z11</f>
        <v>0</v>
      </c>
      <c r="AV264" s="452" t="e">
        <f t="shared" si="96"/>
        <v>#DIV/0!</v>
      </c>
      <c r="AW264" s="913" t="e">
        <f t="shared" si="97"/>
        <v>#DIV/0!</v>
      </c>
    </row>
    <row r="265" spans="1:51" ht="24.95" hidden="1" customHeight="1" thickTop="1" thickBot="1" x14ac:dyDescent="0.3">
      <c r="A265" s="439" t="s">
        <v>317</v>
      </c>
      <c r="B265" s="451">
        <f>C18</f>
        <v>182</v>
      </c>
      <c r="C265" s="451">
        <f>D18</f>
        <v>358.9</v>
      </c>
      <c r="D265" s="452">
        <f t="shared" si="74"/>
        <v>1.1428800363410734E-3</v>
      </c>
      <c r="E265" s="909">
        <f t="shared" si="75"/>
        <v>4.0102682533130806E-3</v>
      </c>
      <c r="F265" s="453">
        <f>E18</f>
        <v>262</v>
      </c>
      <c r="G265" s="451">
        <f>F18</f>
        <v>235.1</v>
      </c>
      <c r="H265" s="452">
        <f t="shared" si="76"/>
        <v>1.2269917963890476E-3</v>
      </c>
      <c r="I265" s="909">
        <f t="shared" si="77"/>
        <v>1.9732280542166859E-3</v>
      </c>
      <c r="J265" s="453">
        <f>G18</f>
        <v>35.799999999999997</v>
      </c>
      <c r="K265" s="451">
        <f>H18</f>
        <v>1209.8800000000001</v>
      </c>
      <c r="L265" s="452">
        <f t="shared" si="78"/>
        <v>2.0440450601169068E-4</v>
      </c>
      <c r="M265" s="909">
        <f t="shared" si="79"/>
        <v>1.2082266626348506E-2</v>
      </c>
      <c r="N265" s="453">
        <f>I18</f>
        <v>58.95</v>
      </c>
      <c r="O265" s="451">
        <f>J18</f>
        <v>160</v>
      </c>
      <c r="P265" s="452">
        <f t="shared" si="80"/>
        <v>2.4525987957344669E-4</v>
      </c>
      <c r="Q265" s="909">
        <f t="shared" si="81"/>
        <v>1.4732102245209211E-3</v>
      </c>
      <c r="R265" s="453">
        <f>K18</f>
        <v>53.6</v>
      </c>
      <c r="S265" s="451">
        <f>L18</f>
        <v>555.78</v>
      </c>
      <c r="T265" s="452">
        <f t="shared" si="82"/>
        <v>2.9959366491309357E-4</v>
      </c>
      <c r="U265" s="909">
        <f t="shared" si="83"/>
        <v>5.5156877242255381E-3</v>
      </c>
      <c r="V265" s="453">
        <f>M18</f>
        <v>0</v>
      </c>
      <c r="W265" s="451">
        <f>N18</f>
        <v>0</v>
      </c>
      <c r="X265" s="452">
        <f t="shared" si="84"/>
        <v>0</v>
      </c>
      <c r="Y265" s="909">
        <f t="shared" si="85"/>
        <v>0</v>
      </c>
      <c r="Z265" s="453">
        <f>O18</f>
        <v>0</v>
      </c>
      <c r="AA265" s="453">
        <f>P18</f>
        <v>0</v>
      </c>
      <c r="AB265" s="452" t="e">
        <f t="shared" si="86"/>
        <v>#DIV/0!</v>
      </c>
      <c r="AC265" s="909" t="e">
        <f t="shared" si="87"/>
        <v>#DIV/0!</v>
      </c>
      <c r="AD265" s="453">
        <f>Q18</f>
        <v>0</v>
      </c>
      <c r="AE265" s="453">
        <f>R18</f>
        <v>0</v>
      </c>
      <c r="AF265" s="452" t="e">
        <f t="shared" si="88"/>
        <v>#DIV/0!</v>
      </c>
      <c r="AG265" s="909" t="e">
        <f t="shared" si="89"/>
        <v>#DIV/0!</v>
      </c>
      <c r="AH265" s="453">
        <f>S18</f>
        <v>0</v>
      </c>
      <c r="AI265" s="453">
        <f>T18</f>
        <v>0</v>
      </c>
      <c r="AJ265" s="452" t="e">
        <f t="shared" si="90"/>
        <v>#DIV/0!</v>
      </c>
      <c r="AK265" s="913" t="e">
        <f t="shared" si="91"/>
        <v>#DIV/0!</v>
      </c>
      <c r="AL265" s="453">
        <f>U18</f>
        <v>0</v>
      </c>
      <c r="AM265" s="453">
        <f>V18</f>
        <v>0</v>
      </c>
      <c r="AN265" s="452" t="e">
        <f t="shared" si="92"/>
        <v>#DIV/0!</v>
      </c>
      <c r="AO265" s="913" t="e">
        <f t="shared" si="93"/>
        <v>#DIV/0!</v>
      </c>
      <c r="AP265" s="453">
        <f>W18</f>
        <v>0</v>
      </c>
      <c r="AQ265" s="453">
        <f>X18</f>
        <v>0</v>
      </c>
      <c r="AR265" s="452" t="e">
        <f t="shared" si="94"/>
        <v>#DIV/0!</v>
      </c>
      <c r="AS265" s="913" t="e">
        <f t="shared" si="95"/>
        <v>#DIV/0!</v>
      </c>
      <c r="AT265" s="453">
        <f>Y18</f>
        <v>0</v>
      </c>
      <c r="AU265" s="453">
        <f>Z18</f>
        <v>0</v>
      </c>
      <c r="AV265" s="452" t="e">
        <f t="shared" si="96"/>
        <v>#DIV/0!</v>
      </c>
      <c r="AW265" s="913" t="e">
        <f t="shared" si="97"/>
        <v>#DIV/0!</v>
      </c>
    </row>
    <row r="266" spans="1:51" ht="24.95" hidden="1" customHeight="1" thickTop="1" thickBot="1" x14ac:dyDescent="0.3">
      <c r="A266" s="439" t="s">
        <v>316</v>
      </c>
      <c r="B266" s="455">
        <f>C19</f>
        <v>18506.36</v>
      </c>
      <c r="C266" s="455">
        <f>D19</f>
        <v>17379.61</v>
      </c>
      <c r="D266" s="452">
        <f t="shared" si="74"/>
        <v>0.11621180983154389</v>
      </c>
      <c r="E266" s="909">
        <f t="shared" si="75"/>
        <v>0.19419587137910993</v>
      </c>
      <c r="F266" s="905">
        <f>E19</f>
        <v>15569.919999999998</v>
      </c>
      <c r="G266" s="455">
        <f>F19</f>
        <v>16820.060000000001</v>
      </c>
      <c r="H266" s="452">
        <f t="shared" si="76"/>
        <v>7.2916656910052502E-2</v>
      </c>
      <c r="I266" s="909">
        <f t="shared" si="77"/>
        <v>0.14117317850109704</v>
      </c>
      <c r="J266" s="905">
        <f>G19</f>
        <v>14310.059999999998</v>
      </c>
      <c r="K266" s="455">
        <f>H19</f>
        <v>16427.28</v>
      </c>
      <c r="L266" s="452">
        <f t="shared" si="78"/>
        <v>8.1705048751331125E-2</v>
      </c>
      <c r="M266" s="909">
        <f t="shared" si="79"/>
        <v>0.16404831628399696</v>
      </c>
      <c r="N266" s="905">
        <f>I19</f>
        <v>14724.13</v>
      </c>
      <c r="O266" s="455">
        <f>J19</f>
        <v>17012.030000000002</v>
      </c>
      <c r="P266" s="452">
        <f t="shared" si="80"/>
        <v>6.1259344370208198E-2</v>
      </c>
      <c r="Q266" s="913">
        <f t="shared" si="81"/>
        <v>0.15663935334910406</v>
      </c>
      <c r="R266" s="905">
        <f>K19</f>
        <v>20009.650000000001</v>
      </c>
      <c r="S266" s="455">
        <f>L19</f>
        <v>24499.98</v>
      </c>
      <c r="T266" s="452">
        <f t="shared" si="82"/>
        <v>0.11184261897627393</v>
      </c>
      <c r="U266" s="913">
        <f t="shared" si="83"/>
        <v>0.24314340013993163</v>
      </c>
      <c r="V266" s="905">
        <f>M19</f>
        <v>0</v>
      </c>
      <c r="W266" s="455">
        <f>N19</f>
        <v>0</v>
      </c>
      <c r="X266" s="452">
        <f t="shared" si="84"/>
        <v>0</v>
      </c>
      <c r="Y266" s="913">
        <f t="shared" si="85"/>
        <v>0</v>
      </c>
      <c r="Z266" s="905">
        <f>O19</f>
        <v>0</v>
      </c>
      <c r="AA266" s="905">
        <f>P19</f>
        <v>0</v>
      </c>
      <c r="AB266" s="452" t="e">
        <f t="shared" si="86"/>
        <v>#DIV/0!</v>
      </c>
      <c r="AC266" s="913" t="e">
        <f t="shared" si="87"/>
        <v>#DIV/0!</v>
      </c>
      <c r="AD266" s="905">
        <f>Q19</f>
        <v>0</v>
      </c>
      <c r="AE266" s="905">
        <f>R19</f>
        <v>0</v>
      </c>
      <c r="AF266" s="973" t="e">
        <f t="shared" si="88"/>
        <v>#DIV/0!</v>
      </c>
      <c r="AG266" s="913" t="e">
        <f t="shared" si="89"/>
        <v>#DIV/0!</v>
      </c>
      <c r="AH266" s="905">
        <f>S19</f>
        <v>0</v>
      </c>
      <c r="AI266" s="905">
        <f>T19</f>
        <v>0</v>
      </c>
      <c r="AJ266" s="452" t="e">
        <f t="shared" si="90"/>
        <v>#DIV/0!</v>
      </c>
      <c r="AK266" s="913" t="e">
        <f t="shared" si="91"/>
        <v>#DIV/0!</v>
      </c>
      <c r="AL266" s="905">
        <f>U19</f>
        <v>0</v>
      </c>
      <c r="AM266" s="905">
        <f>V19</f>
        <v>0</v>
      </c>
      <c r="AN266" s="452" t="e">
        <f t="shared" si="92"/>
        <v>#DIV/0!</v>
      </c>
      <c r="AO266" s="913" t="e">
        <f t="shared" si="93"/>
        <v>#DIV/0!</v>
      </c>
      <c r="AP266" s="905">
        <f>W19</f>
        <v>0</v>
      </c>
      <c r="AQ266" s="905">
        <f>X19</f>
        <v>0</v>
      </c>
      <c r="AR266" s="452" t="e">
        <f t="shared" si="94"/>
        <v>#DIV/0!</v>
      </c>
      <c r="AS266" s="913" t="e">
        <f t="shared" si="95"/>
        <v>#DIV/0!</v>
      </c>
      <c r="AT266" s="905">
        <f>Y19</f>
        <v>0</v>
      </c>
      <c r="AU266" s="905">
        <f>Z19</f>
        <v>0</v>
      </c>
      <c r="AV266" s="452" t="e">
        <f t="shared" si="96"/>
        <v>#DIV/0!</v>
      </c>
      <c r="AW266" s="913" t="e">
        <f t="shared" si="97"/>
        <v>#DIV/0!</v>
      </c>
    </row>
    <row r="267" spans="1:51" ht="24.95" hidden="1" customHeight="1" thickTop="1" thickBot="1" x14ac:dyDescent="0.3">
      <c r="A267" s="1687" t="s">
        <v>328</v>
      </c>
      <c r="B267" s="1686" t="s">
        <v>654</v>
      </c>
      <c r="C267" s="1607"/>
      <c r="D267" s="1608" t="s">
        <v>655</v>
      </c>
      <c r="E267" s="1609"/>
      <c r="F267" s="1606" t="s">
        <v>654</v>
      </c>
      <c r="G267" s="1607"/>
      <c r="H267" s="1608" t="s">
        <v>655</v>
      </c>
      <c r="I267" s="1609"/>
      <c r="J267" s="1606" t="s">
        <v>654</v>
      </c>
      <c r="K267" s="1607"/>
      <c r="L267" s="1608" t="s">
        <v>655</v>
      </c>
      <c r="M267" s="1609"/>
      <c r="N267" s="1606"/>
      <c r="O267" s="1607"/>
      <c r="P267" s="1608"/>
      <c r="Q267" s="1609"/>
      <c r="R267" s="1606"/>
      <c r="S267" s="1607"/>
      <c r="T267" s="1608"/>
      <c r="U267" s="1609"/>
      <c r="V267" s="1606"/>
      <c r="W267" s="1607"/>
      <c r="X267" s="1608"/>
      <c r="Y267" s="1609"/>
      <c r="Z267" s="1606"/>
      <c r="AA267" s="1607"/>
      <c r="AB267" s="1608"/>
      <c r="AC267" s="1609"/>
      <c r="AD267" s="1606"/>
      <c r="AE267" s="1607"/>
      <c r="AF267" s="1608"/>
      <c r="AG267" s="1609"/>
      <c r="AH267" s="1606"/>
      <c r="AI267" s="1607"/>
      <c r="AJ267" s="1608"/>
      <c r="AK267" s="1609"/>
      <c r="AL267" s="1606"/>
      <c r="AM267" s="1607"/>
      <c r="AN267" s="1608"/>
      <c r="AO267" s="1609"/>
      <c r="AP267" s="1606"/>
      <c r="AQ267" s="1607"/>
      <c r="AR267" s="1608"/>
      <c r="AS267" s="1609"/>
      <c r="AT267" s="1606"/>
      <c r="AU267" s="1607"/>
      <c r="AV267" s="1608"/>
      <c r="AW267" s="1609"/>
    </row>
    <row r="268" spans="1:51" ht="24.95" hidden="1" customHeight="1" thickTop="1" thickBot="1" x14ac:dyDescent="0.4">
      <c r="A268" s="1688"/>
      <c r="B268" s="1683">
        <f>(B258-SUM(B261:B266))/B258</f>
        <v>0.14834564033025219</v>
      </c>
      <c r="C268" s="1684"/>
      <c r="D268" s="1683">
        <f>(C258-SUM(C261:C266))/C258</f>
        <v>-0.18859378697821538</v>
      </c>
      <c r="E268" s="1685"/>
      <c r="F268" s="1599">
        <f>(F258-SUM(F261:F266))/F258</f>
        <v>0.37054576220449387</v>
      </c>
      <c r="G268" s="1600"/>
      <c r="H268" s="1601">
        <f>(G258-SUM(G261:G266))/G258</f>
        <v>0.23442142326396417</v>
      </c>
      <c r="I268" s="1602"/>
      <c r="J268" s="1599">
        <f>(J258-SUM(J261:J266))/J258</f>
        <v>0.29258329669182714</v>
      </c>
      <c r="K268" s="1600"/>
      <c r="L268" s="1601">
        <f>(K258-SUM(K261:K266))/K258</f>
        <v>0.17589939926204975</v>
      </c>
      <c r="M268" s="1602"/>
      <c r="N268" s="1599">
        <f>(N258-SUM(N261:N266))/N258</f>
        <v>0.49577410362714613</v>
      </c>
      <c r="O268" s="1600"/>
      <c r="P268" s="1601">
        <f>(O258-SUM(O261:O266))/O258</f>
        <v>0.18005004495132698</v>
      </c>
      <c r="Q268" s="1602"/>
      <c r="R268" s="1599">
        <f>(R258-SUM(R261:R266))/R258</f>
        <v>0.25707372223162173</v>
      </c>
      <c r="S268" s="1600"/>
      <c r="T268" s="1601">
        <f>(S258-SUM(S261:S266))/S258</f>
        <v>9.8399122698199323E-2</v>
      </c>
      <c r="U268" s="1602"/>
      <c r="V268" s="1599">
        <f>(V258-SUM(V261:V266))/V258</f>
        <v>1</v>
      </c>
      <c r="W268" s="1600"/>
      <c r="X268" s="1601">
        <f>(W258-SUM(W261:W266))/W258</f>
        <v>1</v>
      </c>
      <c r="Y268" s="1602"/>
      <c r="Z268" s="1599" t="e">
        <f>(Z258-SUM(Z261:Z266))/Z258</f>
        <v>#DIV/0!</v>
      </c>
      <c r="AA268" s="1600"/>
      <c r="AB268" s="1599" t="e">
        <f>(AA258-SUM(AA261:AA266))/AA258</f>
        <v>#DIV/0!</v>
      </c>
      <c r="AC268" s="1600"/>
      <c r="AD268" s="1599" t="e">
        <f>-(AD258-SUM(AD261:AD266))/AD258</f>
        <v>#DIV/0!</v>
      </c>
      <c r="AE268" s="1600"/>
      <c r="AF268" s="1599" t="e">
        <f>-(AE258-SUM(AE261:AE266))/AE258</f>
        <v>#DIV/0!</v>
      </c>
      <c r="AG268" s="1600"/>
      <c r="AH268" s="1599" t="e">
        <f>(AH258-SUM(AH261:AH266))/AH258</f>
        <v>#DIV/0!</v>
      </c>
      <c r="AI268" s="1600"/>
      <c r="AJ268" s="1599" t="e">
        <f>(AI258-SUM(AI261:AI266))/AI258</f>
        <v>#DIV/0!</v>
      </c>
      <c r="AK268" s="1600"/>
      <c r="AL268" s="1599" t="e">
        <f>(AL258-SUM(AL261:AL266))/AL258</f>
        <v>#DIV/0!</v>
      </c>
      <c r="AM268" s="1600"/>
      <c r="AN268" s="1599" t="e">
        <f>(AM258-SUM(AM261:AM266))/AM258</f>
        <v>#DIV/0!</v>
      </c>
      <c r="AO268" s="1600"/>
      <c r="AP268" s="1599" t="e">
        <f>(AP258-SUM(AP261:AP266))/AP258</f>
        <v>#DIV/0!</v>
      </c>
      <c r="AQ268" s="1600"/>
      <c r="AR268" s="1601" t="e">
        <f>(AQ258-SUM(AQ261:AQ266))/AQ258</f>
        <v>#DIV/0!</v>
      </c>
      <c r="AS268" s="1602"/>
      <c r="AT268" s="1599" t="e">
        <f>(AT258-SUM(AT261:AT266))/AT258</f>
        <v>#DIV/0!</v>
      </c>
      <c r="AU268" s="1600"/>
      <c r="AV268" s="1601" t="e">
        <f>(AU258-SUM(AU261:AU266))/AU258</f>
        <v>#DIV/0!</v>
      </c>
      <c r="AW268" s="1602"/>
    </row>
    <row r="269" spans="1:51" ht="24.95" hidden="1" customHeight="1" thickTop="1" x14ac:dyDescent="0.35">
      <c r="A269" s="444"/>
      <c r="B269" s="456"/>
      <c r="C269" s="456"/>
      <c r="D269" s="456"/>
      <c r="E269" s="456"/>
      <c r="F269" s="457"/>
      <c r="G269" s="457"/>
      <c r="H269" s="457"/>
      <c r="I269" s="457"/>
      <c r="J269" s="457"/>
      <c r="K269" s="457"/>
      <c r="L269" s="457"/>
      <c r="M269" s="457"/>
      <c r="N269" s="457"/>
      <c r="O269" s="457"/>
      <c r="P269" s="457"/>
      <c r="Q269" s="457"/>
      <c r="R269" s="457"/>
      <c r="S269" s="457"/>
      <c r="T269" s="457"/>
      <c r="U269" s="457"/>
      <c r="V269" s="457"/>
      <c r="W269" s="457"/>
      <c r="X269" s="457"/>
      <c r="Y269" s="457"/>
      <c r="Z269" s="457"/>
      <c r="AA269" s="457"/>
      <c r="AB269" s="457"/>
      <c r="AC269" s="457"/>
      <c r="AD269" s="457"/>
      <c r="AE269" s="457"/>
      <c r="AF269" s="457"/>
      <c r="AG269" s="457"/>
      <c r="AH269" s="457"/>
      <c r="AI269" s="457"/>
      <c r="AJ269" s="457"/>
      <c r="AK269" s="457"/>
      <c r="AL269" s="457"/>
      <c r="AM269" s="457"/>
      <c r="AN269" s="457"/>
      <c r="AO269" s="457"/>
      <c r="AP269" s="457"/>
      <c r="AQ269" s="457"/>
      <c r="AR269" s="457"/>
      <c r="AS269" s="457"/>
      <c r="AT269" s="457"/>
      <c r="AU269" s="457"/>
      <c r="AV269" s="457"/>
      <c r="AW269" s="457"/>
    </row>
    <row r="270" spans="1:51" ht="24.95" hidden="1" customHeight="1" thickBot="1" x14ac:dyDescent="0.4">
      <c r="A270" s="445"/>
      <c r="B270" s="458"/>
      <c r="C270" s="458"/>
      <c r="D270" s="458"/>
      <c r="E270" s="458"/>
      <c r="F270" s="459"/>
      <c r="G270" s="459"/>
      <c r="H270" s="459"/>
      <c r="I270" s="459"/>
      <c r="J270" s="459"/>
      <c r="K270" s="459"/>
      <c r="L270" s="459"/>
      <c r="M270" s="459"/>
      <c r="N270" s="459"/>
      <c r="O270" s="459"/>
      <c r="P270" s="459"/>
      <c r="Q270" s="459"/>
      <c r="R270" s="459"/>
      <c r="S270" s="459"/>
      <c r="T270" s="459"/>
      <c r="U270" s="459"/>
      <c r="V270" s="459"/>
      <c r="W270" s="459"/>
      <c r="X270" s="459"/>
      <c r="Y270" s="459"/>
      <c r="Z270" s="459"/>
      <c r="AA270" s="459"/>
      <c r="AB270" s="459"/>
      <c r="AC270" s="459"/>
      <c r="AD270" s="459"/>
      <c r="AE270" s="459"/>
      <c r="AF270" s="459"/>
      <c r="AG270" s="459"/>
      <c r="AH270" s="459"/>
      <c r="AI270" s="459"/>
      <c r="AJ270" s="459"/>
      <c r="AK270" s="459"/>
      <c r="AL270" s="459"/>
      <c r="AM270" s="459"/>
      <c r="AN270" s="459"/>
      <c r="AO270" s="459"/>
      <c r="AP270" s="459"/>
      <c r="AQ270" s="459"/>
      <c r="AR270" s="459"/>
      <c r="AS270" s="459"/>
      <c r="AT270" s="459"/>
      <c r="AU270" s="459"/>
      <c r="AV270" s="459"/>
      <c r="AW270" s="459"/>
    </row>
    <row r="271" spans="1:51" ht="20.25" hidden="1" customHeight="1" thickTop="1" thickBot="1" x14ac:dyDescent="0.3">
      <c r="A271" s="1681" t="s">
        <v>417</v>
      </c>
      <c r="B271" s="1597" t="s">
        <v>128</v>
      </c>
      <c r="C271" s="1596"/>
      <c r="D271" s="1597" t="s">
        <v>303</v>
      </c>
      <c r="E271" s="1610"/>
      <c r="F271" s="1595" t="s">
        <v>129</v>
      </c>
      <c r="G271" s="1596"/>
      <c r="H271" s="1597" t="s">
        <v>303</v>
      </c>
      <c r="I271" s="1598"/>
      <c r="J271" s="1595" t="s">
        <v>130</v>
      </c>
      <c r="K271" s="1596"/>
      <c r="L271" s="1597" t="s">
        <v>303</v>
      </c>
      <c r="M271" s="1598"/>
      <c r="N271" s="1595" t="s">
        <v>131</v>
      </c>
      <c r="O271" s="1596"/>
      <c r="P271" s="1597" t="s">
        <v>303</v>
      </c>
      <c r="Q271" s="1598"/>
      <c r="R271" s="1595" t="s">
        <v>132</v>
      </c>
      <c r="S271" s="1596"/>
      <c r="T271" s="1597" t="s">
        <v>303</v>
      </c>
      <c r="U271" s="1598"/>
      <c r="V271" s="1595" t="s">
        <v>133</v>
      </c>
      <c r="W271" s="1596"/>
      <c r="X271" s="1597" t="s">
        <v>303</v>
      </c>
      <c r="Y271" s="1598"/>
      <c r="Z271" s="1595" t="s">
        <v>134</v>
      </c>
      <c r="AA271" s="1596"/>
      <c r="AB271" s="1597" t="s">
        <v>303</v>
      </c>
      <c r="AC271" s="1598"/>
      <c r="AD271" s="1595" t="s">
        <v>135</v>
      </c>
      <c r="AE271" s="1596"/>
      <c r="AF271" s="1597" t="s">
        <v>303</v>
      </c>
      <c r="AG271" s="1598"/>
      <c r="AH271" s="1595" t="s">
        <v>136</v>
      </c>
      <c r="AI271" s="1596"/>
      <c r="AJ271" s="1597" t="s">
        <v>303</v>
      </c>
      <c r="AK271" s="1598"/>
      <c r="AL271" s="1595" t="s">
        <v>137</v>
      </c>
      <c r="AM271" s="1596"/>
      <c r="AN271" s="1597" t="s">
        <v>303</v>
      </c>
      <c r="AO271" s="1598"/>
      <c r="AP271" s="1595" t="s">
        <v>138</v>
      </c>
      <c r="AQ271" s="1596"/>
      <c r="AR271" s="1597" t="s">
        <v>303</v>
      </c>
      <c r="AS271" s="1598"/>
      <c r="AT271" s="1595" t="s">
        <v>139</v>
      </c>
      <c r="AU271" s="1596"/>
      <c r="AV271" s="1597" t="s">
        <v>303</v>
      </c>
      <c r="AW271" s="1598"/>
      <c r="AX271" s="1595" t="s">
        <v>49</v>
      </c>
      <c r="AY271" s="1596"/>
    </row>
    <row r="272" spans="1:51" ht="20.25" hidden="1" customHeight="1" thickTop="1" thickBot="1" x14ac:dyDescent="0.3">
      <c r="A272" s="1682"/>
      <c r="B272" s="450" t="s">
        <v>654</v>
      </c>
      <c r="C272" s="450" t="s">
        <v>655</v>
      </c>
      <c r="D272" s="450" t="s">
        <v>654</v>
      </c>
      <c r="E272" s="884" t="s">
        <v>655</v>
      </c>
      <c r="F272" s="883" t="s">
        <v>654</v>
      </c>
      <c r="G272" s="884" t="s">
        <v>655</v>
      </c>
      <c r="H272" s="450" t="s">
        <v>654</v>
      </c>
      <c r="I272" s="906" t="s">
        <v>655</v>
      </c>
      <c r="J272" s="883" t="s">
        <v>654</v>
      </c>
      <c r="K272" s="884" t="s">
        <v>655</v>
      </c>
      <c r="L272" s="450" t="s">
        <v>654</v>
      </c>
      <c r="M272" s="906" t="s">
        <v>655</v>
      </c>
      <c r="N272" s="883" t="s">
        <v>654</v>
      </c>
      <c r="O272" s="930" t="s">
        <v>655</v>
      </c>
      <c r="P272" s="450" t="s">
        <v>656</v>
      </c>
      <c r="Q272" s="906" t="s">
        <v>655</v>
      </c>
      <c r="R272" s="883" t="s">
        <v>654</v>
      </c>
      <c r="S272" s="930" t="s">
        <v>655</v>
      </c>
      <c r="T272" s="450" t="s">
        <v>656</v>
      </c>
      <c r="U272" s="906" t="s">
        <v>655</v>
      </c>
      <c r="V272" s="883" t="s">
        <v>654</v>
      </c>
      <c r="W272" s="930" t="s">
        <v>655</v>
      </c>
      <c r="X272" s="450" t="s">
        <v>656</v>
      </c>
      <c r="Y272" s="906" t="s">
        <v>655</v>
      </c>
      <c r="Z272" s="883" t="s">
        <v>656</v>
      </c>
      <c r="AA272" s="959" t="s">
        <v>655</v>
      </c>
      <c r="AB272" s="450" t="s">
        <v>654</v>
      </c>
      <c r="AC272" s="906" t="s">
        <v>655</v>
      </c>
      <c r="AD272" s="883" t="s">
        <v>654</v>
      </c>
      <c r="AE272" s="959" t="s">
        <v>655</v>
      </c>
      <c r="AF272" s="450" t="s">
        <v>654</v>
      </c>
      <c r="AG272" s="906" t="s">
        <v>655</v>
      </c>
      <c r="AH272" s="883" t="s">
        <v>656</v>
      </c>
      <c r="AI272" s="959" t="s">
        <v>655</v>
      </c>
      <c r="AJ272" s="450" t="s">
        <v>654</v>
      </c>
      <c r="AK272" s="906" t="s">
        <v>655</v>
      </c>
      <c r="AL272" s="883" t="s">
        <v>654</v>
      </c>
      <c r="AM272" s="959" t="s">
        <v>655</v>
      </c>
      <c r="AN272" s="450" t="s">
        <v>654</v>
      </c>
      <c r="AO272" s="906" t="s">
        <v>655</v>
      </c>
      <c r="AP272" s="883" t="s">
        <v>654</v>
      </c>
      <c r="AQ272" s="959" t="s">
        <v>655</v>
      </c>
      <c r="AR272" s="450" t="s">
        <v>654</v>
      </c>
      <c r="AS272" s="906" t="s">
        <v>655</v>
      </c>
      <c r="AT272" s="883" t="s">
        <v>656</v>
      </c>
      <c r="AU272" s="959" t="s">
        <v>655</v>
      </c>
      <c r="AV272" s="450" t="s">
        <v>654</v>
      </c>
      <c r="AW272" s="906" t="s">
        <v>655</v>
      </c>
      <c r="AX272" s="883" t="s">
        <v>654</v>
      </c>
      <c r="AY272" s="450" t="s">
        <v>655</v>
      </c>
    </row>
    <row r="273" spans="1:51" ht="34.5" hidden="1" customHeight="1" thickTop="1" thickBot="1" x14ac:dyDescent="0.3">
      <c r="A273" s="446" t="s">
        <v>333</v>
      </c>
      <c r="B273" s="919">
        <f>'COMPARAC. REAL-PRESUPUESTO (L)'!E46</f>
        <v>18.18</v>
      </c>
      <c r="C273" s="919">
        <f>'COMPARAC. REAL-PRESUPUESTO (S)'!E43</f>
        <v>0</v>
      </c>
      <c r="D273" s="920">
        <f>$B273/$B$258</f>
        <v>1.1416241242132259E-4</v>
      </c>
      <c r="E273" s="921">
        <f>$C273/$C$258</f>
        <v>0</v>
      </c>
      <c r="F273" s="923">
        <f>'COMPARAC. REAL-PRESUPUESTO (L)'!H46</f>
        <v>3712.9900000000002</v>
      </c>
      <c r="G273" s="924">
        <f>'COMPARAC. REAL-PRESUPUESTO (S)'!H43</f>
        <v>0</v>
      </c>
      <c r="H273" s="920">
        <f>$F273/$F$258</f>
        <v>1.7388581183490726E-2</v>
      </c>
      <c r="I273" s="921">
        <f>$G273/$G$258</f>
        <v>0</v>
      </c>
      <c r="J273" s="923">
        <f>'COMPARAC. REAL-PRESUPUESTO (L)'!K46</f>
        <v>766.12</v>
      </c>
      <c r="K273" s="924">
        <f>'COMPARAC. REAL-PRESUPUESTO (S)'!K43</f>
        <v>0</v>
      </c>
      <c r="L273" s="920">
        <f>$J273/$J$258</f>
        <v>4.3742564286501813E-3</v>
      </c>
      <c r="M273" s="921">
        <f>$K273/$K$258</f>
        <v>0</v>
      </c>
      <c r="N273" s="923">
        <f>'COMPARAC. REAL-PRESUPUESTO (L)'!N46</f>
        <v>15.09</v>
      </c>
      <c r="O273" s="924">
        <f>'COMPARAC. REAL-PRESUPUESTO (S)'!N43</f>
        <v>0</v>
      </c>
      <c r="P273" s="920">
        <f>$N273/$N$258</f>
        <v>6.278153660327922E-5</v>
      </c>
      <c r="Q273" s="920">
        <f>$O273/$O$258</f>
        <v>0</v>
      </c>
      <c r="R273" s="923">
        <f>'COMPARAC. REAL-PRESUPUESTO (L)'!Q46</f>
        <v>4378.01</v>
      </c>
      <c r="S273" s="924">
        <f>'COMPARAC. REAL-PRESUPUESTO (S)'!Q43</f>
        <v>0</v>
      </c>
      <c r="T273" s="920">
        <f>$R273/$R$258</f>
        <v>2.4470598151607698E-2</v>
      </c>
      <c r="U273" s="920">
        <f>$S273/$S$258</f>
        <v>0</v>
      </c>
      <c r="V273" s="923">
        <f>'COMPARAC. REAL-PRESUPUESTO (L)'!T46</f>
        <v>0</v>
      </c>
      <c r="W273" s="924">
        <f>'COMPARAC. REAL-PRESUPUESTO (S)'!T43</f>
        <v>0</v>
      </c>
      <c r="X273" s="920">
        <f>$V273/$V$258</f>
        <v>0</v>
      </c>
      <c r="Y273" s="920">
        <f>$W273/$W$258</f>
        <v>0</v>
      </c>
      <c r="Z273" s="923">
        <f>'COMPARAC. REAL-PRESUPUESTO (L)'!W46</f>
        <v>0</v>
      </c>
      <c r="AA273" s="924">
        <f>'COMPARAC. REAL-PRESUPUESTO (S)'!W43</f>
        <v>0</v>
      </c>
      <c r="AB273" s="920" t="e">
        <f>$Z273/$Z$258</f>
        <v>#DIV/0!</v>
      </c>
      <c r="AC273" s="920" t="e">
        <f>$AA273/$AA$258</f>
        <v>#DIV/0!</v>
      </c>
      <c r="AD273" s="923">
        <f>'COMPARAC. REAL-PRESUPUESTO (L)'!Z46</f>
        <v>0</v>
      </c>
      <c r="AE273" s="924">
        <f>'COMPARAC. REAL-PRESUPUESTO (S)'!Z43</f>
        <v>0</v>
      </c>
      <c r="AF273" s="920" t="e">
        <f>$AD273/$AD$258</f>
        <v>#DIV/0!</v>
      </c>
      <c r="AG273" s="920" t="e">
        <f>$AE273/$AE$258</f>
        <v>#DIV/0!</v>
      </c>
      <c r="AH273" s="923">
        <f>'COMPARAC. REAL-PRESUPUESTO (L)'!AC46</f>
        <v>0</v>
      </c>
      <c r="AI273" s="924">
        <f>'COMPARAC. REAL-PRESUPUESTO (S)'!AC43</f>
        <v>0</v>
      </c>
      <c r="AJ273" s="920" t="e">
        <f>$AH273/$AH$258</f>
        <v>#DIV/0!</v>
      </c>
      <c r="AK273" s="920" t="e">
        <f>$AI273/$AI$258</f>
        <v>#DIV/0!</v>
      </c>
      <c r="AL273" s="923">
        <f>'COMPARAC. REAL-PRESUPUESTO (L)'!AF46</f>
        <v>0</v>
      </c>
      <c r="AM273" s="924">
        <f>'COMPARAC. REAL-PRESUPUESTO (S)'!AF43</f>
        <v>0</v>
      </c>
      <c r="AN273" s="920" t="e">
        <f>$AL273/$AL$258</f>
        <v>#DIV/0!</v>
      </c>
      <c r="AO273" s="920" t="e">
        <f>$AM273/$AM$258</f>
        <v>#DIV/0!</v>
      </c>
      <c r="AP273" s="923">
        <f>'COMPARAC. REAL-PRESUPUESTO (L)'!AI46</f>
        <v>0</v>
      </c>
      <c r="AQ273" s="924">
        <f>'COMPARAC. REAL-PRESUPUESTO (S)'!AI43</f>
        <v>0</v>
      </c>
      <c r="AR273" s="920" t="e">
        <f>$AP273/$AP$258</f>
        <v>#DIV/0!</v>
      </c>
      <c r="AS273" s="920" t="e">
        <f>$AQ273/$AQ$258</f>
        <v>#DIV/0!</v>
      </c>
      <c r="AT273" s="923">
        <f>'COMPARAC. REAL-PRESUPUESTO (L)'!AL46</f>
        <v>0</v>
      </c>
      <c r="AU273" s="924">
        <f>'COMPARAC. REAL-PRESUPUESTO (S)'!AL43</f>
        <v>0</v>
      </c>
      <c r="AV273" s="920" t="e">
        <f>$AT273/$AT$258</f>
        <v>#DIV/0!</v>
      </c>
      <c r="AW273" s="920" t="e">
        <f>$AU273/$AU$258</f>
        <v>#DIV/0!</v>
      </c>
      <c r="AX273" s="923">
        <f t="shared" ref="AX273:AY277" si="98">B273+F273+J273+N273+R273+V273+Z273+AD273+AH273+AL273+AP273+AT273</f>
        <v>8890.39</v>
      </c>
      <c r="AY273" s="980">
        <f t="shared" si="98"/>
        <v>0</v>
      </c>
    </row>
    <row r="274" spans="1:51" ht="36" hidden="1" customHeight="1" thickTop="1" thickBot="1" x14ac:dyDescent="0.3">
      <c r="A274" s="446" t="s">
        <v>335</v>
      </c>
      <c r="B274" s="919">
        <f>'COMPARAC. REAL-PRESUPUESTO (L)'!E51</f>
        <v>52.41</v>
      </c>
      <c r="C274" s="919">
        <f>'COMPARAC. REAL-PRESUPUESTO (S)'!E46</f>
        <v>52.4</v>
      </c>
      <c r="D274" s="920">
        <f>$B274/$B$258</f>
        <v>3.2911177310239367E-4</v>
      </c>
      <c r="E274" s="921">
        <f>$C274/$C$258</f>
        <v>5.8550586924938823E-4</v>
      </c>
      <c r="F274" s="923">
        <f>'COMPARAC. REAL-PRESUPUESTO (L)'!H51</f>
        <v>0</v>
      </c>
      <c r="G274" s="924">
        <f>'COMPARAC. REAL-PRESUPUESTO (S)'!H46</f>
        <v>0.01</v>
      </c>
      <c r="H274" s="920">
        <f>$F274/$F$258</f>
        <v>0</v>
      </c>
      <c r="I274" s="921">
        <f>$G274/$G$258</f>
        <v>8.3931435738693584E-8</v>
      </c>
      <c r="J274" s="923">
        <f>'COMPARAC. REAL-PRESUPUESTO (L)'!K51</f>
        <v>0</v>
      </c>
      <c r="K274" s="924">
        <f>'COMPARAC. REAL-PRESUPUESTO (S)'!K46</f>
        <v>0</v>
      </c>
      <c r="L274" s="920">
        <f>$J274/$J$258</f>
        <v>0</v>
      </c>
      <c r="M274" s="921">
        <f>$K274/$K$258</f>
        <v>0</v>
      </c>
      <c r="N274" s="923">
        <f>'COMPARAC. REAL-PRESUPUESTO (L)'!N51</f>
        <v>0</v>
      </c>
      <c r="O274" s="924">
        <f>'COMPARAC. REAL-PRESUPUESTO (S)'!N46</f>
        <v>0</v>
      </c>
      <c r="P274" s="920">
        <f>$N274/$N$258</f>
        <v>0</v>
      </c>
      <c r="Q274" s="920">
        <f>$O274/$O$258</f>
        <v>0</v>
      </c>
      <c r="R274" s="923">
        <f>'COMPARAC. REAL-PRESUPUESTO (L)'!Q51</f>
        <v>0</v>
      </c>
      <c r="S274" s="924">
        <f>'COMPARAC. REAL-PRESUPUESTO (S)'!Q46</f>
        <v>0.01</v>
      </c>
      <c r="T274" s="920">
        <f>$R274/$R$258</f>
        <v>0</v>
      </c>
      <c r="U274" s="920">
        <f>$S274/$S$258</f>
        <v>9.9242285152857932E-8</v>
      </c>
      <c r="V274" s="923">
        <f>'COMPARAC. REAL-PRESUPUESTO (L)'!T51</f>
        <v>0</v>
      </c>
      <c r="W274" s="924">
        <f>'COMPARAC. REAL-PRESUPUESTO (S)'!T46</f>
        <v>0</v>
      </c>
      <c r="X274" s="920">
        <f>$V274/$V$258</f>
        <v>0</v>
      </c>
      <c r="Y274" s="920">
        <f>$W274/$W$258</f>
        <v>0</v>
      </c>
      <c r="Z274" s="923">
        <f>'COMPARAC. REAL-PRESUPUESTO (L)'!W51</f>
        <v>0</v>
      </c>
      <c r="AA274" s="924">
        <f>'COMPARAC. REAL-PRESUPUESTO (S)'!W46</f>
        <v>0</v>
      </c>
      <c r="AB274" s="920" t="e">
        <f>$Z274/$Z$258</f>
        <v>#DIV/0!</v>
      </c>
      <c r="AC274" s="920" t="e">
        <f>$AA274/$AA$258</f>
        <v>#DIV/0!</v>
      </c>
      <c r="AD274" s="923">
        <f>'COMPARAC. REAL-PRESUPUESTO (L)'!Z51</f>
        <v>0</v>
      </c>
      <c r="AE274" s="924">
        <f>'COMPARAC. REAL-PRESUPUESTO (S)'!Z46</f>
        <v>0</v>
      </c>
      <c r="AF274" s="920" t="e">
        <f>$AD274/$AD$258</f>
        <v>#DIV/0!</v>
      </c>
      <c r="AG274" s="920" t="e">
        <f>$AE274/$AE$258</f>
        <v>#DIV/0!</v>
      </c>
      <c r="AH274" s="923">
        <f>'COMPARAC. REAL-PRESUPUESTO (L)'!AC51</f>
        <v>0</v>
      </c>
      <c r="AI274" s="924">
        <f>'COMPARAC. REAL-PRESUPUESTO (S)'!AC46</f>
        <v>0</v>
      </c>
      <c r="AJ274" s="920" t="e">
        <f>$AH274/$AH$258</f>
        <v>#DIV/0!</v>
      </c>
      <c r="AK274" s="920" t="e">
        <f>$AI274/$AI$258</f>
        <v>#DIV/0!</v>
      </c>
      <c r="AL274" s="923">
        <f>'COMPARAC. REAL-PRESUPUESTO (L)'!AF51</f>
        <v>0</v>
      </c>
      <c r="AM274" s="924">
        <f>'COMPARAC. REAL-PRESUPUESTO (S)'!AF46</f>
        <v>0</v>
      </c>
      <c r="AN274" s="920" t="e">
        <f>$AL274/$AL$258</f>
        <v>#DIV/0!</v>
      </c>
      <c r="AO274" s="920" t="e">
        <f>$AM274/$AM$258</f>
        <v>#DIV/0!</v>
      </c>
      <c r="AP274" s="923">
        <f>'COMPARAC. REAL-PRESUPUESTO (L)'!AI51</f>
        <v>0</v>
      </c>
      <c r="AQ274" s="924">
        <f>'COMPARAC. REAL-PRESUPUESTO (S)'!AI46</f>
        <v>0</v>
      </c>
      <c r="AR274" s="920" t="e">
        <f>$AP274/$AP$258</f>
        <v>#DIV/0!</v>
      </c>
      <c r="AS274" s="920" t="e">
        <f>$AQ274/$AQ$258</f>
        <v>#DIV/0!</v>
      </c>
      <c r="AT274" s="923">
        <f>'COMPARAC. REAL-PRESUPUESTO (L)'!AL51</f>
        <v>0</v>
      </c>
      <c r="AU274" s="924">
        <f>'COMPARAC. REAL-PRESUPUESTO (S)'!AL46</f>
        <v>0</v>
      </c>
      <c r="AV274" s="920" t="e">
        <f>$AT274/$AT$258</f>
        <v>#DIV/0!</v>
      </c>
      <c r="AW274" s="920" t="e">
        <f>$AU274/$AU$258</f>
        <v>#DIV/0!</v>
      </c>
      <c r="AX274" s="923">
        <f t="shared" si="98"/>
        <v>52.41</v>
      </c>
      <c r="AY274" s="980">
        <f t="shared" si="98"/>
        <v>52.419999999999995</v>
      </c>
    </row>
    <row r="275" spans="1:51" ht="38.25" hidden="1" customHeight="1" thickTop="1" thickBot="1" x14ac:dyDescent="0.3">
      <c r="A275" s="446" t="s">
        <v>334</v>
      </c>
      <c r="B275" s="919">
        <f>'COMPARAC. REAL-PRESUPUESTO (L)'!E44</f>
        <v>0</v>
      </c>
      <c r="C275" s="919">
        <f>'COMPARAC. REAL-PRESUPUESTO (S)'!E41</f>
        <v>0</v>
      </c>
      <c r="D275" s="920">
        <f>$B275/$B$258</f>
        <v>0</v>
      </c>
      <c r="E275" s="921">
        <f>$C275/$C$258</f>
        <v>0</v>
      </c>
      <c r="F275" s="923">
        <f>'COMPARAC. REAL-PRESUPUESTO (L)'!H44</f>
        <v>0</v>
      </c>
      <c r="G275" s="924">
        <f>'COMPARAC. REAL-PRESUPUESTO (S)'!H41</f>
        <v>665.75</v>
      </c>
      <c r="H275" s="920">
        <f>$F275/$F$258</f>
        <v>0</v>
      </c>
      <c r="I275" s="921">
        <f>$G275/$G$258</f>
        <v>5.5877353343035249E-3</v>
      </c>
      <c r="J275" s="923">
        <f>'COMPARAC. REAL-PRESUPUESTO (L)'!K44</f>
        <v>0</v>
      </c>
      <c r="K275" s="924">
        <f>'COMPARAC. REAL-PRESUPUESTO (S)'!K41</f>
        <v>0</v>
      </c>
      <c r="L275" s="920">
        <f>$J275/$J$258</f>
        <v>0</v>
      </c>
      <c r="M275" s="921">
        <f>$K275/$K$258</f>
        <v>0</v>
      </c>
      <c r="N275" s="923">
        <f>'COMPARAC. REAL-PRESUPUESTO (L)'!N44</f>
        <v>0</v>
      </c>
      <c r="O275" s="924">
        <f>'COMPARAC. REAL-PRESUPUESTO (S)'!N41</f>
        <v>0</v>
      </c>
      <c r="P275" s="920">
        <f>$N275/$N$258</f>
        <v>0</v>
      </c>
      <c r="Q275" s="920">
        <f>$O275/$O$258</f>
        <v>0</v>
      </c>
      <c r="R275" s="923">
        <f>'COMPARAC. REAL-PRESUPUESTO (L)'!Q44</f>
        <v>0</v>
      </c>
      <c r="S275" s="924">
        <f>'COMPARAC. REAL-PRESUPUESTO (S)'!Q41</f>
        <v>0</v>
      </c>
      <c r="T275" s="920">
        <f>$R275/$R$258</f>
        <v>0</v>
      </c>
      <c r="U275" s="920">
        <f>$S275/$S$258</f>
        <v>0</v>
      </c>
      <c r="V275" s="923">
        <f>'COMPARAC. REAL-PRESUPUESTO (L)'!T44</f>
        <v>0</v>
      </c>
      <c r="W275" s="924">
        <f>'COMPARAC. REAL-PRESUPUESTO (S)'!T41</f>
        <v>0</v>
      </c>
      <c r="X275" s="920">
        <f>$V275/$V$258</f>
        <v>0</v>
      </c>
      <c r="Y275" s="920">
        <f>$W275/$W$258</f>
        <v>0</v>
      </c>
      <c r="Z275" s="923">
        <f>'COMPARAC. REAL-PRESUPUESTO (L)'!W44</f>
        <v>0</v>
      </c>
      <c r="AA275" s="924">
        <f>'COMPARAC. REAL-PRESUPUESTO (S)'!W41</f>
        <v>0</v>
      </c>
      <c r="AB275" s="920" t="e">
        <f>$Z275/$Z$258</f>
        <v>#DIV/0!</v>
      </c>
      <c r="AC275" s="920" t="e">
        <f>$AA275/$AA$258</f>
        <v>#DIV/0!</v>
      </c>
      <c r="AD275" s="923">
        <f>'COMPARAC. REAL-PRESUPUESTO (L)'!Z44</f>
        <v>0</v>
      </c>
      <c r="AE275" s="924">
        <f>'COMPARAC. REAL-PRESUPUESTO (S)'!Z41</f>
        <v>0</v>
      </c>
      <c r="AF275" s="920" t="e">
        <f>$AD275/$AD$258</f>
        <v>#DIV/0!</v>
      </c>
      <c r="AG275" s="920" t="e">
        <f>$AE275/$AE$258</f>
        <v>#DIV/0!</v>
      </c>
      <c r="AH275" s="923">
        <f>'COMPARAC. REAL-PRESUPUESTO (L)'!AC44</f>
        <v>0</v>
      </c>
      <c r="AI275" s="924">
        <f>'COMPARAC. REAL-PRESUPUESTO (S)'!AC41</f>
        <v>0</v>
      </c>
      <c r="AJ275" s="920" t="e">
        <f>$AH275/$AH$258</f>
        <v>#DIV/0!</v>
      </c>
      <c r="AK275" s="920" t="e">
        <f>$AI275/$AI$258</f>
        <v>#DIV/0!</v>
      </c>
      <c r="AL275" s="923">
        <f>'COMPARAC. REAL-PRESUPUESTO (L)'!AF44</f>
        <v>0</v>
      </c>
      <c r="AM275" s="924">
        <f>'COMPARAC. REAL-PRESUPUESTO (S)'!AF41</f>
        <v>0</v>
      </c>
      <c r="AN275" s="920" t="e">
        <f>$AL275/$AL$258</f>
        <v>#DIV/0!</v>
      </c>
      <c r="AO275" s="920" t="e">
        <f>$AM275/$AM$258</f>
        <v>#DIV/0!</v>
      </c>
      <c r="AP275" s="923">
        <f>'COMPARAC. REAL-PRESUPUESTO (L)'!AI44</f>
        <v>0</v>
      </c>
      <c r="AQ275" s="924">
        <f>'COMPARAC. REAL-PRESUPUESTO (S)'!AI41</f>
        <v>0</v>
      </c>
      <c r="AR275" s="920" t="e">
        <f>$AP275/$AP$258</f>
        <v>#DIV/0!</v>
      </c>
      <c r="AS275" s="920" t="e">
        <f>$AQ275/$AQ$258</f>
        <v>#DIV/0!</v>
      </c>
      <c r="AT275" s="923">
        <f>'COMPARAC. REAL-PRESUPUESTO (L)'!AL44</f>
        <v>0</v>
      </c>
      <c r="AU275" s="924">
        <f>'COMPARAC. REAL-PRESUPUESTO (S)'!AL41</f>
        <v>0</v>
      </c>
      <c r="AV275" s="920" t="e">
        <f>$AT275/$AT$258</f>
        <v>#DIV/0!</v>
      </c>
      <c r="AW275" s="920" t="e">
        <f>$AU275/$AU$258</f>
        <v>#DIV/0!</v>
      </c>
      <c r="AX275" s="923">
        <f t="shared" si="98"/>
        <v>0</v>
      </c>
      <c r="AY275" s="980">
        <f t="shared" si="98"/>
        <v>665.75</v>
      </c>
    </row>
    <row r="276" spans="1:51" ht="37.5" hidden="1" customHeight="1" thickTop="1" thickBot="1" x14ac:dyDescent="0.3">
      <c r="A276" s="447" t="s">
        <v>336</v>
      </c>
      <c r="B276" s="919">
        <f>B275-(B273+B274)</f>
        <v>-70.59</v>
      </c>
      <c r="C276" s="919">
        <f>C275-(C273+C274)</f>
        <v>-52.4</v>
      </c>
      <c r="D276" s="920">
        <f>$B276/$B$258</f>
        <v>-4.432741855237163E-4</v>
      </c>
      <c r="E276" s="921">
        <f>$C276/$C$258</f>
        <v>-5.8550586924938823E-4</v>
      </c>
      <c r="F276" s="923">
        <f>F275-(F273+F274)</f>
        <v>-3712.9900000000002</v>
      </c>
      <c r="G276" s="924">
        <f>G275-(G273+G274)</f>
        <v>665.74</v>
      </c>
      <c r="H276" s="920">
        <f>$F276/$F$258</f>
        <v>-1.7388581183490726E-2</v>
      </c>
      <c r="I276" s="921">
        <f>$G276/$G$258</f>
        <v>5.5876514028677868E-3</v>
      </c>
      <c r="J276" s="923">
        <f>J275-(J273+J274)</f>
        <v>-766.12</v>
      </c>
      <c r="K276" s="924">
        <f>K275-(K273+K274)</f>
        <v>0</v>
      </c>
      <c r="L276" s="920">
        <f>$J276/$J$258</f>
        <v>-4.3742564286501813E-3</v>
      </c>
      <c r="M276" s="921">
        <f>$K276/$K$258</f>
        <v>0</v>
      </c>
      <c r="N276" s="923">
        <f>N275-(N273+N274)</f>
        <v>-15.09</v>
      </c>
      <c r="O276" s="924">
        <f>O275-(O273+O274)</f>
        <v>0</v>
      </c>
      <c r="P276" s="920">
        <f>$N276/$N$258</f>
        <v>-6.278153660327922E-5</v>
      </c>
      <c r="Q276" s="920">
        <f>$O276/$O$258</f>
        <v>0</v>
      </c>
      <c r="R276" s="923">
        <f>R275-(R273+R274)</f>
        <v>-4378.01</v>
      </c>
      <c r="S276" s="924">
        <f>S275-(S273+S274)</f>
        <v>-0.01</v>
      </c>
      <c r="T276" s="920">
        <f>$R276/$R$258</f>
        <v>-2.4470598151607698E-2</v>
      </c>
      <c r="U276" s="920">
        <f>$S276/$S$258</f>
        <v>-9.9242285152857932E-8</v>
      </c>
      <c r="V276" s="923">
        <f>V275-(V273+V274)</f>
        <v>0</v>
      </c>
      <c r="W276" s="924">
        <f>W275-(W273+W274)</f>
        <v>0</v>
      </c>
      <c r="X276" s="920">
        <f>$V276/$V$258</f>
        <v>0</v>
      </c>
      <c r="Y276" s="920">
        <f>$W276/$W$258</f>
        <v>0</v>
      </c>
      <c r="Z276" s="923">
        <f>Z275-(Z273+Z274)</f>
        <v>0</v>
      </c>
      <c r="AA276" s="980">
        <f>AA275-(AA273+AA274)</f>
        <v>0</v>
      </c>
      <c r="AB276" s="920" t="e">
        <f>$Z276/$Z$258</f>
        <v>#DIV/0!</v>
      </c>
      <c r="AC276" s="920" t="e">
        <f>$AA276/$AA$258</f>
        <v>#DIV/0!</v>
      </c>
      <c r="AD276" s="923">
        <f>AD275-(AD273+AD274)</f>
        <v>0</v>
      </c>
      <c r="AE276" s="980">
        <f>AE275-(AE273+AE274)</f>
        <v>0</v>
      </c>
      <c r="AF276" s="920" t="e">
        <f>$AD276/$AD$258</f>
        <v>#DIV/0!</v>
      </c>
      <c r="AG276" s="920" t="e">
        <f>$AE276/$AE$258</f>
        <v>#DIV/0!</v>
      </c>
      <c r="AH276" s="923">
        <f>AH275-(AH273+AH274)</f>
        <v>0</v>
      </c>
      <c r="AI276" s="980">
        <f>AI275-(AI273+AI274)</f>
        <v>0</v>
      </c>
      <c r="AJ276" s="920" t="e">
        <f>$AH276/$AH$258</f>
        <v>#DIV/0!</v>
      </c>
      <c r="AK276" s="920" t="e">
        <f>$AI276/$AI$258</f>
        <v>#DIV/0!</v>
      </c>
      <c r="AL276" s="923">
        <f>AL275-(AL273+AL274)</f>
        <v>0</v>
      </c>
      <c r="AM276" s="980">
        <f>AM275-(AM273+AM274)</f>
        <v>0</v>
      </c>
      <c r="AN276" s="920" t="e">
        <f>$AL276/$AL$258</f>
        <v>#DIV/0!</v>
      </c>
      <c r="AO276" s="920" t="e">
        <f>$AM276/$AM$258</f>
        <v>#DIV/0!</v>
      </c>
      <c r="AP276" s="923">
        <f>AP275-(AP273+AP274)</f>
        <v>0</v>
      </c>
      <c r="AQ276" s="980">
        <f>AQ275-(AQ273+AQ274)</f>
        <v>0</v>
      </c>
      <c r="AR276" s="920" t="e">
        <f>$AP276/$AP$258</f>
        <v>#DIV/0!</v>
      </c>
      <c r="AS276" s="920" t="e">
        <f>$AQ276/$AQ$258</f>
        <v>#DIV/0!</v>
      </c>
      <c r="AT276" s="923">
        <f>AT275-(AT273+AT274)</f>
        <v>0</v>
      </c>
      <c r="AU276" s="980">
        <f>AU275-(AU273+AU274)</f>
        <v>0</v>
      </c>
      <c r="AV276" s="920" t="e">
        <f>$AT276/$AT$258</f>
        <v>#DIV/0!</v>
      </c>
      <c r="AW276" s="920" t="e">
        <f>$AU276/$AU$258</f>
        <v>#DIV/0!</v>
      </c>
      <c r="AX276" s="923">
        <f t="shared" si="98"/>
        <v>-8942.8000000000011</v>
      </c>
      <c r="AY276" s="980">
        <f t="shared" si="98"/>
        <v>613.33000000000004</v>
      </c>
    </row>
    <row r="277" spans="1:51" ht="42" hidden="1" customHeight="1" thickTop="1" thickBot="1" x14ac:dyDescent="0.3">
      <c r="A277" s="448" t="s">
        <v>283</v>
      </c>
      <c r="B277" s="922">
        <f>C5</f>
        <v>14372.749999999993</v>
      </c>
      <c r="C277" s="922">
        <f>D5</f>
        <v>-16930.640000000014</v>
      </c>
      <c r="D277" s="920">
        <f>$B277/$B$258</f>
        <v>9.0254555177588749E-2</v>
      </c>
      <c r="E277" s="921">
        <f>$C277/$C$258</f>
        <v>-0.18917918110970364</v>
      </c>
      <c r="F277" s="925">
        <f>E5</f>
        <v>65009.149999999987</v>
      </c>
      <c r="G277" s="926">
        <f>F5</f>
        <v>28648.279999999995</v>
      </c>
      <c r="H277" s="920">
        <f>$F277/$F$258</f>
        <v>0.30444921274895048</v>
      </c>
      <c r="I277" s="921">
        <f>$G277/$G$258</f>
        <v>0.24044912718441</v>
      </c>
      <c r="J277" s="925">
        <f>G5</f>
        <v>34966.929999999971</v>
      </c>
      <c r="K277" s="926">
        <f>H5</f>
        <v>17614.5</v>
      </c>
      <c r="L277" s="920">
        <f>$J277/$J$258</f>
        <v>0.19964799031830621</v>
      </c>
      <c r="M277" s="921">
        <f>$K277/$K$258</f>
        <v>0.17590429256605261</v>
      </c>
      <c r="N277" s="925">
        <f>I5</f>
        <v>104460.82999999997</v>
      </c>
      <c r="O277" s="926">
        <f>J5</f>
        <v>19554.589999999997</v>
      </c>
      <c r="P277" s="920">
        <f>$N277/$N$258</f>
        <v>0.43460645608044579</v>
      </c>
      <c r="Q277" s="920">
        <f>$O277/$O$258</f>
        <v>0.18005013702696598</v>
      </c>
      <c r="R277" s="925">
        <f>K5</f>
        <v>34827.07</v>
      </c>
      <c r="S277" s="926">
        <f>L5</f>
        <v>12496.630000000006</v>
      </c>
      <c r="T277" s="920">
        <f>$R277/$R$258</f>
        <v>0.19466361081128455</v>
      </c>
      <c r="U277" s="920">
        <f>$S277/$S$258</f>
        <v>0.12401941179097596</v>
      </c>
      <c r="V277" s="925">
        <f>M5</f>
        <v>0</v>
      </c>
      <c r="W277" s="926">
        <f>N5</f>
        <v>0</v>
      </c>
      <c r="X277" s="920">
        <f>$V277/$V$258</f>
        <v>0</v>
      </c>
      <c r="Y277" s="920">
        <f>$W277/$W$258</f>
        <v>0</v>
      </c>
      <c r="Z277" s="964">
        <f>O5</f>
        <v>0</v>
      </c>
      <c r="AA277" s="926">
        <f>P5</f>
        <v>0</v>
      </c>
      <c r="AB277" s="920" t="e">
        <f>$Z277/$Z$258</f>
        <v>#DIV/0!</v>
      </c>
      <c r="AC277" s="920" t="e">
        <f>$AA277/$AA$258</f>
        <v>#DIV/0!</v>
      </c>
      <c r="AD277" s="925">
        <f>Q5</f>
        <v>0</v>
      </c>
      <c r="AE277" s="926">
        <f>R5</f>
        <v>0</v>
      </c>
      <c r="AF277" s="920" t="e">
        <f>$AD277/$AD$258</f>
        <v>#DIV/0!</v>
      </c>
      <c r="AG277" s="920" t="e">
        <f>$AE277/$AE$258</f>
        <v>#DIV/0!</v>
      </c>
      <c r="AH277" s="925">
        <f>S5</f>
        <v>0</v>
      </c>
      <c r="AI277" s="926">
        <f>T5</f>
        <v>0</v>
      </c>
      <c r="AJ277" s="920" t="e">
        <f>$AH277/$AH$258</f>
        <v>#DIV/0!</v>
      </c>
      <c r="AK277" s="920" t="e">
        <f>$AI277/$AI$258</f>
        <v>#DIV/0!</v>
      </c>
      <c r="AL277" s="925">
        <f>U5</f>
        <v>0</v>
      </c>
      <c r="AM277" s="926">
        <f>V5</f>
        <v>0</v>
      </c>
      <c r="AN277" s="920" t="e">
        <f>$AL277/$AL$258</f>
        <v>#DIV/0!</v>
      </c>
      <c r="AO277" s="920" t="e">
        <f>$AM277/$AM$258</f>
        <v>#DIV/0!</v>
      </c>
      <c r="AP277" s="925">
        <f>W5</f>
        <v>0</v>
      </c>
      <c r="AQ277" s="926">
        <f>X5</f>
        <v>0</v>
      </c>
      <c r="AR277" s="920" t="e">
        <f>$AP277/$AP$258</f>
        <v>#DIV/0!</v>
      </c>
      <c r="AS277" s="920" t="e">
        <f>$AQ277/$AQ$258</f>
        <v>#DIV/0!</v>
      </c>
      <c r="AT277" s="925">
        <f>Y5</f>
        <v>0</v>
      </c>
      <c r="AU277" s="926">
        <f>Z5</f>
        <v>0</v>
      </c>
      <c r="AV277" s="920" t="e">
        <f>$AT277/$AT$258</f>
        <v>#DIV/0!</v>
      </c>
      <c r="AW277" s="920" t="e">
        <f>$AU277/$AU$258</f>
        <v>#DIV/0!</v>
      </c>
      <c r="AX277" s="925">
        <f t="shared" si="98"/>
        <v>253636.72999999992</v>
      </c>
      <c r="AY277" s="981">
        <f t="shared" si="98"/>
        <v>61383.359999999986</v>
      </c>
    </row>
  </sheetData>
  <mergeCells count="616">
    <mergeCell ref="A213:A214"/>
    <mergeCell ref="A215:A216"/>
    <mergeCell ref="A217:A218"/>
    <mergeCell ref="A219:A220"/>
    <mergeCell ref="A221:A222"/>
    <mergeCell ref="A38:A42"/>
    <mergeCell ref="AX271:AY271"/>
    <mergeCell ref="AT251:AU251"/>
    <mergeCell ref="AV251:AW251"/>
    <mergeCell ref="AT260:AU260"/>
    <mergeCell ref="AV260:AW260"/>
    <mergeCell ref="AT267:AU267"/>
    <mergeCell ref="AV267:AW267"/>
    <mergeCell ref="AT268:AU268"/>
    <mergeCell ref="AV268:AW268"/>
    <mergeCell ref="AT271:AU271"/>
    <mergeCell ref="AV271:AW271"/>
    <mergeCell ref="AP271:AQ271"/>
    <mergeCell ref="AR271:AS271"/>
    <mergeCell ref="AL251:AM251"/>
    <mergeCell ref="AN251:AO251"/>
    <mergeCell ref="AL260:AM260"/>
    <mergeCell ref="AN260:AO260"/>
    <mergeCell ref="AL267:AM267"/>
    <mergeCell ref="AP251:AQ251"/>
    <mergeCell ref="AR251:AS251"/>
    <mergeCell ref="AP260:AQ260"/>
    <mergeCell ref="AR260:AS260"/>
    <mergeCell ref="AP267:AQ267"/>
    <mergeCell ref="AR267:AS267"/>
    <mergeCell ref="AP268:AQ268"/>
    <mergeCell ref="AR268:AS268"/>
    <mergeCell ref="AH260:AI260"/>
    <mergeCell ref="AH267:AI267"/>
    <mergeCell ref="AH268:AI268"/>
    <mergeCell ref="AJ260:AK260"/>
    <mergeCell ref="AJ267:AK267"/>
    <mergeCell ref="AJ268:AK268"/>
    <mergeCell ref="AH249:AK249"/>
    <mergeCell ref="AJ251:AK251"/>
    <mergeCell ref="AH231:AI231"/>
    <mergeCell ref="AH240:AI240"/>
    <mergeCell ref="AH242:AI242"/>
    <mergeCell ref="AN267:AO267"/>
    <mergeCell ref="AL268:AM268"/>
    <mergeCell ref="AN268:AO268"/>
    <mergeCell ref="AL271:AM271"/>
    <mergeCell ref="AN271:AO271"/>
    <mergeCell ref="AH271:AI271"/>
    <mergeCell ref="AJ271:AK271"/>
    <mergeCell ref="AJ231:AK231"/>
    <mergeCell ref="AJ240:AK240"/>
    <mergeCell ref="AJ242:AK242"/>
    <mergeCell ref="AJ243:AK243"/>
    <mergeCell ref="AJ244:AK244"/>
    <mergeCell ref="AJ245:AK245"/>
    <mergeCell ref="AJ246:AK246"/>
    <mergeCell ref="AJ247:AK247"/>
    <mergeCell ref="AH248:AK248"/>
    <mergeCell ref="Z271:AA271"/>
    <mergeCell ref="AB271:AC271"/>
    <mergeCell ref="Z268:AA268"/>
    <mergeCell ref="AB268:AC268"/>
    <mergeCell ref="AD271:AE271"/>
    <mergeCell ref="AF271:AG271"/>
    <mergeCell ref="Z267:AA267"/>
    <mergeCell ref="AB267:AC267"/>
    <mergeCell ref="AH243:AI243"/>
    <mergeCell ref="AH244:AI244"/>
    <mergeCell ref="AH245:AI245"/>
    <mergeCell ref="AH246:AI246"/>
    <mergeCell ref="AH247:AI247"/>
    <mergeCell ref="AH251:AI251"/>
    <mergeCell ref="AF251:AG251"/>
    <mergeCell ref="AD260:AE260"/>
    <mergeCell ref="AF260:AG260"/>
    <mergeCell ref="AD244:AE244"/>
    <mergeCell ref="AF244:AG244"/>
    <mergeCell ref="AD245:AE245"/>
    <mergeCell ref="AF245:AG245"/>
    <mergeCell ref="AD246:AE246"/>
    <mergeCell ref="AF246:AG246"/>
    <mergeCell ref="AD247:AE247"/>
    <mergeCell ref="R267:S267"/>
    <mergeCell ref="T267:U267"/>
    <mergeCell ref="R268:S268"/>
    <mergeCell ref="T268:U268"/>
    <mergeCell ref="V251:W251"/>
    <mergeCell ref="W158:X158"/>
    <mergeCell ref="V268:W268"/>
    <mergeCell ref="X268:Y268"/>
    <mergeCell ref="X234:Y234"/>
    <mergeCell ref="V235:W235"/>
    <mergeCell ref="X235:Y235"/>
    <mergeCell ref="V236:W236"/>
    <mergeCell ref="V243:W243"/>
    <mergeCell ref="V238:W238"/>
    <mergeCell ref="X244:Y244"/>
    <mergeCell ref="V245:W245"/>
    <mergeCell ref="V260:W260"/>
    <mergeCell ref="W227:X227"/>
    <mergeCell ref="AD268:AE268"/>
    <mergeCell ref="AF268:AG268"/>
    <mergeCell ref="AF247:AG247"/>
    <mergeCell ref="AD243:AE243"/>
    <mergeCell ref="AF243:AG243"/>
    <mergeCell ref="AB260:AC260"/>
    <mergeCell ref="X251:Y251"/>
    <mergeCell ref="X236:Y236"/>
    <mergeCell ref="V237:W237"/>
    <mergeCell ref="X237:Y237"/>
    <mergeCell ref="Z260:AA260"/>
    <mergeCell ref="AD248:AG248"/>
    <mergeCell ref="AD249:AG249"/>
    <mergeCell ref="AD251:AE251"/>
    <mergeCell ref="AD267:AE267"/>
    <mergeCell ref="AF267:AG267"/>
    <mergeCell ref="V249:Y249"/>
    <mergeCell ref="Z251:AA251"/>
    <mergeCell ref="V267:W267"/>
    <mergeCell ref="F251:G251"/>
    <mergeCell ref="T231:U231"/>
    <mergeCell ref="AF240:AG240"/>
    <mergeCell ref="AD242:AE242"/>
    <mergeCell ref="AF242:AG242"/>
    <mergeCell ref="V240:W240"/>
    <mergeCell ref="X240:Y240"/>
    <mergeCell ref="V242:W242"/>
    <mergeCell ref="X242:Y242"/>
    <mergeCell ref="Z240:AA240"/>
    <mergeCell ref="AB240:AC240"/>
    <mergeCell ref="V231:W231"/>
    <mergeCell ref="X231:Y231"/>
    <mergeCell ref="V233:W233"/>
    <mergeCell ref="X233:Y233"/>
    <mergeCell ref="X238:Y238"/>
    <mergeCell ref="AD231:AE231"/>
    <mergeCell ref="AD240:AE240"/>
    <mergeCell ref="T233:U233"/>
    <mergeCell ref="AF231:AG231"/>
    <mergeCell ref="T236:U236"/>
    <mergeCell ref="P235:Q235"/>
    <mergeCell ref="N236:O236"/>
    <mergeCell ref="P236:Q236"/>
    <mergeCell ref="J248:M248"/>
    <mergeCell ref="J249:M249"/>
    <mergeCell ref="R231:S231"/>
    <mergeCell ref="R234:S234"/>
    <mergeCell ref="T234:U234"/>
    <mergeCell ref="R235:S235"/>
    <mergeCell ref="T235:U235"/>
    <mergeCell ref="V234:W234"/>
    <mergeCell ref="T246:U246"/>
    <mergeCell ref="R246:S246"/>
    <mergeCell ref="N246:O246"/>
    <mergeCell ref="P246:Q246"/>
    <mergeCell ref="N244:O244"/>
    <mergeCell ref="P244:Q244"/>
    <mergeCell ref="R244:S244"/>
    <mergeCell ref="T244:U244"/>
    <mergeCell ref="V244:W244"/>
    <mergeCell ref="N245:O245"/>
    <mergeCell ref="N237:O237"/>
    <mergeCell ref="P237:Q237"/>
    <mergeCell ref="N238:O238"/>
    <mergeCell ref="T243:U243"/>
    <mergeCell ref="A211:A212"/>
    <mergeCell ref="A158:B159"/>
    <mergeCell ref="X245:Y245"/>
    <mergeCell ref="V246:W246"/>
    <mergeCell ref="X246:Y246"/>
    <mergeCell ref="H240:I240"/>
    <mergeCell ref="L242:M242"/>
    <mergeCell ref="L243:M243"/>
    <mergeCell ref="J244:K244"/>
    <mergeCell ref="J245:K245"/>
    <mergeCell ref="J246:K246"/>
    <mergeCell ref="H244:I244"/>
    <mergeCell ref="J243:K243"/>
    <mergeCell ref="L244:M244"/>
    <mergeCell ref="L245:M245"/>
    <mergeCell ref="L246:M246"/>
    <mergeCell ref="R240:S240"/>
    <mergeCell ref="T240:U240"/>
    <mergeCell ref="B246:C246"/>
    <mergeCell ref="B240:C240"/>
    <mergeCell ref="B242:C242"/>
    <mergeCell ref="B243:C243"/>
    <mergeCell ref="P245:Q245"/>
    <mergeCell ref="R242:S242"/>
    <mergeCell ref="A191:A192"/>
    <mergeCell ref="A195:A196"/>
    <mergeCell ref="A193:A194"/>
    <mergeCell ref="A189:A190"/>
    <mergeCell ref="A205:A206"/>
    <mergeCell ref="C167:D167"/>
    <mergeCell ref="B167:B168"/>
    <mergeCell ref="A165:A168"/>
    <mergeCell ref="A207:A208"/>
    <mergeCell ref="A203:A204"/>
    <mergeCell ref="A181:A182"/>
    <mergeCell ref="A183:A184"/>
    <mergeCell ref="A185:A186"/>
    <mergeCell ref="A173:A174"/>
    <mergeCell ref="A177:A178"/>
    <mergeCell ref="A175:A176"/>
    <mergeCell ref="B3:B6"/>
    <mergeCell ref="A102:B102"/>
    <mergeCell ref="A103:B103"/>
    <mergeCell ref="A110:B110"/>
    <mergeCell ref="A117:B117"/>
    <mergeCell ref="A119:B119"/>
    <mergeCell ref="A120:B120"/>
    <mergeCell ref="A101:B101"/>
    <mergeCell ref="A83:B83"/>
    <mergeCell ref="A84:B84"/>
    <mergeCell ref="A85:B85"/>
    <mergeCell ref="A81:B81"/>
    <mergeCell ref="A82:B82"/>
    <mergeCell ref="A7:A8"/>
    <mergeCell ref="A36:A37"/>
    <mergeCell ref="A27:A29"/>
    <mergeCell ref="A111:B111"/>
    <mergeCell ref="A118:B118"/>
    <mergeCell ref="A115:B115"/>
    <mergeCell ref="A9:A10"/>
    <mergeCell ref="B11:B26"/>
    <mergeCell ref="B44:B57"/>
    <mergeCell ref="A94:B94"/>
    <mergeCell ref="A105:B105"/>
    <mergeCell ref="B236:C236"/>
    <mergeCell ref="A88:B88"/>
    <mergeCell ref="A89:B89"/>
    <mergeCell ref="A93:B93"/>
    <mergeCell ref="A96:B96"/>
    <mergeCell ref="A123:B123"/>
    <mergeCell ref="A116:B116"/>
    <mergeCell ref="A95:B95"/>
    <mergeCell ref="A114:B114"/>
    <mergeCell ref="A107:B107"/>
    <mergeCell ref="A108:B108"/>
    <mergeCell ref="A113:B113"/>
    <mergeCell ref="A109:B109"/>
    <mergeCell ref="B231:C231"/>
    <mergeCell ref="B233:C233"/>
    <mergeCell ref="A151:B151"/>
    <mergeCell ref="A152:B152"/>
    <mergeCell ref="A153:B153"/>
    <mergeCell ref="A134:B134"/>
    <mergeCell ref="A106:B106"/>
    <mergeCell ref="A127:B127"/>
    <mergeCell ref="A155:B155"/>
    <mergeCell ref="A160:B160"/>
    <mergeCell ref="A187:A188"/>
    <mergeCell ref="A154:B154"/>
    <mergeCell ref="A163:B163"/>
    <mergeCell ref="B251:C251"/>
    <mergeCell ref="D246:E246"/>
    <mergeCell ref="D247:E247"/>
    <mergeCell ref="H233:I233"/>
    <mergeCell ref="H234:I234"/>
    <mergeCell ref="H235:I235"/>
    <mergeCell ref="H236:I236"/>
    <mergeCell ref="H237:I237"/>
    <mergeCell ref="H238:I238"/>
    <mergeCell ref="F233:G233"/>
    <mergeCell ref="D236:E236"/>
    <mergeCell ref="D237:E237"/>
    <mergeCell ref="D238:E238"/>
    <mergeCell ref="D234:E234"/>
    <mergeCell ref="B237:C237"/>
    <mergeCell ref="B238:C238"/>
    <mergeCell ref="B247:C247"/>
    <mergeCell ref="H247:I247"/>
    <mergeCell ref="F248:I248"/>
    <mergeCell ref="F249:I249"/>
    <mergeCell ref="B234:C234"/>
    <mergeCell ref="B235:C235"/>
    <mergeCell ref="B244:C244"/>
    <mergeCell ref="B245:C245"/>
    <mergeCell ref="I158:J158"/>
    <mergeCell ref="F231:G231"/>
    <mergeCell ref="H231:I231"/>
    <mergeCell ref="B271:C271"/>
    <mergeCell ref="D271:E271"/>
    <mergeCell ref="A271:A272"/>
    <mergeCell ref="B260:C260"/>
    <mergeCell ref="D260:E260"/>
    <mergeCell ref="F240:G240"/>
    <mergeCell ref="A251:A252"/>
    <mergeCell ref="B268:C268"/>
    <mergeCell ref="D268:E268"/>
    <mergeCell ref="B267:C267"/>
    <mergeCell ref="D267:E267"/>
    <mergeCell ref="A267:A268"/>
    <mergeCell ref="A240:A241"/>
    <mergeCell ref="D240:E240"/>
    <mergeCell ref="D242:E242"/>
    <mergeCell ref="D243:E243"/>
    <mergeCell ref="D244:E244"/>
    <mergeCell ref="D245:E245"/>
    <mergeCell ref="B249:E249"/>
    <mergeCell ref="D251:E251"/>
    <mergeCell ref="B248:E248"/>
    <mergeCell ref="A169:A170"/>
    <mergeCell ref="B223:B226"/>
    <mergeCell ref="A209:A210"/>
    <mergeCell ref="A231:A232"/>
    <mergeCell ref="G167:H167"/>
    <mergeCell ref="A86:B86"/>
    <mergeCell ref="A91:B91"/>
    <mergeCell ref="A92:B92"/>
    <mergeCell ref="A97:B97"/>
    <mergeCell ref="A99:B99"/>
    <mergeCell ref="A100:B100"/>
    <mergeCell ref="A104:B104"/>
    <mergeCell ref="A146:B146"/>
    <mergeCell ref="A149:B149"/>
    <mergeCell ref="A156:B156"/>
    <mergeCell ref="A161:B161"/>
    <mergeCell ref="A130:B130"/>
    <mergeCell ref="A98:B98"/>
    <mergeCell ref="A121:B121"/>
    <mergeCell ref="A122:B122"/>
    <mergeCell ref="A150:B150"/>
    <mergeCell ref="A171:A172"/>
    <mergeCell ref="A20:A21"/>
    <mergeCell ref="C44:D44"/>
    <mergeCell ref="A79:B79"/>
    <mergeCell ref="A30:A35"/>
    <mergeCell ref="A148:B148"/>
    <mergeCell ref="A124:B124"/>
    <mergeCell ref="A128:B128"/>
    <mergeCell ref="A131:B131"/>
    <mergeCell ref="A132:B132"/>
    <mergeCell ref="A125:B125"/>
    <mergeCell ref="A143:B143"/>
    <mergeCell ref="A136:B136"/>
    <mergeCell ref="A135:B135"/>
    <mergeCell ref="A137:B137"/>
    <mergeCell ref="A138:B138"/>
    <mergeCell ref="A129:B129"/>
    <mergeCell ref="A140:B140"/>
    <mergeCell ref="A145:B145"/>
    <mergeCell ref="A133:B133"/>
    <mergeCell ref="A147:B147"/>
    <mergeCell ref="A126:B126"/>
    <mergeCell ref="A139:B139"/>
    <mergeCell ref="A141:B141"/>
    <mergeCell ref="A142:B142"/>
    <mergeCell ref="F268:G268"/>
    <mergeCell ref="H268:I268"/>
    <mergeCell ref="H242:I242"/>
    <mergeCell ref="H243:I243"/>
    <mergeCell ref="G1:H1"/>
    <mergeCell ref="G20:H20"/>
    <mergeCell ref="G158:H158"/>
    <mergeCell ref="A144:B144"/>
    <mergeCell ref="A87:B87"/>
    <mergeCell ref="A90:B90"/>
    <mergeCell ref="A112:B112"/>
    <mergeCell ref="I1:J1"/>
    <mergeCell ref="I20:J20"/>
    <mergeCell ref="C1:D1"/>
    <mergeCell ref="C58:D58"/>
    <mergeCell ref="C65:D65"/>
    <mergeCell ref="C77:D77"/>
    <mergeCell ref="E1:F1"/>
    <mergeCell ref="C20:D20"/>
    <mergeCell ref="A1:A2"/>
    <mergeCell ref="A44:A45"/>
    <mergeCell ref="A58:A59"/>
    <mergeCell ref="A65:A66"/>
    <mergeCell ref="A76:B78"/>
    <mergeCell ref="AC1:AD2"/>
    <mergeCell ref="F271:G271"/>
    <mergeCell ref="H271:I271"/>
    <mergeCell ref="K58:L58"/>
    <mergeCell ref="M58:N58"/>
    <mergeCell ref="O58:P58"/>
    <mergeCell ref="K65:L65"/>
    <mergeCell ref="M65:N65"/>
    <mergeCell ref="O65:P65"/>
    <mergeCell ref="K77:L77"/>
    <mergeCell ref="M77:N77"/>
    <mergeCell ref="J251:K251"/>
    <mergeCell ref="L251:M251"/>
    <mergeCell ref="J260:K260"/>
    <mergeCell ref="F267:G267"/>
    <mergeCell ref="H251:I251"/>
    <mergeCell ref="H260:I260"/>
    <mergeCell ref="H267:I267"/>
    <mergeCell ref="L260:M260"/>
    <mergeCell ref="J267:K267"/>
    <mergeCell ref="L267:M267"/>
    <mergeCell ref="J247:K247"/>
    <mergeCell ref="L240:M240"/>
    <mergeCell ref="K158:L158"/>
    <mergeCell ref="AA1:AB1"/>
    <mergeCell ref="Q77:R77"/>
    <mergeCell ref="S77:T77"/>
    <mergeCell ref="U77:V77"/>
    <mergeCell ref="W77:X77"/>
    <mergeCell ref="Y77:Z77"/>
    <mergeCell ref="Q158:R158"/>
    <mergeCell ref="S158:T158"/>
    <mergeCell ref="U158:V158"/>
    <mergeCell ref="Y58:Z58"/>
    <mergeCell ref="AA20:AB20"/>
    <mergeCell ref="U44:V44"/>
    <mergeCell ref="W44:X44"/>
    <mergeCell ref="Y44:Z44"/>
    <mergeCell ref="AA44:AB44"/>
    <mergeCell ref="AA58:AB58"/>
    <mergeCell ref="Q58:R58"/>
    <mergeCell ref="S58:T58"/>
    <mergeCell ref="U58:V58"/>
    <mergeCell ref="W58:X58"/>
    <mergeCell ref="Q65:R65"/>
    <mergeCell ref="AA65:AB65"/>
    <mergeCell ref="AA77:AB77"/>
    <mergeCell ref="S65:T65"/>
    <mergeCell ref="U1:V1"/>
    <mergeCell ref="W1:X1"/>
    <mergeCell ref="Y1:Z1"/>
    <mergeCell ref="Q20:R20"/>
    <mergeCell ref="S20:T20"/>
    <mergeCell ref="U20:V20"/>
    <mergeCell ref="W20:X20"/>
    <mergeCell ref="Y20:Z20"/>
    <mergeCell ref="K1:L1"/>
    <mergeCell ref="M1:N1"/>
    <mergeCell ref="O1:P1"/>
    <mergeCell ref="K20:L20"/>
    <mergeCell ref="M20:N20"/>
    <mergeCell ref="O20:P20"/>
    <mergeCell ref="S1:T1"/>
    <mergeCell ref="Q44:R44"/>
    <mergeCell ref="S44:T44"/>
    <mergeCell ref="E20:F20"/>
    <mergeCell ref="E44:F44"/>
    <mergeCell ref="E58:F58"/>
    <mergeCell ref="E65:F65"/>
    <mergeCell ref="G44:H44"/>
    <mergeCell ref="G58:H58"/>
    <mergeCell ref="G65:H65"/>
    <mergeCell ref="G77:H77"/>
    <mergeCell ref="B165:I165"/>
    <mergeCell ref="C158:D158"/>
    <mergeCell ref="O77:P77"/>
    <mergeCell ref="S167:T167"/>
    <mergeCell ref="E77:F77"/>
    <mergeCell ref="I167:J167"/>
    <mergeCell ref="D235:E235"/>
    <mergeCell ref="F234:G234"/>
    <mergeCell ref="F235:G235"/>
    <mergeCell ref="D231:E231"/>
    <mergeCell ref="D233:E233"/>
    <mergeCell ref="A80:B80"/>
    <mergeCell ref="K167:L167"/>
    <mergeCell ref="M167:N167"/>
    <mergeCell ref="O167:P167"/>
    <mergeCell ref="Q167:R167"/>
    <mergeCell ref="O158:P158"/>
    <mergeCell ref="A229:N229"/>
    <mergeCell ref="A179:A180"/>
    <mergeCell ref="A197:A198"/>
    <mergeCell ref="A199:A200"/>
    <mergeCell ref="A201:A202"/>
    <mergeCell ref="P233:Q233"/>
    <mergeCell ref="F236:G236"/>
    <mergeCell ref="F237:G237"/>
    <mergeCell ref="F238:G238"/>
    <mergeCell ref="F242:G242"/>
    <mergeCell ref="F243:G243"/>
    <mergeCell ref="Q1:R1"/>
    <mergeCell ref="K44:L44"/>
    <mergeCell ref="M44:N44"/>
    <mergeCell ref="O44:P44"/>
    <mergeCell ref="I44:J44"/>
    <mergeCell ref="I58:J58"/>
    <mergeCell ref="I65:J65"/>
    <mergeCell ref="I77:J77"/>
    <mergeCell ref="E158:F158"/>
    <mergeCell ref="E167:F167"/>
    <mergeCell ref="R233:S233"/>
    <mergeCell ref="N234:O234"/>
    <mergeCell ref="P234:Q234"/>
    <mergeCell ref="N235:O235"/>
    <mergeCell ref="R236:S236"/>
    <mergeCell ref="R243:S243"/>
    <mergeCell ref="R237:S237"/>
    <mergeCell ref="J231:K231"/>
    <mergeCell ref="N233:O233"/>
    <mergeCell ref="F244:G244"/>
    <mergeCell ref="F245:G245"/>
    <mergeCell ref="F246:G246"/>
    <mergeCell ref="F247:G247"/>
    <mergeCell ref="H245:I245"/>
    <mergeCell ref="T242:U242"/>
    <mergeCell ref="R251:S251"/>
    <mergeCell ref="T251:U251"/>
    <mergeCell ref="R260:S260"/>
    <mergeCell ref="T260:U260"/>
    <mergeCell ref="T247:U247"/>
    <mergeCell ref="R248:U248"/>
    <mergeCell ref="R249:U249"/>
    <mergeCell ref="P260:Q260"/>
    <mergeCell ref="R247:S247"/>
    <mergeCell ref="R245:S245"/>
    <mergeCell ref="N247:O247"/>
    <mergeCell ref="P247:Q247"/>
    <mergeCell ref="N248:Q248"/>
    <mergeCell ref="N249:Q249"/>
    <mergeCell ref="P251:Q251"/>
    <mergeCell ref="N260:O260"/>
    <mergeCell ref="F260:G260"/>
    <mergeCell ref="H246:I246"/>
    <mergeCell ref="AC3:AD3"/>
    <mergeCell ref="AC4:AD4"/>
    <mergeCell ref="AC5:AD5"/>
    <mergeCell ref="AC6:AD6"/>
    <mergeCell ref="AC7:AD7"/>
    <mergeCell ref="AC8:AD8"/>
    <mergeCell ref="AC9:AD9"/>
    <mergeCell ref="X271:Y271"/>
    <mergeCell ref="AC16:AD16"/>
    <mergeCell ref="AC17:AD17"/>
    <mergeCell ref="W65:X65"/>
    <mergeCell ref="Y65:Z65"/>
    <mergeCell ref="Z248:AA248"/>
    <mergeCell ref="AB248:AC248"/>
    <mergeCell ref="Z249:AA249"/>
    <mergeCell ref="AB249:AC249"/>
    <mergeCell ref="X260:Y260"/>
    <mergeCell ref="V247:W247"/>
    <mergeCell ref="X247:Y247"/>
    <mergeCell ref="V248:Y248"/>
    <mergeCell ref="AB251:AC251"/>
    <mergeCell ref="X267:Y267"/>
    <mergeCell ref="X243:Y243"/>
    <mergeCell ref="W167:X167"/>
    <mergeCell ref="R271:S271"/>
    <mergeCell ref="T271:U271"/>
    <mergeCell ref="V271:W271"/>
    <mergeCell ref="N268:O268"/>
    <mergeCell ref="P268:Q268"/>
    <mergeCell ref="J268:K268"/>
    <mergeCell ref="L268:M268"/>
    <mergeCell ref="N240:O240"/>
    <mergeCell ref="P240:Q240"/>
    <mergeCell ref="N242:O242"/>
    <mergeCell ref="P242:Q242"/>
    <mergeCell ref="N243:O243"/>
    <mergeCell ref="P243:Q243"/>
    <mergeCell ref="N267:O267"/>
    <mergeCell ref="P267:Q267"/>
    <mergeCell ref="T245:U245"/>
    <mergeCell ref="N251:O251"/>
    <mergeCell ref="J271:K271"/>
    <mergeCell ref="L271:M271"/>
    <mergeCell ref="J240:K240"/>
    <mergeCell ref="J242:K242"/>
    <mergeCell ref="N271:O271"/>
    <mergeCell ref="P271:Q271"/>
    <mergeCell ref="L247:M247"/>
    <mergeCell ref="AC10:AD10"/>
    <mergeCell ref="AC11:AD11"/>
    <mergeCell ref="AC12:AD12"/>
    <mergeCell ref="AC13:AD13"/>
    <mergeCell ref="AC14:AD14"/>
    <mergeCell ref="AC15:AD15"/>
    <mergeCell ref="AA158:AB158"/>
    <mergeCell ref="AA167:AB167"/>
    <mergeCell ref="Z231:AA231"/>
    <mergeCell ref="AB231:AC231"/>
    <mergeCell ref="AC19:AD19"/>
    <mergeCell ref="Y167:Z167"/>
    <mergeCell ref="AC156:AD156"/>
    <mergeCell ref="AC154:AD154"/>
    <mergeCell ref="Y158:Z158"/>
    <mergeCell ref="AC18:AD18"/>
    <mergeCell ref="Y227:Z227"/>
    <mergeCell ref="AA227:AB227"/>
    <mergeCell ref="M158:N158"/>
    <mergeCell ref="T238:U238"/>
    <mergeCell ref="T237:U237"/>
    <mergeCell ref="U65:V65"/>
    <mergeCell ref="N231:O231"/>
    <mergeCell ref="P231:Q231"/>
    <mergeCell ref="J233:K233"/>
    <mergeCell ref="J234:K234"/>
    <mergeCell ref="J235:K235"/>
    <mergeCell ref="J236:K236"/>
    <mergeCell ref="J237:K237"/>
    <mergeCell ref="J238:K238"/>
    <mergeCell ref="L231:M231"/>
    <mergeCell ref="L233:M233"/>
    <mergeCell ref="L234:M234"/>
    <mergeCell ref="L235:M235"/>
    <mergeCell ref="L236:M236"/>
    <mergeCell ref="L237:M237"/>
    <mergeCell ref="L238:M238"/>
    <mergeCell ref="R238:S238"/>
    <mergeCell ref="U167:V167"/>
    <mergeCell ref="P238:Q238"/>
    <mergeCell ref="U227:V227"/>
    <mergeCell ref="C227:D227"/>
    <mergeCell ref="E227:F227"/>
    <mergeCell ref="G227:H227"/>
    <mergeCell ref="I227:J227"/>
    <mergeCell ref="K227:L227"/>
    <mergeCell ref="M227:N227"/>
    <mergeCell ref="O227:P227"/>
    <mergeCell ref="Q227:R227"/>
    <mergeCell ref="S227:T227"/>
  </mergeCells>
  <pageMargins left="0.70866141732283472" right="0.70866141732283472" top="0.74803149606299213" bottom="0.74803149606299213" header="0.31496062992125984" footer="0.31496062992125984"/>
  <pageSetup paperSize="9" scale="10" fitToWidth="3" orientation="landscape" r:id="rId1"/>
  <ignoredErrors>
    <ignoredError sqref="AH276 O28:O29 D268" formula="1"/>
    <ignoredError sqref="F249 J249 B249 J236" formulaRange="1"/>
    <ignoredError sqref="AR259:AS260 AV259:AW260 AN259:AO260 X253:Y266 T253:U266 AN253 AN254:AN258 AN262:AN266 AN261 AR253 AR254:AR258 AR262:AR266 AR261 AV253 AV254:AV258 AC273:AC277 AB273:AB277 AF273:AF277 AG273:AG277 AJ273:AJ277 AK273:AK277 AN273:AN277 AO273:AO277 AR273:AS277 AV273:AW277 AV261:AW266" evalError="1"/>
    <ignoredError sqref="AC156" unlocked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00B050"/>
  </sheetPr>
  <dimension ref="B1:AB181"/>
  <sheetViews>
    <sheetView topLeftCell="A190" zoomScale="82" zoomScaleNormal="82" workbookViewId="0">
      <pane xSplit="2" topLeftCell="C1" activePane="topRight" state="frozen"/>
      <selection activeCell="F21" sqref="F21:I21"/>
      <selection pane="topRight" activeCell="I124" sqref="I124"/>
    </sheetView>
  </sheetViews>
  <sheetFormatPr baseColWidth="10" defaultRowHeight="15" x14ac:dyDescent="0.25"/>
  <cols>
    <col min="2" max="2" width="42.7109375" customWidth="1"/>
    <col min="3" max="3" width="12.85546875" customWidth="1"/>
    <col min="4" max="4" width="14" customWidth="1"/>
    <col min="5" max="5" width="12.85546875" customWidth="1"/>
    <col min="6" max="7" width="12.5703125" bestFit="1" customWidth="1"/>
    <col min="8" max="8" width="13.5703125" bestFit="1" customWidth="1"/>
    <col min="9" max="9" width="14.42578125" customWidth="1"/>
    <col min="10" max="10" width="11.5703125" bestFit="1" customWidth="1"/>
    <col min="11" max="11" width="13.85546875" customWidth="1"/>
    <col min="12" max="12" width="12.140625" customWidth="1"/>
    <col min="13" max="13" width="13.85546875" customWidth="1"/>
    <col min="14" max="14" width="12.7109375" customWidth="1"/>
  </cols>
  <sheetData>
    <row r="1" spans="2:20" x14ac:dyDescent="0.25">
      <c r="Q1" s="1727" t="s">
        <v>64</v>
      </c>
      <c r="R1" s="1727"/>
      <c r="S1" s="1727"/>
      <c r="T1" s="1727"/>
    </row>
    <row r="3" spans="2:20" ht="15.75" thickBot="1" x14ac:dyDescent="0.3"/>
    <row r="4" spans="2:20" ht="27.75" thickTop="1" thickBot="1" x14ac:dyDescent="0.3">
      <c r="E4" s="1728" t="s">
        <v>64</v>
      </c>
      <c r="F4" s="1729"/>
      <c r="G4" s="1729"/>
      <c r="H4" s="1729"/>
      <c r="I4" s="1730"/>
    </row>
    <row r="5" spans="2:20" ht="15.75" thickTop="1" x14ac:dyDescent="0.25"/>
    <row r="6" spans="2:20" ht="15.75" thickBot="1" x14ac:dyDescent="0.3">
      <c r="B6" s="5" t="s">
        <v>1149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v>693.06</v>
      </c>
      <c r="D7" s="88">
        <v>1469.88</v>
      </c>
      <c r="E7" s="88">
        <v>1398.55</v>
      </c>
      <c r="F7" s="88">
        <v>3292.48</v>
      </c>
      <c r="G7" s="88">
        <v>2793.05</v>
      </c>
      <c r="H7" s="88">
        <v>595</v>
      </c>
      <c r="I7" s="88"/>
      <c r="J7" s="88"/>
      <c r="K7" s="88"/>
      <c r="L7" s="88"/>
      <c r="M7" s="88"/>
      <c r="N7" s="88"/>
    </row>
    <row r="8" spans="2:20" x14ac:dyDescent="0.25">
      <c r="B8" s="1" t="s">
        <v>20</v>
      </c>
      <c r="C8" s="55">
        <v>7000</v>
      </c>
      <c r="D8" s="55">
        <v>7000</v>
      </c>
      <c r="E8" s="55">
        <v>7000</v>
      </c>
      <c r="F8" s="55">
        <v>7000</v>
      </c>
      <c r="G8" s="55">
        <v>7000</v>
      </c>
      <c r="H8" s="55">
        <v>7000</v>
      </c>
      <c r="I8" s="55">
        <v>7000</v>
      </c>
      <c r="J8" s="55">
        <v>7000</v>
      </c>
      <c r="K8" s="55">
        <v>7000</v>
      </c>
      <c r="L8" s="55">
        <v>7000</v>
      </c>
      <c r="M8" s="55">
        <v>7000</v>
      </c>
      <c r="N8" s="55">
        <v>7000</v>
      </c>
    </row>
    <row r="9" spans="2:20" x14ac:dyDescent="0.25">
      <c r="B9" s="8" t="s">
        <v>17</v>
      </c>
      <c r="C9" s="56">
        <f>C8-C7</f>
        <v>6306.9400000000005</v>
      </c>
      <c r="D9" s="56">
        <f t="shared" ref="D9:N9" si="0">D8-D7</f>
        <v>5530.12</v>
      </c>
      <c r="E9" s="56">
        <f t="shared" si="0"/>
        <v>5601.45</v>
      </c>
      <c r="F9" s="56">
        <f t="shared" si="0"/>
        <v>3707.52</v>
      </c>
      <c r="G9" s="56">
        <f t="shared" si="0"/>
        <v>4206.95</v>
      </c>
      <c r="H9" s="56">
        <f t="shared" si="0"/>
        <v>6405</v>
      </c>
      <c r="I9" s="56">
        <f t="shared" si="0"/>
        <v>7000</v>
      </c>
      <c r="J9" s="56">
        <f t="shared" si="0"/>
        <v>7000</v>
      </c>
      <c r="K9" s="56">
        <f t="shared" si="0"/>
        <v>7000</v>
      </c>
      <c r="L9" s="56">
        <f t="shared" si="0"/>
        <v>7000</v>
      </c>
      <c r="M9" s="56">
        <f t="shared" si="0"/>
        <v>7000</v>
      </c>
      <c r="N9" s="56">
        <f t="shared" si="0"/>
        <v>7000</v>
      </c>
      <c r="Q9" s="1727" t="s">
        <v>65</v>
      </c>
      <c r="R9" s="1727"/>
      <c r="S9" s="1727"/>
      <c r="T9" s="1727"/>
    </row>
    <row r="10" spans="2:20" ht="15.75" thickBot="1" x14ac:dyDescent="0.3"/>
    <row r="11" spans="2:20" ht="27.75" thickTop="1" thickBot="1" x14ac:dyDescent="0.45">
      <c r="E11" s="1731" t="s">
        <v>65</v>
      </c>
      <c r="F11" s="1732"/>
      <c r="G11" s="1732"/>
      <c r="H11" s="1732"/>
      <c r="I11" s="1733"/>
    </row>
    <row r="12" spans="2:20" ht="15.75" thickTop="1" x14ac:dyDescent="0.25"/>
    <row r="13" spans="2:20" ht="15.75" thickBot="1" x14ac:dyDescent="0.3">
      <c r="B13" s="20" t="s">
        <v>1150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1">
        <v>0</v>
      </c>
      <c r="D14" s="541">
        <v>0</v>
      </c>
      <c r="E14" s="541">
        <v>0</v>
      </c>
      <c r="F14" s="541">
        <v>0</v>
      </c>
      <c r="G14" s="541">
        <v>0</v>
      </c>
      <c r="H14" s="541">
        <v>0</v>
      </c>
      <c r="I14" s="541"/>
      <c r="J14" s="541"/>
      <c r="K14" s="541"/>
      <c r="L14" s="541"/>
      <c r="M14" s="541"/>
      <c r="N14" s="541"/>
      <c r="R14" s="1727" t="s">
        <v>30</v>
      </c>
      <c r="S14" s="1727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0" ht="15.75" thickBot="1" x14ac:dyDescent="0.3">
      <c r="Q17" s="1727" t="s">
        <v>1027</v>
      </c>
      <c r="R17" s="1727"/>
      <c r="S17" s="1727"/>
      <c r="T17" s="1727"/>
    </row>
    <row r="18" spans="2:20" ht="27.75" thickTop="1" thickBot="1" x14ac:dyDescent="0.45">
      <c r="E18" s="1731" t="s">
        <v>941</v>
      </c>
      <c r="F18" s="1732"/>
      <c r="G18" s="1732"/>
      <c r="H18" s="1732"/>
      <c r="I18" s="1733"/>
    </row>
    <row r="19" spans="2:20" ht="15.75" thickTop="1" x14ac:dyDescent="0.25"/>
    <row r="20" spans="2:20" ht="30.75" customHeight="1" thickBot="1" x14ac:dyDescent="0.3">
      <c r="B20" s="1420" t="s">
        <v>1151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0" x14ac:dyDescent="0.25">
      <c r="B21" s="11" t="s">
        <v>67</v>
      </c>
      <c r="C21" s="15">
        <v>917.6</v>
      </c>
      <c r="D21" s="15">
        <v>3528.49</v>
      </c>
      <c r="E21" s="15">
        <v>2050.4899999999998</v>
      </c>
      <c r="F21" s="15">
        <v>1844.02</v>
      </c>
      <c r="G21" s="15">
        <v>1864.79</v>
      </c>
      <c r="H21" s="15">
        <v>1247.49</v>
      </c>
      <c r="I21" s="15"/>
      <c r="J21" s="15"/>
      <c r="K21" s="15"/>
      <c r="L21" s="15"/>
      <c r="M21" s="15"/>
      <c r="N21" s="15"/>
    </row>
    <row r="22" spans="2:20" x14ac:dyDescent="0.25">
      <c r="B22" s="71" t="s">
        <v>63</v>
      </c>
      <c r="C22" s="376">
        <f>DATOS!C$3</f>
        <v>218405.28</v>
      </c>
      <c r="D22" s="376">
        <f>DATOS!E$3</f>
        <v>285804.81</v>
      </c>
      <c r="E22" s="376">
        <f>DATOS!G$3</f>
        <v>255670.59</v>
      </c>
      <c r="F22" s="376">
        <f>DATOS!I$3</f>
        <v>322936.45</v>
      </c>
      <c r="G22" s="376">
        <f>DATOS!K$3</f>
        <v>248715.98</v>
      </c>
      <c r="H22" s="376">
        <f>DATOS!M$3</f>
        <v>258335.97</v>
      </c>
      <c r="I22" s="376">
        <f>DATOS!O$3</f>
        <v>0</v>
      </c>
      <c r="J22" s="376">
        <f>DATOS!Q$3</f>
        <v>0</v>
      </c>
      <c r="K22" s="376">
        <f>DATOS!S$3</f>
        <v>0</v>
      </c>
      <c r="L22" s="376">
        <f>DATOS!U$3</f>
        <v>0</v>
      </c>
      <c r="M22" s="376">
        <f>DATOS!W$3</f>
        <v>0</v>
      </c>
      <c r="N22" s="376">
        <f>DATOS!Y$3</f>
        <v>0</v>
      </c>
    </row>
    <row r="23" spans="2:20" x14ac:dyDescent="0.25">
      <c r="B23" s="1" t="s">
        <v>72</v>
      </c>
      <c r="C23" s="365">
        <f>(C21/C22)</f>
        <v>4.2013636300367828E-3</v>
      </c>
      <c r="D23" s="365">
        <f t="shared" ref="D23:N23" si="2">(D21/D22)</f>
        <v>1.2345803417374256E-2</v>
      </c>
      <c r="E23" s="365">
        <f t="shared" si="2"/>
        <v>8.0200464198874021E-3</v>
      </c>
      <c r="F23" s="365">
        <f t="shared" si="2"/>
        <v>5.7101637179698978E-3</v>
      </c>
      <c r="G23" s="365">
        <f t="shared" si="2"/>
        <v>7.4976686258759889E-3</v>
      </c>
      <c r="H23" s="365">
        <f t="shared" si="2"/>
        <v>4.8289442620011456E-3</v>
      </c>
      <c r="I23" s="365" t="e">
        <f t="shared" si="2"/>
        <v>#DIV/0!</v>
      </c>
      <c r="J23" s="365" t="e">
        <f t="shared" si="2"/>
        <v>#DIV/0!</v>
      </c>
      <c r="K23" s="365" t="e">
        <f t="shared" si="2"/>
        <v>#DIV/0!</v>
      </c>
      <c r="L23" s="365" t="e">
        <f t="shared" si="2"/>
        <v>#DIV/0!</v>
      </c>
      <c r="M23" s="365" t="e">
        <f t="shared" si="2"/>
        <v>#DIV/0!</v>
      </c>
      <c r="N23" s="365" t="e">
        <f t="shared" si="2"/>
        <v>#DIV/0!</v>
      </c>
    </row>
    <row r="24" spans="2:20" ht="18.75" x14ac:dyDescent="0.3">
      <c r="B24" s="77" t="s">
        <v>27</v>
      </c>
      <c r="C24" s="1433">
        <f>C21/C22</f>
        <v>4.2013636300367828E-3</v>
      </c>
      <c r="D24" s="1433">
        <f t="shared" ref="D24:N24" si="3">D21/D22</f>
        <v>1.2345803417374256E-2</v>
      </c>
      <c r="E24" s="1433">
        <f t="shared" si="3"/>
        <v>8.0200464198874021E-3</v>
      </c>
      <c r="F24" s="1433">
        <f t="shared" si="3"/>
        <v>5.7101637179698978E-3</v>
      </c>
      <c r="G24" s="1433">
        <f t="shared" si="3"/>
        <v>7.4976686258759889E-3</v>
      </c>
      <c r="H24" s="1433">
        <f t="shared" si="3"/>
        <v>4.8289442620011456E-3</v>
      </c>
      <c r="I24" s="1433" t="e">
        <f t="shared" si="3"/>
        <v>#DIV/0!</v>
      </c>
      <c r="J24" s="1433" t="e">
        <f t="shared" si="3"/>
        <v>#DIV/0!</v>
      </c>
      <c r="K24" s="1433" t="e">
        <f t="shared" si="3"/>
        <v>#DIV/0!</v>
      </c>
      <c r="L24" s="1433" t="e">
        <f t="shared" si="3"/>
        <v>#DIV/0!</v>
      </c>
      <c r="M24" s="1433" t="e">
        <f t="shared" si="3"/>
        <v>#DIV/0!</v>
      </c>
      <c r="N24" s="1433" t="e">
        <f t="shared" si="3"/>
        <v>#DIV/0!</v>
      </c>
    </row>
    <row r="25" spans="2:20" x14ac:dyDescent="0.25">
      <c r="B25" s="1" t="s">
        <v>20</v>
      </c>
      <c r="C25" s="684">
        <v>0.02</v>
      </c>
      <c r="D25" s="684">
        <v>0.02</v>
      </c>
      <c r="E25" s="684">
        <v>0.02</v>
      </c>
      <c r="F25" s="684">
        <v>0.02</v>
      </c>
      <c r="G25" s="684">
        <v>0.02</v>
      </c>
      <c r="H25" s="684">
        <v>0.02</v>
      </c>
      <c r="I25" s="684">
        <v>0.02</v>
      </c>
      <c r="J25" s="684">
        <v>0.02</v>
      </c>
      <c r="K25" s="684">
        <v>0.02</v>
      </c>
      <c r="L25" s="684">
        <v>0.02</v>
      </c>
      <c r="M25" s="684">
        <v>0.02</v>
      </c>
      <c r="N25" s="684">
        <v>0.02</v>
      </c>
    </row>
    <row r="26" spans="2:20" x14ac:dyDescent="0.25">
      <c r="B26" s="1" t="s">
        <v>17</v>
      </c>
      <c r="C26" s="368">
        <f t="shared" ref="C26:N26" si="4">C25-C24</f>
        <v>1.5798636369963218E-2</v>
      </c>
      <c r="D26" s="368">
        <f t="shared" si="4"/>
        <v>7.6541965826257448E-3</v>
      </c>
      <c r="E26" s="368">
        <f t="shared" si="4"/>
        <v>1.1979953580112598E-2</v>
      </c>
      <c r="F26" s="368">
        <f t="shared" si="4"/>
        <v>1.4289836282030103E-2</v>
      </c>
      <c r="G26" s="368">
        <f t="shared" si="4"/>
        <v>1.2502331374124011E-2</v>
      </c>
      <c r="H26" s="368">
        <f t="shared" si="4"/>
        <v>1.5171055737998856E-2</v>
      </c>
      <c r="I26" s="368" t="e">
        <f t="shared" si="4"/>
        <v>#DIV/0!</v>
      </c>
      <c r="J26" s="368" t="e">
        <f t="shared" si="4"/>
        <v>#DIV/0!</v>
      </c>
      <c r="K26" s="368" t="e">
        <f t="shared" si="4"/>
        <v>#DIV/0!</v>
      </c>
      <c r="L26" s="368" t="e">
        <f t="shared" si="4"/>
        <v>#DIV/0!</v>
      </c>
      <c r="M26" s="368" t="e">
        <f t="shared" si="4"/>
        <v>#DIV/0!</v>
      </c>
      <c r="N26" s="368" t="e">
        <f t="shared" si="4"/>
        <v>#DIV/0!</v>
      </c>
    </row>
    <row r="27" spans="2:20" ht="15.75" thickBot="1" x14ac:dyDescent="0.3">
      <c r="Q27" s="1727"/>
      <c r="R27" s="1727"/>
      <c r="S27" s="1727"/>
      <c r="T27" s="1727"/>
    </row>
    <row r="28" spans="2:20" ht="27.75" thickTop="1" thickBot="1" x14ac:dyDescent="0.45">
      <c r="E28" s="1731" t="s">
        <v>942</v>
      </c>
      <c r="F28" s="1732"/>
      <c r="G28" s="1732"/>
      <c r="H28" s="1732"/>
      <c r="I28" s="1733"/>
    </row>
    <row r="29" spans="2:20" ht="15.75" thickTop="1" x14ac:dyDescent="0.25"/>
    <row r="30" spans="2:20" ht="28.5" customHeight="1" thickBot="1" x14ac:dyDescent="0.3">
      <c r="B30" s="1420" t="s">
        <v>1152</v>
      </c>
      <c r="C30" s="21" t="s">
        <v>0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1" t="s">
        <v>6</v>
      </c>
      <c r="J30" s="21" t="s">
        <v>7</v>
      </c>
      <c r="K30" s="21" t="s">
        <v>8</v>
      </c>
      <c r="L30" s="21" t="s">
        <v>9</v>
      </c>
      <c r="M30" s="21" t="s">
        <v>10</v>
      </c>
      <c r="N30" s="22" t="s">
        <v>11</v>
      </c>
    </row>
    <row r="31" spans="2:20" x14ac:dyDescent="0.25">
      <c r="B31" s="11" t="s">
        <v>67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/>
      <c r="J31" s="15"/>
      <c r="K31" s="15"/>
      <c r="L31" s="15"/>
      <c r="M31" s="15"/>
      <c r="N31" s="15"/>
    </row>
    <row r="32" spans="2:20" x14ac:dyDescent="0.25">
      <c r="B32" s="71" t="s">
        <v>63</v>
      </c>
      <c r="C32" s="376">
        <f>DATOS!C$3</f>
        <v>218405.28</v>
      </c>
      <c r="D32" s="376">
        <f>DATOS!E$3</f>
        <v>285804.81</v>
      </c>
      <c r="E32" s="376">
        <f>DATOS!G$3</f>
        <v>255670.59</v>
      </c>
      <c r="F32" s="376">
        <f>DATOS!I$3</f>
        <v>322936.45</v>
      </c>
      <c r="G32" s="376">
        <f>DATOS!K$3</f>
        <v>248715.98</v>
      </c>
      <c r="H32" s="376">
        <f>DATOS!M$3</f>
        <v>258335.97</v>
      </c>
      <c r="I32" s="376">
        <f>DATOS!O$3</f>
        <v>0</v>
      </c>
      <c r="J32" s="376">
        <f>DATOS!Q$3</f>
        <v>0</v>
      </c>
      <c r="K32" s="376">
        <f>DATOS!S$3</f>
        <v>0</v>
      </c>
      <c r="L32" s="376">
        <f>DATOS!U$3</f>
        <v>0</v>
      </c>
      <c r="M32" s="376">
        <f>DATOS!W$3</f>
        <v>0</v>
      </c>
      <c r="N32" s="376">
        <f>DATOS!Y$3</f>
        <v>0</v>
      </c>
    </row>
    <row r="33" spans="2:22" x14ac:dyDescent="0.25">
      <c r="B33" s="1" t="s">
        <v>72</v>
      </c>
      <c r="C33" s="365">
        <f t="shared" ref="C33:N33" si="5">C31/C32</f>
        <v>0</v>
      </c>
      <c r="D33" s="365">
        <f t="shared" si="5"/>
        <v>0</v>
      </c>
      <c r="E33" s="365">
        <f t="shared" si="5"/>
        <v>0</v>
      </c>
      <c r="F33" s="365">
        <f t="shared" si="5"/>
        <v>0</v>
      </c>
      <c r="G33" s="365">
        <f t="shared" si="5"/>
        <v>0</v>
      </c>
      <c r="H33" s="365">
        <f t="shared" si="5"/>
        <v>0</v>
      </c>
      <c r="I33" s="365" t="e">
        <f t="shared" si="5"/>
        <v>#DIV/0!</v>
      </c>
      <c r="J33" s="365" t="e">
        <f t="shared" si="5"/>
        <v>#DIV/0!</v>
      </c>
      <c r="K33" s="365" t="e">
        <f t="shared" si="5"/>
        <v>#DIV/0!</v>
      </c>
      <c r="L33" s="365" t="e">
        <f t="shared" si="5"/>
        <v>#DIV/0!</v>
      </c>
      <c r="M33" s="365" t="e">
        <f t="shared" si="5"/>
        <v>#DIV/0!</v>
      </c>
      <c r="N33" s="365" t="e">
        <f t="shared" si="5"/>
        <v>#DIV/0!</v>
      </c>
    </row>
    <row r="34" spans="2:22" ht="18.75" x14ac:dyDescent="0.3">
      <c r="B34" s="77" t="s">
        <v>27</v>
      </c>
      <c r="C34" s="1433">
        <f>C31/C32</f>
        <v>0</v>
      </c>
      <c r="D34" s="1433">
        <f t="shared" ref="D34:N34" si="6">D31/D32</f>
        <v>0</v>
      </c>
      <c r="E34" s="1433">
        <f t="shared" si="6"/>
        <v>0</v>
      </c>
      <c r="F34" s="1433">
        <f t="shared" si="6"/>
        <v>0</v>
      </c>
      <c r="G34" s="1433">
        <f t="shared" si="6"/>
        <v>0</v>
      </c>
      <c r="H34" s="1433">
        <f t="shared" si="6"/>
        <v>0</v>
      </c>
      <c r="I34" s="1433" t="e">
        <f t="shared" si="6"/>
        <v>#DIV/0!</v>
      </c>
      <c r="J34" s="1433" t="e">
        <f t="shared" si="6"/>
        <v>#DIV/0!</v>
      </c>
      <c r="K34" s="1433" t="e">
        <f t="shared" si="6"/>
        <v>#DIV/0!</v>
      </c>
      <c r="L34" s="1433" t="e">
        <f t="shared" si="6"/>
        <v>#DIV/0!</v>
      </c>
      <c r="M34" s="1433" t="e">
        <f t="shared" si="6"/>
        <v>#DIV/0!</v>
      </c>
      <c r="N34" s="1433" t="e">
        <f t="shared" si="6"/>
        <v>#DIV/0!</v>
      </c>
    </row>
    <row r="35" spans="2:22" x14ac:dyDescent="0.25">
      <c r="B35" s="1" t="s">
        <v>20</v>
      </c>
      <c r="C35" s="368">
        <v>2.5000000000000001E-3</v>
      </c>
      <c r="D35" s="368">
        <v>2.5000000000000001E-3</v>
      </c>
      <c r="E35" s="368">
        <v>2.5000000000000001E-3</v>
      </c>
      <c r="F35" s="368">
        <v>2.5000000000000001E-3</v>
      </c>
      <c r="G35" s="368">
        <v>2.5000000000000001E-3</v>
      </c>
      <c r="H35" s="368">
        <v>2.5000000000000001E-3</v>
      </c>
      <c r="I35" s="368">
        <v>2.5000000000000001E-3</v>
      </c>
      <c r="J35" s="368">
        <v>2.5000000000000001E-3</v>
      </c>
      <c r="K35" s="368">
        <v>2.5000000000000001E-3</v>
      </c>
      <c r="L35" s="368">
        <v>2.5000000000000001E-3</v>
      </c>
      <c r="M35" s="368">
        <v>2.5000000000000001E-3</v>
      </c>
      <c r="N35" s="368">
        <v>2.5000000000000001E-3</v>
      </c>
    </row>
    <row r="36" spans="2:22" x14ac:dyDescent="0.25">
      <c r="B36" s="1" t="s">
        <v>17</v>
      </c>
      <c r="C36" s="368">
        <f t="shared" ref="C36:N36" si="7">C35-C34</f>
        <v>2.5000000000000001E-3</v>
      </c>
      <c r="D36" s="368">
        <f t="shared" si="7"/>
        <v>2.5000000000000001E-3</v>
      </c>
      <c r="E36" s="368">
        <f t="shared" si="7"/>
        <v>2.5000000000000001E-3</v>
      </c>
      <c r="F36" s="368">
        <f t="shared" si="7"/>
        <v>2.5000000000000001E-3</v>
      </c>
      <c r="G36" s="368">
        <f t="shared" si="7"/>
        <v>2.5000000000000001E-3</v>
      </c>
      <c r="H36" s="368">
        <f t="shared" si="7"/>
        <v>2.5000000000000001E-3</v>
      </c>
      <c r="I36" s="368" t="e">
        <f t="shared" si="7"/>
        <v>#DIV/0!</v>
      </c>
      <c r="J36" s="368" t="e">
        <f t="shared" si="7"/>
        <v>#DIV/0!</v>
      </c>
      <c r="K36" s="368" t="e">
        <f t="shared" si="7"/>
        <v>#DIV/0!</v>
      </c>
      <c r="L36" s="368" t="e">
        <f t="shared" si="7"/>
        <v>#DIV/0!</v>
      </c>
      <c r="M36" s="368" t="e">
        <f t="shared" si="7"/>
        <v>#DIV/0!</v>
      </c>
      <c r="N36" s="368" t="e">
        <f t="shared" si="7"/>
        <v>#DIV/0!</v>
      </c>
    </row>
    <row r="37" spans="2:22" ht="15.75" thickBot="1" x14ac:dyDescent="0.3">
      <c r="B37" s="45"/>
      <c r="C37" s="1409"/>
      <c r="D37" s="1409"/>
      <c r="E37" s="516"/>
      <c r="F37" s="1409"/>
      <c r="G37" s="1409"/>
      <c r="H37" s="516"/>
      <c r="I37" s="1409"/>
      <c r="J37" s="1409"/>
      <c r="K37" s="516"/>
      <c r="L37" s="1409"/>
      <c r="M37" s="1409"/>
      <c r="N37" s="516"/>
    </row>
    <row r="38" spans="2:22" ht="42" customHeight="1" thickTop="1" thickBot="1" x14ac:dyDescent="0.45">
      <c r="B38" s="1731" t="s">
        <v>68</v>
      </c>
      <c r="C38" s="1755"/>
      <c r="D38" s="1755"/>
      <c r="E38" s="1755"/>
      <c r="F38" s="1755"/>
      <c r="G38" s="1755"/>
      <c r="H38" s="1755"/>
      <c r="I38" s="1755"/>
      <c r="J38" s="1755"/>
      <c r="K38" s="1755"/>
      <c r="L38" s="1755"/>
      <c r="M38" s="1755"/>
      <c r="N38" s="1756"/>
      <c r="P38" s="1741" t="s">
        <v>68</v>
      </c>
      <c r="Q38" s="1741"/>
      <c r="R38" s="1741"/>
      <c r="S38" s="1741"/>
      <c r="T38" s="1741"/>
      <c r="U38" s="1741"/>
      <c r="V38" s="1742"/>
    </row>
    <row r="39" spans="2:22" ht="15.75" thickTop="1" x14ac:dyDescent="0.25"/>
    <row r="40" spans="2:22" ht="30" customHeight="1" thickBot="1" x14ac:dyDescent="0.3">
      <c r="B40" s="522" t="s">
        <v>1153</v>
      </c>
      <c r="C40" s="503" t="s">
        <v>0</v>
      </c>
      <c r="D40" s="503" t="s">
        <v>1</v>
      </c>
      <c r="E40" s="503" t="s">
        <v>2</v>
      </c>
      <c r="F40" s="503" t="s">
        <v>3</v>
      </c>
      <c r="G40" s="503" t="s">
        <v>4</v>
      </c>
      <c r="H40" s="503" t="s">
        <v>5</v>
      </c>
      <c r="I40" s="503" t="s">
        <v>6</v>
      </c>
      <c r="J40" s="503" t="s">
        <v>7</v>
      </c>
      <c r="K40" s="503" t="s">
        <v>8</v>
      </c>
      <c r="L40" s="503" t="s">
        <v>9</v>
      </c>
      <c r="M40" s="503" t="s">
        <v>10</v>
      </c>
      <c r="N40" s="504" t="s">
        <v>11</v>
      </c>
    </row>
    <row r="41" spans="2:22" x14ac:dyDescent="0.25">
      <c r="B41" s="11" t="s">
        <v>69</v>
      </c>
      <c r="C41" s="15">
        <f>DATOS!C$50</f>
        <v>0</v>
      </c>
      <c r="D41" s="15">
        <f>DATOS!E$50</f>
        <v>0</v>
      </c>
      <c r="E41" s="15">
        <f>DATOS!G$50</f>
        <v>0</v>
      </c>
      <c r="F41" s="15">
        <f>DATOS!I$50</f>
        <v>0</v>
      </c>
      <c r="G41" s="15">
        <f>DATOS!K$50</f>
        <v>0</v>
      </c>
      <c r="H41" s="15">
        <f>DATOS!M$50</f>
        <v>0</v>
      </c>
      <c r="I41" s="15">
        <f>DATOS!O$50</f>
        <v>0</v>
      </c>
      <c r="J41" s="15">
        <f>DATOS!Q$50</f>
        <v>0</v>
      </c>
      <c r="K41" s="15">
        <f>DATOS!S$50</f>
        <v>0</v>
      </c>
      <c r="L41" s="15">
        <f>DATOS!U$50</f>
        <v>0</v>
      </c>
      <c r="M41" s="15">
        <f>DATOS!W$50</f>
        <v>0</v>
      </c>
      <c r="N41" s="15">
        <f>DATOS!Y$50</f>
        <v>0</v>
      </c>
    </row>
    <row r="42" spans="2:22" ht="18.75" x14ac:dyDescent="0.3">
      <c r="B42" s="77" t="s">
        <v>27</v>
      </c>
      <c r="C42" s="82"/>
      <c r="D42" s="82"/>
      <c r="E42" s="82"/>
      <c r="F42" s="82"/>
      <c r="G42" s="82"/>
      <c r="H42" s="82">
        <f>C41+D41+E41+F41+G41+H41</f>
        <v>0</v>
      </c>
      <c r="I42" s="82"/>
      <c r="J42" s="82"/>
      <c r="K42" s="82"/>
      <c r="L42" s="82"/>
      <c r="M42" s="82"/>
      <c r="N42" s="82">
        <f>I41+J41+K41+L41+M41+N41</f>
        <v>0</v>
      </c>
    </row>
    <row r="43" spans="2:22" x14ac:dyDescent="0.25">
      <c r="B43" s="1" t="s">
        <v>20</v>
      </c>
      <c r="C43" s="18"/>
      <c r="D43" s="18"/>
      <c r="E43" s="18"/>
      <c r="F43" s="18"/>
      <c r="G43" s="18"/>
      <c r="H43" s="18">
        <v>1</v>
      </c>
      <c r="I43" s="18"/>
      <c r="J43" s="18"/>
      <c r="K43" s="18"/>
      <c r="L43" s="18"/>
      <c r="M43" s="18"/>
      <c r="N43" s="18">
        <v>1</v>
      </c>
    </row>
    <row r="44" spans="2:22" x14ac:dyDescent="0.25">
      <c r="B44" s="8" t="s">
        <v>17</v>
      </c>
      <c r="C44" s="19"/>
      <c r="D44" s="19"/>
      <c r="E44" s="19"/>
      <c r="F44" s="19"/>
      <c r="G44" s="23"/>
      <c r="H44" s="19">
        <f>H43-H42</f>
        <v>1</v>
      </c>
      <c r="I44" s="23"/>
      <c r="J44" s="19"/>
      <c r="K44" s="57"/>
      <c r="L44" s="19"/>
      <c r="M44" s="19"/>
      <c r="N44" s="19">
        <f>N43-N42</f>
        <v>1</v>
      </c>
    </row>
    <row r="45" spans="2:22" ht="15.75" thickBot="1" x14ac:dyDescent="0.3"/>
    <row r="46" spans="2:22" ht="27.75" thickTop="1" thickBot="1" x14ac:dyDescent="0.45">
      <c r="C46" s="1731" t="s">
        <v>1091</v>
      </c>
      <c r="D46" s="1732"/>
      <c r="E46" s="1732"/>
      <c r="F46" s="1732"/>
      <c r="G46" s="1732"/>
      <c r="H46" s="1732"/>
      <c r="I46" s="1732"/>
      <c r="J46" s="1732"/>
      <c r="K46" s="1733"/>
      <c r="R46" s="1727" t="s">
        <v>28</v>
      </c>
      <c r="S46" s="1738"/>
    </row>
    <row r="47" spans="2:22" ht="15.75" thickTop="1" x14ac:dyDescent="0.25"/>
    <row r="48" spans="2:22" ht="30.75" customHeight="1" x14ac:dyDescent="0.25">
      <c r="B48" s="521" t="s">
        <v>1154</v>
      </c>
      <c r="C48" s="519" t="s">
        <v>0</v>
      </c>
      <c r="D48" s="519" t="s">
        <v>1</v>
      </c>
      <c r="E48" s="519" t="s">
        <v>2</v>
      </c>
      <c r="F48" s="519" t="s">
        <v>3</v>
      </c>
      <c r="G48" s="519" t="s">
        <v>4</v>
      </c>
      <c r="H48" s="519" t="s">
        <v>5</v>
      </c>
      <c r="I48" s="519" t="s">
        <v>6</v>
      </c>
      <c r="J48" s="519" t="s">
        <v>7</v>
      </c>
      <c r="K48" s="519" t="s">
        <v>8</v>
      </c>
      <c r="L48" s="519" t="s">
        <v>9</v>
      </c>
      <c r="M48" s="519" t="s">
        <v>10</v>
      </c>
      <c r="N48" s="520" t="s">
        <v>11</v>
      </c>
      <c r="P48" s="1727" t="s">
        <v>962</v>
      </c>
      <c r="Q48" s="1727"/>
      <c r="R48" s="1727"/>
      <c r="S48" s="1727"/>
      <c r="T48" s="1727"/>
      <c r="U48" s="1727"/>
      <c r="V48" s="1727"/>
    </row>
    <row r="49" spans="2:22" x14ac:dyDescent="0.25">
      <c r="B49" s="12" t="s">
        <v>1169</v>
      </c>
      <c r="C49" s="1536">
        <v>0</v>
      </c>
      <c r="D49" s="1536">
        <v>0</v>
      </c>
      <c r="E49" s="1536">
        <v>0</v>
      </c>
      <c r="F49" s="1536">
        <v>0</v>
      </c>
      <c r="G49" s="1536">
        <v>0</v>
      </c>
      <c r="H49" s="1536"/>
      <c r="I49" s="1536"/>
      <c r="J49" s="1536"/>
      <c r="K49" s="1536"/>
      <c r="L49" s="1536"/>
      <c r="M49" s="1536"/>
      <c r="N49" s="1536"/>
      <c r="P49" s="63"/>
      <c r="Q49" s="63"/>
      <c r="R49" s="63"/>
      <c r="S49" s="63"/>
      <c r="T49" s="63"/>
      <c r="U49" s="63"/>
      <c r="V49" s="63"/>
    </row>
    <row r="50" spans="2:22" x14ac:dyDescent="0.25">
      <c r="B50" s="1" t="s">
        <v>80</v>
      </c>
      <c r="C50" s="68">
        <v>101</v>
      </c>
      <c r="D50" s="68">
        <v>101</v>
      </c>
      <c r="E50" s="68">
        <v>101</v>
      </c>
      <c r="F50" s="68">
        <v>101</v>
      </c>
      <c r="G50" s="68">
        <v>101</v>
      </c>
      <c r="H50" s="68"/>
      <c r="I50" s="68"/>
      <c r="J50" s="68"/>
      <c r="K50" s="68"/>
      <c r="L50" s="68"/>
      <c r="M50" s="68"/>
      <c r="N50" s="68"/>
      <c r="P50" s="63"/>
      <c r="Q50" s="63"/>
      <c r="R50" s="63"/>
      <c r="S50" s="63"/>
      <c r="T50" s="63"/>
      <c r="U50" s="63"/>
      <c r="V50" s="63"/>
    </row>
    <row r="51" spans="2:22" x14ac:dyDescent="0.25">
      <c r="B51" s="1" t="s">
        <v>73</v>
      </c>
      <c r="C51" s="1534">
        <f>(C49/C50)*100</f>
        <v>0</v>
      </c>
      <c r="D51" s="1534">
        <f>(D49/D50)*100</f>
        <v>0</v>
      </c>
      <c r="E51" s="1534">
        <f>(E49/E50)*100</f>
        <v>0</v>
      </c>
      <c r="F51" s="1534">
        <f t="shared" ref="F51:N51" si="8">(F49/F50)*100</f>
        <v>0</v>
      </c>
      <c r="G51" s="1534">
        <f t="shared" si="8"/>
        <v>0</v>
      </c>
      <c r="H51" s="1534" t="e">
        <f t="shared" si="8"/>
        <v>#DIV/0!</v>
      </c>
      <c r="I51" s="1534" t="e">
        <f t="shared" si="8"/>
        <v>#DIV/0!</v>
      </c>
      <c r="J51" s="1534" t="e">
        <f t="shared" si="8"/>
        <v>#DIV/0!</v>
      </c>
      <c r="K51" s="1534" t="e">
        <f t="shared" si="8"/>
        <v>#DIV/0!</v>
      </c>
      <c r="L51" s="1534" t="e">
        <f t="shared" si="8"/>
        <v>#DIV/0!</v>
      </c>
      <c r="M51" s="1534" t="e">
        <f t="shared" si="8"/>
        <v>#DIV/0!</v>
      </c>
      <c r="N51" s="1534" t="e">
        <f t="shared" si="8"/>
        <v>#DIV/0!</v>
      </c>
    </row>
    <row r="52" spans="2:22" ht="18.75" x14ac:dyDescent="0.3">
      <c r="B52" s="77" t="s">
        <v>27</v>
      </c>
      <c r="C52" s="79">
        <f>C51</f>
        <v>0</v>
      </c>
      <c r="D52" s="79">
        <f t="shared" ref="D52:N52" si="9">D51</f>
        <v>0</v>
      </c>
      <c r="E52" s="79">
        <f t="shared" si="9"/>
        <v>0</v>
      </c>
      <c r="F52" s="79">
        <f t="shared" si="9"/>
        <v>0</v>
      </c>
      <c r="G52" s="79">
        <f t="shared" si="9"/>
        <v>0</v>
      </c>
      <c r="H52" s="79" t="e">
        <f t="shared" si="9"/>
        <v>#DIV/0!</v>
      </c>
      <c r="I52" s="79" t="e">
        <f t="shared" si="9"/>
        <v>#DIV/0!</v>
      </c>
      <c r="J52" s="79" t="e">
        <f t="shared" si="9"/>
        <v>#DIV/0!</v>
      </c>
      <c r="K52" s="79" t="e">
        <f t="shared" si="9"/>
        <v>#DIV/0!</v>
      </c>
      <c r="L52" s="79" t="e">
        <f t="shared" si="9"/>
        <v>#DIV/0!</v>
      </c>
      <c r="M52" s="79" t="e">
        <f t="shared" si="9"/>
        <v>#DIV/0!</v>
      </c>
      <c r="N52" s="79" t="e">
        <f t="shared" si="9"/>
        <v>#DIV/0!</v>
      </c>
    </row>
    <row r="53" spans="2:22" x14ac:dyDescent="0.25">
      <c r="B53" s="1" t="s">
        <v>20</v>
      </c>
      <c r="C53" s="370">
        <v>0.01</v>
      </c>
      <c r="D53" s="370">
        <v>0.01</v>
      </c>
      <c r="E53" s="370">
        <v>0.01</v>
      </c>
      <c r="F53" s="370">
        <v>0.01</v>
      </c>
      <c r="G53" s="370">
        <v>0.01</v>
      </c>
      <c r="H53" s="370">
        <v>0.01</v>
      </c>
      <c r="I53" s="370">
        <v>0.01</v>
      </c>
      <c r="J53" s="370">
        <v>0.01</v>
      </c>
      <c r="K53" s="370">
        <v>0.01</v>
      </c>
      <c r="L53" s="370">
        <v>0.01</v>
      </c>
      <c r="M53" s="370">
        <v>0.01</v>
      </c>
      <c r="N53" s="370">
        <v>0.01</v>
      </c>
      <c r="T53" s="25"/>
    </row>
    <row r="54" spans="2:22" x14ac:dyDescent="0.25">
      <c r="B54" s="1" t="s">
        <v>17</v>
      </c>
      <c r="C54" s="4">
        <f t="shared" ref="C54:H54" si="10">C53-C52</f>
        <v>0.01</v>
      </c>
      <c r="D54" s="4">
        <f t="shared" si="10"/>
        <v>0.01</v>
      </c>
      <c r="E54" s="4">
        <f t="shared" si="10"/>
        <v>0.01</v>
      </c>
      <c r="F54" s="4">
        <f t="shared" si="10"/>
        <v>0.01</v>
      </c>
      <c r="G54" s="4">
        <f t="shared" si="10"/>
        <v>0.01</v>
      </c>
      <c r="H54" s="4" t="e">
        <f t="shared" si="10"/>
        <v>#DIV/0!</v>
      </c>
      <c r="I54" s="4" t="e">
        <f t="shared" ref="I54:N54" si="11">I53-I52</f>
        <v>#DIV/0!</v>
      </c>
      <c r="J54" s="4" t="e">
        <f t="shared" si="11"/>
        <v>#DIV/0!</v>
      </c>
      <c r="K54" s="4" t="e">
        <f t="shared" si="11"/>
        <v>#DIV/0!</v>
      </c>
      <c r="L54" s="4" t="e">
        <f t="shared" si="11"/>
        <v>#DIV/0!</v>
      </c>
      <c r="M54" s="4" t="e">
        <f t="shared" si="11"/>
        <v>#DIV/0!</v>
      </c>
      <c r="N54" s="4" t="e">
        <f t="shared" si="11"/>
        <v>#DIV/0!</v>
      </c>
    </row>
    <row r="55" spans="2:22" ht="15.75" thickBot="1" x14ac:dyDescent="0.3"/>
    <row r="56" spans="2:22" ht="27.75" customHeight="1" thickTop="1" thickBot="1" x14ac:dyDescent="0.45">
      <c r="C56" s="1731" t="s">
        <v>1170</v>
      </c>
      <c r="D56" s="1732"/>
      <c r="E56" s="1732"/>
      <c r="F56" s="1732"/>
      <c r="G56" s="1732"/>
      <c r="H56" s="1732"/>
      <c r="I56" s="1732"/>
      <c r="J56" s="1732"/>
      <c r="K56" s="1732"/>
      <c r="L56" s="1757"/>
      <c r="M56" s="1757"/>
      <c r="Q56" s="1727" t="s">
        <v>31</v>
      </c>
      <c r="R56" s="1727"/>
      <c r="S56" s="1727"/>
      <c r="T56" s="1727"/>
    </row>
    <row r="57" spans="2:22" ht="15.75" thickTop="1" x14ac:dyDescent="0.25"/>
    <row r="58" spans="2:22" ht="15.75" thickBot="1" x14ac:dyDescent="0.3">
      <c r="B58" s="523" t="s">
        <v>1155</v>
      </c>
      <c r="C58" s="21" t="s">
        <v>0</v>
      </c>
      <c r="D58" s="21" t="s">
        <v>1</v>
      </c>
      <c r="E58" s="21" t="s">
        <v>2</v>
      </c>
      <c r="F58" s="21" t="s">
        <v>3</v>
      </c>
      <c r="G58" s="21" t="s">
        <v>4</v>
      </c>
      <c r="H58" s="21" t="s">
        <v>5</v>
      </c>
      <c r="I58" s="21" t="s">
        <v>6</v>
      </c>
      <c r="J58" s="21" t="s">
        <v>7</v>
      </c>
      <c r="K58" s="21" t="s">
        <v>8</v>
      </c>
      <c r="L58" s="21" t="s">
        <v>9</v>
      </c>
      <c r="M58" s="21" t="s">
        <v>10</v>
      </c>
      <c r="N58" s="22" t="s">
        <v>11</v>
      </c>
      <c r="Q58" s="1727" t="s">
        <v>71</v>
      </c>
      <c r="R58" s="1727"/>
      <c r="S58" s="1727"/>
      <c r="T58" s="1727"/>
      <c r="U58" s="1727"/>
    </row>
    <row r="59" spans="2:22" ht="18.75" x14ac:dyDescent="0.3">
      <c r="B59" s="77" t="s">
        <v>27</v>
      </c>
      <c r="C59" s="83">
        <v>1</v>
      </c>
      <c r="D59" s="83">
        <v>0</v>
      </c>
      <c r="E59" s="83">
        <v>0</v>
      </c>
      <c r="F59" s="83">
        <v>0</v>
      </c>
      <c r="G59" s="83">
        <v>0</v>
      </c>
      <c r="H59" s="83"/>
      <c r="I59" s="83"/>
      <c r="J59" s="83"/>
      <c r="K59" s="83"/>
      <c r="L59" s="83"/>
      <c r="M59" s="83"/>
      <c r="N59" s="83"/>
    </row>
    <row r="60" spans="2:22" x14ac:dyDescent="0.25">
      <c r="B60" s="1" t="s">
        <v>20</v>
      </c>
      <c r="C60" s="13">
        <v>2</v>
      </c>
      <c r="D60" s="13">
        <v>2</v>
      </c>
      <c r="E60" s="13">
        <v>2</v>
      </c>
      <c r="F60" s="13">
        <v>2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>
        <v>2</v>
      </c>
      <c r="M60" s="13">
        <v>2</v>
      </c>
      <c r="N60" s="13">
        <v>2</v>
      </c>
    </row>
    <row r="61" spans="2:22" x14ac:dyDescent="0.25">
      <c r="B61" s="8" t="s">
        <v>17</v>
      </c>
      <c r="C61" s="26">
        <f>C60-C59</f>
        <v>1</v>
      </c>
      <c r="D61" s="26">
        <f t="shared" ref="D61:N61" si="12">D60-D59</f>
        <v>2</v>
      </c>
      <c r="E61" s="26">
        <f t="shared" si="12"/>
        <v>2</v>
      </c>
      <c r="F61" s="26">
        <f t="shared" si="12"/>
        <v>2</v>
      </c>
      <c r="G61" s="26">
        <f t="shared" si="12"/>
        <v>2</v>
      </c>
      <c r="H61" s="26">
        <f t="shared" si="12"/>
        <v>2</v>
      </c>
      <c r="I61" s="26">
        <f t="shared" si="12"/>
        <v>2</v>
      </c>
      <c r="J61" s="26">
        <f t="shared" si="12"/>
        <v>2</v>
      </c>
      <c r="K61" s="26">
        <f t="shared" si="12"/>
        <v>2</v>
      </c>
      <c r="L61" s="26">
        <f t="shared" si="12"/>
        <v>2</v>
      </c>
      <c r="M61" s="26">
        <f t="shared" si="12"/>
        <v>2</v>
      </c>
      <c r="N61" s="26">
        <f t="shared" si="12"/>
        <v>2</v>
      </c>
    </row>
    <row r="63" spans="2:22" ht="15.75" thickBot="1" x14ac:dyDescent="0.3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spans="2:22" ht="27.75" thickTop="1" thickBot="1" x14ac:dyDescent="0.45">
      <c r="C64" s="1731" t="s">
        <v>1171</v>
      </c>
      <c r="D64" s="1732"/>
      <c r="E64" s="1732"/>
      <c r="F64" s="1732"/>
      <c r="G64" s="1732"/>
      <c r="H64" s="1732"/>
      <c r="I64" s="1732"/>
      <c r="J64" s="1732"/>
      <c r="K64" s="1732"/>
      <c r="L64" s="1757"/>
      <c r="M64" s="1757"/>
      <c r="Q64" s="1727"/>
      <c r="R64" s="1727"/>
      <c r="S64" s="1727"/>
      <c r="T64" s="1727"/>
    </row>
    <row r="65" spans="2:22" ht="15.75" thickTop="1" x14ac:dyDescent="0.25"/>
    <row r="66" spans="2:22" ht="15.75" thickBot="1" x14ac:dyDescent="0.3">
      <c r="B66" s="523" t="s">
        <v>1155</v>
      </c>
      <c r="C66" s="21" t="s">
        <v>0</v>
      </c>
      <c r="D66" s="21" t="s">
        <v>1</v>
      </c>
      <c r="E66" s="21" t="s">
        <v>2</v>
      </c>
      <c r="F66" s="21" t="s">
        <v>3</v>
      </c>
      <c r="G66" s="21" t="s">
        <v>4</v>
      </c>
      <c r="H66" s="21" t="s">
        <v>5</v>
      </c>
      <c r="I66" s="21" t="s">
        <v>6</v>
      </c>
      <c r="J66" s="21" t="s">
        <v>7</v>
      </c>
      <c r="K66" s="21" t="s">
        <v>8</v>
      </c>
      <c r="L66" s="21" t="s">
        <v>9</v>
      </c>
      <c r="M66" s="21" t="s">
        <v>10</v>
      </c>
      <c r="N66" s="22" t="s">
        <v>11</v>
      </c>
      <c r="Q66" s="1727" t="s">
        <v>71</v>
      </c>
      <c r="R66" s="1727"/>
      <c r="S66" s="1727"/>
      <c r="T66" s="1727"/>
      <c r="U66" s="1727"/>
    </row>
    <row r="67" spans="2:22" ht="27.75" customHeight="1" x14ac:dyDescent="0.3">
      <c r="B67" s="77" t="s">
        <v>27</v>
      </c>
      <c r="C67" s="83">
        <v>0</v>
      </c>
      <c r="D67" s="83">
        <v>1</v>
      </c>
      <c r="E67" s="83">
        <v>0</v>
      </c>
      <c r="F67" s="83">
        <v>0</v>
      </c>
      <c r="G67" s="83">
        <v>0</v>
      </c>
      <c r="H67" s="83"/>
      <c r="I67" s="83"/>
      <c r="J67" s="83"/>
      <c r="K67" s="83"/>
      <c r="L67" s="83"/>
      <c r="M67" s="83"/>
      <c r="N67" s="83"/>
    </row>
    <row r="68" spans="2:22" x14ac:dyDescent="0.25">
      <c r="B68" s="1" t="s">
        <v>20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4</v>
      </c>
      <c r="J68" s="13">
        <v>4</v>
      </c>
      <c r="K68" s="13">
        <v>4</v>
      </c>
      <c r="L68" s="13">
        <v>4</v>
      </c>
      <c r="M68" s="13">
        <v>4</v>
      </c>
      <c r="N68" s="13">
        <v>4</v>
      </c>
    </row>
    <row r="69" spans="2:22" ht="28.5" customHeight="1" x14ac:dyDescent="0.25">
      <c r="B69" s="8" t="s">
        <v>17</v>
      </c>
      <c r="C69" s="26">
        <f>C68-C67</f>
        <v>4</v>
      </c>
      <c r="D69" s="26">
        <f t="shared" ref="D69:N69" si="13">D68-D67</f>
        <v>3</v>
      </c>
      <c r="E69" s="26">
        <f t="shared" si="13"/>
        <v>4</v>
      </c>
      <c r="F69" s="26">
        <f t="shared" si="13"/>
        <v>4</v>
      </c>
      <c r="G69" s="26">
        <f t="shared" si="13"/>
        <v>4</v>
      </c>
      <c r="H69" s="26">
        <f t="shared" si="13"/>
        <v>4</v>
      </c>
      <c r="I69" s="26">
        <f t="shared" si="13"/>
        <v>4</v>
      </c>
      <c r="J69" s="26">
        <f t="shared" si="13"/>
        <v>4</v>
      </c>
      <c r="K69" s="26">
        <f t="shared" si="13"/>
        <v>4</v>
      </c>
      <c r="L69" s="26">
        <f t="shared" si="13"/>
        <v>4</v>
      </c>
      <c r="M69" s="26">
        <f t="shared" si="13"/>
        <v>4</v>
      </c>
      <c r="N69" s="26">
        <f t="shared" si="13"/>
        <v>4</v>
      </c>
    </row>
    <row r="71" spans="2:22" x14ac:dyDescent="0.25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2:22" ht="15.75" thickBot="1" x14ac:dyDescent="0.3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2:22" ht="27.75" thickTop="1" thickBot="1" x14ac:dyDescent="0.45">
      <c r="C73" s="38"/>
      <c r="D73" s="38"/>
      <c r="E73" s="1731" t="s">
        <v>366</v>
      </c>
      <c r="F73" s="1732"/>
      <c r="G73" s="1732"/>
      <c r="H73" s="1732"/>
      <c r="I73" s="1732"/>
      <c r="J73" s="1732"/>
      <c r="K73" s="1732"/>
      <c r="L73" s="1733"/>
      <c r="M73" s="50"/>
      <c r="Q73" s="1727"/>
      <c r="R73" s="1727"/>
      <c r="S73" s="1727"/>
      <c r="T73" s="1727"/>
    </row>
    <row r="74" spans="2:22" ht="16.5" thickTop="1" thickBot="1" x14ac:dyDescent="0.3"/>
    <row r="75" spans="2:22" ht="16.5" thickTop="1" thickBot="1" x14ac:dyDescent="0.3">
      <c r="B75" s="518" t="s">
        <v>1156</v>
      </c>
      <c r="C75" s="1196" t="s">
        <v>49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2" ht="18.75" x14ac:dyDescent="0.3">
      <c r="B76" s="77" t="s">
        <v>27</v>
      </c>
      <c r="C76" s="373">
        <v>1</v>
      </c>
      <c r="D76" s="513"/>
      <c r="E76" s="513"/>
      <c r="F76" s="513"/>
      <c r="G76" s="513"/>
      <c r="H76" s="513"/>
      <c r="I76" s="513"/>
      <c r="J76" s="513"/>
      <c r="K76" s="513"/>
      <c r="L76" s="513"/>
      <c r="M76" s="513"/>
      <c r="N76" s="513"/>
      <c r="Q76" s="1736" t="s">
        <v>385</v>
      </c>
      <c r="R76" s="1736"/>
      <c r="S76" s="1736"/>
      <c r="T76" s="1736"/>
      <c r="U76" s="1736"/>
      <c r="V76" s="1533"/>
    </row>
    <row r="77" spans="2:22" x14ac:dyDescent="0.25">
      <c r="B77" s="1" t="s">
        <v>20</v>
      </c>
      <c r="C77" s="511">
        <v>1</v>
      </c>
      <c r="D77" s="514"/>
      <c r="E77" s="514"/>
      <c r="F77" s="514"/>
      <c r="G77" s="514"/>
      <c r="H77" s="514"/>
      <c r="I77" s="514"/>
      <c r="J77" s="514"/>
      <c r="K77" s="514"/>
      <c r="L77" s="514"/>
      <c r="M77" s="514"/>
      <c r="N77" s="514"/>
    </row>
    <row r="78" spans="2:22" x14ac:dyDescent="0.25">
      <c r="B78" s="8" t="s">
        <v>17</v>
      </c>
      <c r="C78" s="512">
        <f>C76-C77</f>
        <v>0</v>
      </c>
      <c r="D78" s="514"/>
      <c r="E78" s="514"/>
      <c r="F78" s="514"/>
      <c r="G78" s="514"/>
      <c r="H78" s="514"/>
      <c r="I78" s="514"/>
      <c r="J78" s="514"/>
      <c r="K78" s="514"/>
      <c r="L78" s="514"/>
      <c r="M78" s="514"/>
      <c r="N78" s="514"/>
    </row>
    <row r="79" spans="2:22" x14ac:dyDescent="0.25">
      <c r="B79" s="45"/>
      <c r="C79" s="516"/>
      <c r="D79" s="514"/>
      <c r="E79" s="514"/>
      <c r="F79" s="514"/>
      <c r="G79" s="514"/>
      <c r="H79" s="514"/>
      <c r="I79" s="514"/>
      <c r="J79" s="514"/>
      <c r="K79" s="514"/>
      <c r="L79" s="514"/>
      <c r="M79" s="514"/>
      <c r="N79" s="514"/>
    </row>
    <row r="80" spans="2:22" x14ac:dyDescent="0.25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 spans="2:22" x14ac:dyDescent="0.25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</row>
    <row r="82" spans="2:22" x14ac:dyDescent="0.25">
      <c r="B82" s="4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</row>
    <row r="83" spans="2:22" ht="15.75" thickBot="1" x14ac:dyDescent="0.3">
      <c r="B83" s="45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spans="2:22" ht="27.75" thickTop="1" thickBot="1" x14ac:dyDescent="0.45">
      <c r="C84" s="38"/>
      <c r="D84" s="38"/>
      <c r="E84" s="1731" t="s">
        <v>386</v>
      </c>
      <c r="F84" s="1732"/>
      <c r="G84" s="1732"/>
      <c r="H84" s="1732"/>
      <c r="I84" s="1732"/>
      <c r="J84" s="1732"/>
      <c r="K84" s="1732"/>
      <c r="L84" s="1733"/>
      <c r="M84" s="50"/>
    </row>
    <row r="85" spans="2:22" ht="15.75" thickTop="1" x14ac:dyDescent="0.25"/>
    <row r="86" spans="2:22" ht="15.75" thickBot="1" x14ac:dyDescent="0.3">
      <c r="B86" s="518" t="s">
        <v>1157</v>
      </c>
      <c r="C86" s="515" t="s">
        <v>49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Q86" s="1736"/>
      <c r="R86" s="1736"/>
      <c r="S86" s="1736"/>
      <c r="T86" s="1736"/>
      <c r="U86" s="1736"/>
      <c r="V86" s="1736"/>
    </row>
    <row r="87" spans="2:22" ht="18.75" x14ac:dyDescent="0.3">
      <c r="B87" s="77" t="s">
        <v>27</v>
      </c>
      <c r="C87" s="373">
        <v>0</v>
      </c>
      <c r="D87" s="513"/>
      <c r="E87" s="513"/>
      <c r="F87" s="513"/>
      <c r="G87" s="513"/>
      <c r="H87" s="513"/>
      <c r="I87" s="513"/>
      <c r="J87" s="513"/>
      <c r="K87" s="513"/>
      <c r="L87" s="513"/>
      <c r="M87" s="513"/>
      <c r="N87" s="513"/>
    </row>
    <row r="88" spans="2:22" x14ac:dyDescent="0.25">
      <c r="B88" s="1" t="s">
        <v>20</v>
      </c>
      <c r="C88" s="511">
        <v>0</v>
      </c>
      <c r="D88" s="514"/>
      <c r="E88" s="514"/>
      <c r="F88" s="514"/>
      <c r="G88" s="514"/>
      <c r="H88" s="514"/>
      <c r="I88" s="514"/>
      <c r="J88" s="514"/>
      <c r="K88" s="514"/>
      <c r="L88" s="514"/>
      <c r="M88" s="514"/>
      <c r="N88" s="514"/>
      <c r="Q88" s="1736" t="s">
        <v>388</v>
      </c>
      <c r="R88" s="1736"/>
      <c r="S88" s="1736"/>
      <c r="T88" s="1736"/>
      <c r="U88" s="1736"/>
      <c r="V88" s="1736"/>
    </row>
    <row r="89" spans="2:22" x14ac:dyDescent="0.25">
      <c r="B89" s="8" t="s">
        <v>17</v>
      </c>
      <c r="C89" s="512">
        <f>C88-C87</f>
        <v>0</v>
      </c>
      <c r="D89" s="514"/>
      <c r="E89" s="514"/>
      <c r="F89" s="514"/>
      <c r="G89" s="514"/>
      <c r="H89" s="514"/>
      <c r="I89" s="514"/>
      <c r="J89" s="514"/>
      <c r="K89" s="514"/>
      <c r="L89" s="514"/>
      <c r="M89" s="514"/>
      <c r="N89" s="514"/>
    </row>
    <row r="90" spans="2:22" ht="33" customHeight="1" x14ac:dyDescent="0.25"/>
    <row r="93" spans="2:22" ht="15.75" thickBot="1" x14ac:dyDescent="0.3"/>
    <row r="94" spans="2:22" ht="27.75" thickTop="1" thickBot="1" x14ac:dyDescent="0.45">
      <c r="C94" s="38"/>
      <c r="D94" s="38"/>
      <c r="E94" s="1731" t="s">
        <v>958</v>
      </c>
      <c r="F94" s="1732"/>
      <c r="G94" s="1732"/>
      <c r="H94" s="1732"/>
      <c r="I94" s="1732"/>
      <c r="J94" s="1732"/>
      <c r="K94" s="1732"/>
      <c r="L94" s="1733"/>
      <c r="M94" s="50"/>
    </row>
    <row r="95" spans="2:22" ht="15.75" thickTop="1" x14ac:dyDescent="0.25"/>
    <row r="96" spans="2:22" ht="15.75" thickBot="1" x14ac:dyDescent="0.3">
      <c r="B96" s="518" t="s">
        <v>1158</v>
      </c>
      <c r="C96" s="515" t="s">
        <v>49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2:28" ht="18.75" x14ac:dyDescent="0.3">
      <c r="B97" s="77" t="s">
        <v>27</v>
      </c>
      <c r="C97" s="373">
        <v>1</v>
      </c>
      <c r="D97" s="513"/>
      <c r="E97" s="513"/>
      <c r="F97" s="513"/>
      <c r="G97" s="513"/>
      <c r="H97" s="513"/>
      <c r="I97" s="513"/>
      <c r="J97" s="513"/>
      <c r="K97" s="513"/>
      <c r="L97" s="513"/>
      <c r="M97" s="513"/>
      <c r="N97" s="513"/>
      <c r="P97" s="1736" t="s">
        <v>387</v>
      </c>
      <c r="Q97" s="1736"/>
      <c r="R97" s="1736"/>
      <c r="S97" s="1736"/>
      <c r="T97" s="1736"/>
      <c r="U97" s="1736"/>
      <c r="V97" s="1736"/>
      <c r="W97" s="1736"/>
      <c r="X97" s="1736"/>
      <c r="Y97" s="1736"/>
      <c r="Z97" s="1736"/>
      <c r="AA97" s="1736"/>
      <c r="AB97" s="1736"/>
    </row>
    <row r="98" spans="2:28" ht="27.75" customHeight="1" x14ac:dyDescent="0.25">
      <c r="B98" s="1" t="s">
        <v>20</v>
      </c>
      <c r="C98" s="511">
        <v>1</v>
      </c>
      <c r="D98" s="514"/>
      <c r="E98" s="514"/>
      <c r="F98" s="514"/>
      <c r="G98" s="514"/>
      <c r="H98" s="514"/>
      <c r="I98" s="514"/>
      <c r="J98" s="514"/>
      <c r="K98" s="514"/>
      <c r="L98" s="514"/>
      <c r="M98" s="514"/>
      <c r="N98" s="514"/>
    </row>
    <row r="99" spans="2:28" x14ac:dyDescent="0.25">
      <c r="B99" s="8" t="s">
        <v>17</v>
      </c>
      <c r="C99" s="512">
        <f>C98-C97</f>
        <v>0</v>
      </c>
      <c r="D99" s="514"/>
      <c r="E99" s="514"/>
      <c r="F99" s="514"/>
      <c r="G99" s="514"/>
      <c r="H99" s="514"/>
      <c r="I99" s="514"/>
      <c r="J99" s="514"/>
      <c r="K99" s="514"/>
      <c r="L99" s="514"/>
      <c r="M99" s="514"/>
      <c r="N99" s="514"/>
    </row>
    <row r="100" spans="2:28" ht="47.25" customHeight="1" x14ac:dyDescent="0.25"/>
    <row r="101" spans="2:28" ht="18" customHeight="1" x14ac:dyDescent="0.25"/>
    <row r="104" spans="2:28" ht="26.25" x14ac:dyDescent="0.4">
      <c r="B104" s="1754" t="s">
        <v>963</v>
      </c>
      <c r="C104" s="1754"/>
      <c r="D104" s="1754"/>
      <c r="E104" s="1754"/>
      <c r="F104" s="1754"/>
      <c r="G104" s="1754"/>
      <c r="H104" s="1754"/>
      <c r="I104" s="1754"/>
      <c r="J104" s="1754"/>
      <c r="K104" s="1754"/>
      <c r="L104" s="1754"/>
      <c r="M104" s="1754"/>
      <c r="N104" s="1754"/>
    </row>
    <row r="106" spans="2:28" ht="24.75" thickBot="1" x14ac:dyDescent="0.3">
      <c r="B106" s="522" t="s">
        <v>390</v>
      </c>
      <c r="C106" s="503" t="s">
        <v>0</v>
      </c>
      <c r="D106" s="503" t="s">
        <v>1</v>
      </c>
      <c r="E106" s="503" t="s">
        <v>2</v>
      </c>
      <c r="F106" s="503" t="s">
        <v>3</v>
      </c>
      <c r="G106" s="503" t="s">
        <v>4</v>
      </c>
      <c r="H106" s="503" t="s">
        <v>5</v>
      </c>
      <c r="I106" s="503" t="s">
        <v>6</v>
      </c>
      <c r="J106" s="503" t="s">
        <v>7</v>
      </c>
      <c r="K106" s="503" t="s">
        <v>8</v>
      </c>
      <c r="L106" s="503" t="s">
        <v>9</v>
      </c>
      <c r="M106" s="503" t="s">
        <v>10</v>
      </c>
      <c r="N106" s="504" t="s">
        <v>11</v>
      </c>
      <c r="P106" s="1736" t="s">
        <v>391</v>
      </c>
      <c r="Q106" s="1736"/>
      <c r="R106" s="1736"/>
      <c r="S106" s="1736"/>
      <c r="T106" s="1736"/>
      <c r="U106" s="1736"/>
      <c r="V106" s="1736"/>
    </row>
    <row r="107" spans="2:28" x14ac:dyDescent="0.25">
      <c r="B107" s="529" t="s">
        <v>396</v>
      </c>
      <c r="C107" s="1413">
        <v>21.19</v>
      </c>
      <c r="D107" s="528">
        <v>22.54</v>
      </c>
      <c r="E107" s="528">
        <v>0</v>
      </c>
      <c r="F107" s="528">
        <v>3.1</v>
      </c>
      <c r="G107" s="528">
        <v>2.4</v>
      </c>
      <c r="H107" s="528"/>
      <c r="I107" s="528"/>
      <c r="J107" s="528"/>
      <c r="K107" s="528"/>
      <c r="L107" s="528"/>
      <c r="M107" s="528"/>
      <c r="N107" s="528"/>
    </row>
    <row r="108" spans="2:28" ht="18.75" x14ac:dyDescent="0.3">
      <c r="B108" s="77" t="s">
        <v>27</v>
      </c>
      <c r="C108" s="81">
        <f>C107</f>
        <v>21.19</v>
      </c>
      <c r="D108" s="81">
        <f t="shared" ref="D108:N108" si="14">D107</f>
        <v>22.54</v>
      </c>
      <c r="E108" s="81">
        <f t="shared" si="14"/>
        <v>0</v>
      </c>
      <c r="F108" s="81">
        <f t="shared" si="14"/>
        <v>3.1</v>
      </c>
      <c r="G108" s="81">
        <f t="shared" si="14"/>
        <v>2.4</v>
      </c>
      <c r="H108" s="81">
        <f t="shared" si="14"/>
        <v>0</v>
      </c>
      <c r="I108" s="81">
        <f t="shared" si="14"/>
        <v>0</v>
      </c>
      <c r="J108" s="81">
        <f t="shared" si="14"/>
        <v>0</v>
      </c>
      <c r="K108" s="81">
        <f t="shared" si="14"/>
        <v>0</v>
      </c>
      <c r="L108" s="81">
        <f t="shared" si="14"/>
        <v>0</v>
      </c>
      <c r="M108" s="81">
        <f t="shared" si="14"/>
        <v>0</v>
      </c>
      <c r="N108" s="81">
        <f t="shared" si="14"/>
        <v>0</v>
      </c>
    </row>
    <row r="109" spans="2:28" x14ac:dyDescent="0.25">
      <c r="B109" s="1" t="s">
        <v>20</v>
      </c>
      <c r="C109" s="1512">
        <v>1.5</v>
      </c>
      <c r="D109" s="1512">
        <v>1.5</v>
      </c>
      <c r="E109" s="1512">
        <v>1.5</v>
      </c>
      <c r="F109" s="1512">
        <v>1.5</v>
      </c>
      <c r="G109" s="1512">
        <v>1.5</v>
      </c>
      <c r="H109" s="1512">
        <v>1.5</v>
      </c>
      <c r="I109" s="13">
        <v>2</v>
      </c>
      <c r="J109" s="13">
        <v>2</v>
      </c>
      <c r="K109" s="13">
        <v>2</v>
      </c>
      <c r="L109" s="13">
        <v>2</v>
      </c>
      <c r="M109" s="13">
        <v>2</v>
      </c>
      <c r="N109" s="13">
        <v>2</v>
      </c>
    </row>
    <row r="110" spans="2:28" x14ac:dyDescent="0.25">
      <c r="B110" s="8" t="s">
        <v>17</v>
      </c>
      <c r="C110" s="26">
        <f>C109-C108</f>
        <v>-19.690000000000001</v>
      </c>
      <c r="D110" s="26">
        <f>D109-D108</f>
        <v>-21.04</v>
      </c>
      <c r="E110" s="26">
        <f>E$109-E$108</f>
        <v>1.5</v>
      </c>
      <c r="F110" s="26">
        <f>F109-F108</f>
        <v>-1.6</v>
      </c>
      <c r="G110" s="26">
        <f>G109-G108</f>
        <v>-0.89999999999999991</v>
      </c>
      <c r="H110" s="19">
        <f>H$109-H$108</f>
        <v>1.5</v>
      </c>
      <c r="I110" s="26"/>
      <c r="J110" s="26"/>
      <c r="K110" s="26">
        <f>K$109-K$108</f>
        <v>2</v>
      </c>
      <c r="L110" s="26"/>
      <c r="M110" s="26"/>
      <c r="N110" s="26">
        <f>N$109-N$108</f>
        <v>2</v>
      </c>
    </row>
    <row r="114" spans="2:14" ht="15.75" thickBot="1" x14ac:dyDescent="0.3"/>
    <row r="115" spans="2:14" ht="27.75" thickTop="1" thickBot="1" x14ac:dyDescent="0.45">
      <c r="C115" s="38"/>
      <c r="D115" s="38"/>
      <c r="E115" s="1731" t="s">
        <v>956</v>
      </c>
      <c r="F115" s="1732"/>
      <c r="G115" s="1732"/>
      <c r="H115" s="1732"/>
      <c r="I115" s="1732"/>
      <c r="J115" s="1733"/>
      <c r="K115" s="38"/>
      <c r="L115" s="50"/>
      <c r="M115" s="50"/>
    </row>
    <row r="116" spans="2:14" ht="15.75" thickTop="1" x14ac:dyDescent="0.25"/>
    <row r="117" spans="2:14" ht="15.75" thickBot="1" x14ac:dyDescent="0.3">
      <c r="B117" s="523" t="s">
        <v>1159</v>
      </c>
      <c r="C117" s="21" t="s">
        <v>0</v>
      </c>
      <c r="D117" s="21" t="s">
        <v>1</v>
      </c>
      <c r="E117" s="21" t="s">
        <v>2</v>
      </c>
      <c r="F117" s="21" t="s">
        <v>3</v>
      </c>
      <c r="G117" s="21" t="s">
        <v>4</v>
      </c>
      <c r="H117" s="21" t="s">
        <v>5</v>
      </c>
      <c r="I117" s="21" t="s">
        <v>6</v>
      </c>
      <c r="J117" s="21" t="s">
        <v>7</v>
      </c>
      <c r="K117" s="21" t="s">
        <v>8</v>
      </c>
      <c r="L117" s="21" t="s">
        <v>9</v>
      </c>
      <c r="M117" s="21" t="s">
        <v>10</v>
      </c>
      <c r="N117" s="22" t="s">
        <v>11</v>
      </c>
    </row>
    <row r="118" spans="2:14" ht="18.75" x14ac:dyDescent="0.3">
      <c r="B118" s="77" t="s">
        <v>27</v>
      </c>
      <c r="C118" s="83">
        <v>100</v>
      </c>
      <c r="D118" s="83">
        <v>100</v>
      </c>
      <c r="E118" s="83">
        <v>100</v>
      </c>
      <c r="F118" s="83">
        <v>100</v>
      </c>
      <c r="G118" s="83">
        <v>100</v>
      </c>
      <c r="H118" s="83">
        <v>100</v>
      </c>
      <c r="I118" s="83"/>
      <c r="J118" s="83"/>
      <c r="K118" s="83"/>
      <c r="L118" s="83"/>
      <c r="M118" s="83"/>
      <c r="N118" s="83"/>
    </row>
    <row r="119" spans="2:14" x14ac:dyDescent="0.25">
      <c r="B119" s="1" t="s">
        <v>20</v>
      </c>
      <c r="C119" s="13">
        <v>100</v>
      </c>
      <c r="D119" s="13">
        <v>100</v>
      </c>
      <c r="E119" s="13">
        <v>100</v>
      </c>
      <c r="F119" s="13">
        <v>100</v>
      </c>
      <c r="G119" s="13">
        <v>100</v>
      </c>
      <c r="H119" s="13">
        <v>100</v>
      </c>
      <c r="I119" s="13">
        <v>100</v>
      </c>
      <c r="J119" s="13">
        <v>100</v>
      </c>
      <c r="K119" s="13">
        <v>100</v>
      </c>
      <c r="L119" s="13">
        <v>100</v>
      </c>
      <c r="M119" s="13">
        <v>100</v>
      </c>
      <c r="N119" s="13">
        <v>100</v>
      </c>
    </row>
    <row r="120" spans="2:14" x14ac:dyDescent="0.25">
      <c r="B120" s="8" t="s">
        <v>17</v>
      </c>
      <c r="C120" s="26">
        <f>C119-C118</f>
        <v>0</v>
      </c>
      <c r="D120" s="26">
        <f t="shared" ref="D120:N120" si="15">D119-D118</f>
        <v>0</v>
      </c>
      <c r="E120" s="26">
        <f t="shared" si="15"/>
        <v>0</v>
      </c>
      <c r="F120" s="26">
        <f t="shared" si="15"/>
        <v>0</v>
      </c>
      <c r="G120" s="26">
        <f t="shared" si="15"/>
        <v>0</v>
      </c>
      <c r="H120" s="26">
        <f t="shared" si="15"/>
        <v>0</v>
      </c>
      <c r="I120" s="26">
        <f t="shared" si="15"/>
        <v>100</v>
      </c>
      <c r="J120" s="26">
        <f t="shared" si="15"/>
        <v>100</v>
      </c>
      <c r="K120" s="26">
        <f t="shared" si="15"/>
        <v>100</v>
      </c>
      <c r="L120" s="26">
        <f t="shared" si="15"/>
        <v>100</v>
      </c>
      <c r="M120" s="26">
        <f t="shared" si="15"/>
        <v>100</v>
      </c>
      <c r="N120" s="26">
        <f t="shared" si="15"/>
        <v>100</v>
      </c>
    </row>
    <row r="124" spans="2:14" ht="15.75" thickBot="1" x14ac:dyDescent="0.3"/>
    <row r="125" spans="2:14" ht="27.75" thickTop="1" thickBot="1" x14ac:dyDescent="0.45">
      <c r="C125" s="38"/>
      <c r="D125" s="38"/>
      <c r="E125" s="1731" t="s">
        <v>957</v>
      </c>
      <c r="F125" s="1732"/>
      <c r="G125" s="1732"/>
      <c r="H125" s="1732"/>
      <c r="I125" s="1732"/>
      <c r="J125" s="1733"/>
      <c r="K125" s="38"/>
      <c r="L125" s="50"/>
      <c r="M125" s="50"/>
    </row>
    <row r="126" spans="2:14" ht="15.75" thickTop="1" x14ac:dyDescent="0.25"/>
    <row r="127" spans="2:14" ht="15.75" thickBot="1" x14ac:dyDescent="0.3">
      <c r="B127" s="523" t="s">
        <v>1160</v>
      </c>
      <c r="C127" s="21" t="s">
        <v>0</v>
      </c>
      <c r="D127" s="21" t="s">
        <v>1</v>
      </c>
      <c r="E127" s="21" t="s">
        <v>2</v>
      </c>
      <c r="F127" s="21" t="s">
        <v>3</v>
      </c>
      <c r="G127" s="21" t="s">
        <v>4</v>
      </c>
      <c r="H127" s="21" t="s">
        <v>5</v>
      </c>
      <c r="I127" s="21" t="s">
        <v>6</v>
      </c>
      <c r="J127" s="21" t="s">
        <v>7</v>
      </c>
      <c r="K127" s="21" t="s">
        <v>8</v>
      </c>
      <c r="L127" s="21" t="s">
        <v>9</v>
      </c>
      <c r="M127" s="21" t="s">
        <v>10</v>
      </c>
      <c r="N127" s="22" t="s">
        <v>11</v>
      </c>
    </row>
    <row r="128" spans="2:14" ht="18.75" x14ac:dyDescent="0.3">
      <c r="B128" s="77" t="s">
        <v>27</v>
      </c>
      <c r="C128" s="83">
        <v>100</v>
      </c>
      <c r="D128" s="83">
        <v>100</v>
      </c>
      <c r="E128" s="83">
        <v>100</v>
      </c>
      <c r="F128" s="83">
        <v>100</v>
      </c>
      <c r="G128" s="83">
        <v>100</v>
      </c>
      <c r="H128" s="83">
        <v>100</v>
      </c>
      <c r="I128" s="83"/>
      <c r="J128" s="83"/>
      <c r="K128" s="83"/>
      <c r="L128" s="83"/>
      <c r="M128" s="83"/>
      <c r="N128" s="83"/>
    </row>
    <row r="129" spans="2:14" x14ac:dyDescent="0.25">
      <c r="B129" s="1" t="s">
        <v>20</v>
      </c>
      <c r="C129" s="13">
        <v>100</v>
      </c>
      <c r="D129" s="13">
        <v>100</v>
      </c>
      <c r="E129" s="13">
        <v>100</v>
      </c>
      <c r="F129" s="13">
        <v>100</v>
      </c>
      <c r="G129" s="13">
        <v>100</v>
      </c>
      <c r="H129" s="13">
        <v>100</v>
      </c>
      <c r="I129" s="13">
        <v>100</v>
      </c>
      <c r="J129" s="13">
        <v>100</v>
      </c>
      <c r="K129" s="13">
        <v>100</v>
      </c>
      <c r="L129" s="13">
        <v>100</v>
      </c>
      <c r="M129" s="13">
        <v>100</v>
      </c>
      <c r="N129" s="13">
        <v>100</v>
      </c>
    </row>
    <row r="130" spans="2:14" x14ac:dyDescent="0.25">
      <c r="B130" s="8" t="s">
        <v>17</v>
      </c>
      <c r="C130" s="26">
        <f>C129-C128</f>
        <v>0</v>
      </c>
      <c r="D130" s="26">
        <f t="shared" ref="D130:N130" si="16">D129-D128</f>
        <v>0</v>
      </c>
      <c r="E130" s="26">
        <f t="shared" si="16"/>
        <v>0</v>
      </c>
      <c r="F130" s="26">
        <f t="shared" si="16"/>
        <v>0</v>
      </c>
      <c r="G130" s="26">
        <f t="shared" si="16"/>
        <v>0</v>
      </c>
      <c r="H130" s="26">
        <f t="shared" si="16"/>
        <v>0</v>
      </c>
      <c r="I130" s="26">
        <f t="shared" si="16"/>
        <v>100</v>
      </c>
      <c r="J130" s="26">
        <f t="shared" si="16"/>
        <v>100</v>
      </c>
      <c r="K130" s="26">
        <f t="shared" si="16"/>
        <v>100</v>
      </c>
      <c r="L130" s="26">
        <f t="shared" si="16"/>
        <v>100</v>
      </c>
      <c r="M130" s="26">
        <f t="shared" si="16"/>
        <v>100</v>
      </c>
      <c r="N130" s="26">
        <f t="shared" si="16"/>
        <v>100</v>
      </c>
    </row>
    <row r="134" spans="2:14" ht="24" customHeight="1" x14ac:dyDescent="0.25"/>
    <row r="137" spans="2:14" ht="15.75" thickBot="1" x14ac:dyDescent="0.3"/>
    <row r="138" spans="2:14" ht="27.75" thickTop="1" thickBot="1" x14ac:dyDescent="0.45">
      <c r="C138" s="38"/>
      <c r="D138" s="38"/>
      <c r="E138" s="1731" t="s">
        <v>959</v>
      </c>
      <c r="F138" s="1732"/>
      <c r="G138" s="1732"/>
      <c r="H138" s="1732"/>
      <c r="I138" s="1732"/>
      <c r="J138" s="1732"/>
      <c r="K138" s="1732"/>
      <c r="L138" s="1733"/>
    </row>
    <row r="139" spans="2:14" ht="15.75" thickTop="1" x14ac:dyDescent="0.25"/>
    <row r="140" spans="2:14" ht="15.75" thickBot="1" x14ac:dyDescent="0.3">
      <c r="B140" s="518" t="s">
        <v>959</v>
      </c>
      <c r="C140" s="515" t="s">
        <v>49</v>
      </c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2:14" ht="18.75" x14ac:dyDescent="0.3">
      <c r="B141" s="77" t="s">
        <v>27</v>
      </c>
      <c r="C141" s="373">
        <v>0</v>
      </c>
      <c r="D141" s="513"/>
      <c r="E141" s="513"/>
      <c r="F141" s="513"/>
      <c r="G141" s="513"/>
      <c r="H141" s="513"/>
      <c r="I141" s="513"/>
      <c r="J141" s="513"/>
      <c r="K141" s="513"/>
      <c r="L141" s="513"/>
    </row>
    <row r="142" spans="2:14" x14ac:dyDescent="0.25">
      <c r="B142" s="1" t="s">
        <v>20</v>
      </c>
      <c r="C142" s="511">
        <v>0</v>
      </c>
      <c r="D142" s="514"/>
      <c r="E142" s="514"/>
      <c r="F142" s="514"/>
      <c r="G142" s="514"/>
      <c r="H142" s="514"/>
      <c r="I142" s="514"/>
      <c r="J142" s="514"/>
      <c r="K142" s="514"/>
      <c r="L142" s="514"/>
    </row>
    <row r="143" spans="2:14" x14ac:dyDescent="0.25">
      <c r="B143" s="8" t="s">
        <v>17</v>
      </c>
      <c r="C143" s="512">
        <f>C142-C141</f>
        <v>0</v>
      </c>
      <c r="D143" s="514"/>
      <c r="E143" s="514"/>
      <c r="F143" s="514"/>
      <c r="G143" s="514"/>
      <c r="H143" s="514"/>
      <c r="I143" s="514"/>
      <c r="J143" s="514"/>
      <c r="K143" s="514"/>
      <c r="L143" s="514"/>
    </row>
    <row r="149" spans="2:12" ht="15.75" thickBot="1" x14ac:dyDescent="0.3"/>
    <row r="150" spans="2:12" ht="27.75" thickTop="1" thickBot="1" x14ac:dyDescent="0.45">
      <c r="C150" s="38"/>
      <c r="D150" s="38"/>
      <c r="E150" s="1731" t="s">
        <v>960</v>
      </c>
      <c r="F150" s="1732"/>
      <c r="G150" s="1732"/>
      <c r="H150" s="1732"/>
      <c r="I150" s="1732"/>
      <c r="J150" s="1732"/>
      <c r="K150" s="1732"/>
      <c r="L150" s="1733"/>
    </row>
    <row r="151" spans="2:12" ht="15.75" thickTop="1" x14ac:dyDescent="0.25"/>
    <row r="152" spans="2:12" ht="15.75" thickBot="1" x14ac:dyDescent="0.3">
      <c r="B152" s="518" t="s">
        <v>960</v>
      </c>
      <c r="C152" s="515" t="s">
        <v>49</v>
      </c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2:12" ht="18.75" x14ac:dyDescent="0.3">
      <c r="B153" s="77" t="s">
        <v>27</v>
      </c>
      <c r="C153" s="373">
        <v>1</v>
      </c>
      <c r="D153" s="513"/>
      <c r="E153" s="513"/>
      <c r="F153" s="513"/>
      <c r="G153" s="513"/>
      <c r="H153" s="513"/>
      <c r="I153" s="513"/>
      <c r="J153" s="513"/>
      <c r="K153" s="513"/>
      <c r="L153" s="513"/>
    </row>
    <row r="154" spans="2:12" x14ac:dyDescent="0.25">
      <c r="B154" s="1" t="s">
        <v>20</v>
      </c>
      <c r="C154" s="511">
        <v>1</v>
      </c>
      <c r="D154" s="514"/>
      <c r="E154" s="514"/>
      <c r="F154" s="514"/>
      <c r="G154" s="514"/>
      <c r="H154" s="514"/>
      <c r="I154" s="514"/>
      <c r="J154" s="514"/>
      <c r="K154" s="514"/>
      <c r="L154" s="514"/>
    </row>
    <row r="155" spans="2:12" x14ac:dyDescent="0.25">
      <c r="B155" s="8" t="s">
        <v>17</v>
      </c>
      <c r="C155" s="512">
        <f>C154-C153</f>
        <v>0</v>
      </c>
      <c r="D155" s="514"/>
      <c r="E155" s="514"/>
      <c r="F155" s="514"/>
      <c r="G155" s="514"/>
      <c r="H155" s="514"/>
      <c r="I155" s="514"/>
      <c r="J155" s="514"/>
      <c r="K155" s="514"/>
      <c r="L155" s="514"/>
    </row>
    <row r="157" spans="2:12" ht="24" customHeight="1" x14ac:dyDescent="0.25"/>
    <row r="161" spans="2:14" ht="26.25" x14ac:dyDescent="0.4">
      <c r="B161" s="1754" t="s">
        <v>964</v>
      </c>
      <c r="C161" s="1754"/>
      <c r="D161" s="1754"/>
      <c r="E161" s="1754"/>
      <c r="F161" s="1754"/>
      <c r="G161" s="1754"/>
      <c r="H161" s="1754"/>
      <c r="I161" s="1754"/>
      <c r="J161" s="1754"/>
      <c r="K161" s="1754"/>
      <c r="L161" s="1754"/>
      <c r="M161" s="1754"/>
      <c r="N161" s="1754"/>
    </row>
    <row r="163" spans="2:14" ht="29.25" customHeight="1" thickBot="1" x14ac:dyDescent="0.3">
      <c r="B163" s="521" t="s">
        <v>964</v>
      </c>
      <c r="C163" s="503" t="s">
        <v>0</v>
      </c>
      <c r="D163" s="503" t="s">
        <v>1</v>
      </c>
      <c r="E163" s="503" t="s">
        <v>2</v>
      </c>
      <c r="F163" s="503" t="s">
        <v>3</v>
      </c>
      <c r="G163" s="503" t="s">
        <v>4</v>
      </c>
      <c r="H163" s="503" t="s">
        <v>5</v>
      </c>
      <c r="I163" s="503" t="s">
        <v>6</v>
      </c>
      <c r="J163" s="503" t="s">
        <v>7</v>
      </c>
      <c r="K163" s="503" t="s">
        <v>8</v>
      </c>
      <c r="L163" s="503" t="s">
        <v>9</v>
      </c>
      <c r="M163" s="503" t="s">
        <v>10</v>
      </c>
      <c r="N163" s="504" t="s">
        <v>11</v>
      </c>
    </row>
    <row r="164" spans="2:14" x14ac:dyDescent="0.25">
      <c r="B164" s="1415" t="s">
        <v>965</v>
      </c>
      <c r="C164" s="1413">
        <v>137</v>
      </c>
      <c r="D164" s="528">
        <v>121</v>
      </c>
      <c r="E164" s="528">
        <v>133</v>
      </c>
      <c r="F164" s="528">
        <v>149</v>
      </c>
      <c r="G164" s="528">
        <v>137</v>
      </c>
      <c r="H164" s="528"/>
      <c r="I164" s="528"/>
      <c r="J164" s="528"/>
      <c r="K164" s="528"/>
      <c r="L164" s="528"/>
      <c r="M164" s="528"/>
      <c r="N164" s="528"/>
    </row>
    <row r="165" spans="2:14" x14ac:dyDescent="0.25">
      <c r="B165" s="1415" t="s">
        <v>966</v>
      </c>
      <c r="C165" s="1414">
        <v>113</v>
      </c>
      <c r="D165" s="528">
        <v>98</v>
      </c>
      <c r="E165" s="528">
        <v>124</v>
      </c>
      <c r="F165" s="528">
        <v>140</v>
      </c>
      <c r="G165" s="528">
        <v>127</v>
      </c>
      <c r="H165" s="528"/>
      <c r="I165" s="528"/>
      <c r="J165" s="528"/>
      <c r="K165" s="528"/>
      <c r="L165" s="528"/>
      <c r="M165" s="528"/>
      <c r="N165" s="528"/>
    </row>
    <row r="166" spans="2:14" ht="18.75" x14ac:dyDescent="0.3">
      <c r="B166" s="77" t="s">
        <v>27</v>
      </c>
      <c r="C166" s="79">
        <f>(C165/C164)</f>
        <v>0.82481751824817517</v>
      </c>
      <c r="D166" s="79">
        <f t="shared" ref="D166:N166" si="17">(D165/D164)</f>
        <v>0.80991735537190079</v>
      </c>
      <c r="E166" s="79">
        <f t="shared" si="17"/>
        <v>0.93233082706766912</v>
      </c>
      <c r="F166" s="79">
        <f t="shared" si="17"/>
        <v>0.93959731543624159</v>
      </c>
      <c r="G166" s="79">
        <f t="shared" si="17"/>
        <v>0.92700729927007297</v>
      </c>
      <c r="H166" s="79" t="e">
        <f t="shared" si="17"/>
        <v>#DIV/0!</v>
      </c>
      <c r="I166" s="79" t="e">
        <f t="shared" si="17"/>
        <v>#DIV/0!</v>
      </c>
      <c r="J166" s="79" t="e">
        <f t="shared" si="17"/>
        <v>#DIV/0!</v>
      </c>
      <c r="K166" s="79" t="e">
        <f t="shared" si="17"/>
        <v>#DIV/0!</v>
      </c>
      <c r="L166" s="79" t="e">
        <f t="shared" si="17"/>
        <v>#DIV/0!</v>
      </c>
      <c r="M166" s="79" t="e">
        <f t="shared" si="17"/>
        <v>#DIV/0!</v>
      </c>
      <c r="N166" s="79" t="e">
        <f t="shared" si="17"/>
        <v>#DIV/0!</v>
      </c>
    </row>
    <row r="167" spans="2:14" x14ac:dyDescent="0.25">
      <c r="B167" s="1" t="s">
        <v>20</v>
      </c>
      <c r="C167" s="370">
        <v>0.7</v>
      </c>
      <c r="D167" s="370">
        <v>0.7</v>
      </c>
      <c r="E167" s="370">
        <v>0.7</v>
      </c>
      <c r="F167" s="370">
        <v>0.7</v>
      </c>
      <c r="G167" s="370">
        <v>0.7</v>
      </c>
      <c r="H167" s="370">
        <v>0.7</v>
      </c>
      <c r="I167" s="370">
        <v>0.7</v>
      </c>
      <c r="J167" s="370">
        <v>0.7</v>
      </c>
      <c r="K167" s="370">
        <v>0.7</v>
      </c>
      <c r="L167" s="370">
        <v>0.7</v>
      </c>
      <c r="M167" s="370">
        <v>0.7</v>
      </c>
      <c r="N167" s="370">
        <v>0.7</v>
      </c>
    </row>
    <row r="168" spans="2:14" x14ac:dyDescent="0.25">
      <c r="B168" s="8" t="s">
        <v>17</v>
      </c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70" spans="2:14" ht="27.75" customHeight="1" x14ac:dyDescent="0.25"/>
    <row r="174" spans="2:14" ht="26.25" x14ac:dyDescent="0.4">
      <c r="B174" s="1754" t="s">
        <v>1092</v>
      </c>
      <c r="C174" s="1754"/>
      <c r="D174" s="1754"/>
      <c r="E174" s="1754"/>
      <c r="F174" s="1754"/>
      <c r="G174" s="1754"/>
      <c r="H174" s="1754"/>
      <c r="I174" s="1754"/>
      <c r="J174" s="1754"/>
      <c r="K174" s="1754"/>
      <c r="L174" s="1754"/>
      <c r="M174" s="1754"/>
      <c r="N174" s="1754"/>
    </row>
    <row r="176" spans="2:14" ht="24.75" customHeight="1" thickBot="1" x14ac:dyDescent="0.3">
      <c r="B176" s="521" t="s">
        <v>967</v>
      </c>
      <c r="C176" s="503" t="s">
        <v>0</v>
      </c>
      <c r="D176" s="503" t="s">
        <v>1</v>
      </c>
      <c r="E176" s="503" t="s">
        <v>2</v>
      </c>
      <c r="F176" s="503" t="s">
        <v>3</v>
      </c>
      <c r="G176" s="503" t="s">
        <v>4</v>
      </c>
      <c r="H176" s="503" t="s">
        <v>5</v>
      </c>
      <c r="I176" s="503" t="s">
        <v>6</v>
      </c>
      <c r="J176" s="503" t="s">
        <v>7</v>
      </c>
      <c r="K176" s="503" t="s">
        <v>8</v>
      </c>
      <c r="L176" s="503" t="s">
        <v>9</v>
      </c>
      <c r="M176" s="503" t="s">
        <v>10</v>
      </c>
      <c r="N176" s="504" t="s">
        <v>11</v>
      </c>
    </row>
    <row r="177" spans="2:14" x14ac:dyDescent="0.25">
      <c r="B177" s="1415" t="s">
        <v>1090</v>
      </c>
      <c r="C177" s="1413">
        <f>C164</f>
        <v>137</v>
      </c>
      <c r="D177" s="1413">
        <f>D164</f>
        <v>121</v>
      </c>
      <c r="E177" s="1413">
        <f>E164</f>
        <v>133</v>
      </c>
      <c r="F177" s="1413">
        <f>F164</f>
        <v>149</v>
      </c>
      <c r="G177" s="1413">
        <f>G164</f>
        <v>137</v>
      </c>
      <c r="H177" s="528"/>
      <c r="I177" s="528"/>
      <c r="J177" s="528"/>
      <c r="K177" s="528"/>
      <c r="L177" s="528"/>
      <c r="M177" s="528"/>
      <c r="N177" s="528"/>
    </row>
    <row r="178" spans="2:14" x14ac:dyDescent="0.25">
      <c r="B178" s="1415" t="s">
        <v>1093</v>
      </c>
      <c r="C178" s="1414">
        <v>0</v>
      </c>
      <c r="D178" s="528">
        <v>0</v>
      </c>
      <c r="E178" s="528">
        <v>0</v>
      </c>
      <c r="F178" s="528">
        <v>0</v>
      </c>
      <c r="G178" s="528">
        <v>0</v>
      </c>
      <c r="H178" s="528"/>
      <c r="I178" s="528"/>
      <c r="J178" s="528"/>
      <c r="K178" s="528"/>
      <c r="L178" s="528"/>
      <c r="M178" s="528"/>
      <c r="N178" s="528"/>
    </row>
    <row r="179" spans="2:14" ht="18.75" x14ac:dyDescent="0.3">
      <c r="B179" s="77" t="s">
        <v>27</v>
      </c>
      <c r="C179" s="81">
        <f t="shared" ref="C179:N179" si="18">C178</f>
        <v>0</v>
      </c>
      <c r="D179" s="81">
        <f t="shared" si="18"/>
        <v>0</v>
      </c>
      <c r="E179" s="81">
        <f t="shared" si="18"/>
        <v>0</v>
      </c>
      <c r="F179" s="81">
        <f t="shared" si="18"/>
        <v>0</v>
      </c>
      <c r="G179" s="81">
        <f t="shared" si="18"/>
        <v>0</v>
      </c>
      <c r="H179" s="81">
        <f t="shared" si="18"/>
        <v>0</v>
      </c>
      <c r="I179" s="81">
        <f t="shared" si="18"/>
        <v>0</v>
      </c>
      <c r="J179" s="81">
        <f t="shared" si="18"/>
        <v>0</v>
      </c>
      <c r="K179" s="81">
        <f t="shared" si="18"/>
        <v>0</v>
      </c>
      <c r="L179" s="81">
        <f t="shared" si="18"/>
        <v>0</v>
      </c>
      <c r="M179" s="81">
        <f t="shared" si="18"/>
        <v>0</v>
      </c>
      <c r="N179" s="81">
        <f t="shared" si="18"/>
        <v>0</v>
      </c>
    </row>
    <row r="180" spans="2:14" x14ac:dyDescent="0.25">
      <c r="B180" s="1" t="s">
        <v>20</v>
      </c>
      <c r="C180" s="13">
        <v>5</v>
      </c>
      <c r="D180" s="13">
        <v>5</v>
      </c>
      <c r="E180" s="13">
        <v>5</v>
      </c>
      <c r="F180" s="13">
        <v>5</v>
      </c>
      <c r="G180" s="13">
        <v>5</v>
      </c>
      <c r="H180" s="13">
        <v>5</v>
      </c>
      <c r="I180" s="13">
        <v>5</v>
      </c>
      <c r="J180" s="13">
        <v>5</v>
      </c>
      <c r="K180" s="13">
        <v>5</v>
      </c>
      <c r="L180" s="13">
        <v>5</v>
      </c>
      <c r="M180" s="13">
        <v>5</v>
      </c>
      <c r="N180" s="13">
        <v>5</v>
      </c>
    </row>
    <row r="181" spans="2:14" x14ac:dyDescent="0.25">
      <c r="B181" s="8" t="s">
        <v>17</v>
      </c>
      <c r="C181" s="26"/>
      <c r="D181" s="26"/>
      <c r="E181" s="26"/>
      <c r="F181" s="26"/>
      <c r="G181" s="26"/>
      <c r="H181" s="19"/>
      <c r="I181" s="26"/>
      <c r="J181" s="26"/>
      <c r="K181" s="26"/>
      <c r="L181" s="26"/>
      <c r="M181" s="26"/>
      <c r="N181" s="26"/>
    </row>
  </sheetData>
  <mergeCells count="39">
    <mergeCell ref="W97:AB97"/>
    <mergeCell ref="P106:V106"/>
    <mergeCell ref="E73:L73"/>
    <mergeCell ref="B104:N104"/>
    <mergeCell ref="C46:K46"/>
    <mergeCell ref="P48:V48"/>
    <mergeCell ref="Q58:U58"/>
    <mergeCell ref="Q64:T64"/>
    <mergeCell ref="Q86:V86"/>
    <mergeCell ref="Q73:T73"/>
    <mergeCell ref="Q66:U66"/>
    <mergeCell ref="C56:K56"/>
    <mergeCell ref="L56:M56"/>
    <mergeCell ref="C64:K64"/>
    <mergeCell ref="L64:M64"/>
    <mergeCell ref="Q76:U76"/>
    <mergeCell ref="E4:I4"/>
    <mergeCell ref="E11:I11"/>
    <mergeCell ref="R14:S14"/>
    <mergeCell ref="E18:I18"/>
    <mergeCell ref="B38:N38"/>
    <mergeCell ref="Q27:T27"/>
    <mergeCell ref="E28:I28"/>
    <mergeCell ref="Q1:T1"/>
    <mergeCell ref="Q9:T9"/>
    <mergeCell ref="Q17:T17"/>
    <mergeCell ref="R46:S46"/>
    <mergeCell ref="Q56:T56"/>
    <mergeCell ref="P38:V38"/>
    <mergeCell ref="B161:N161"/>
    <mergeCell ref="B174:N174"/>
    <mergeCell ref="P97:V97"/>
    <mergeCell ref="E84:L84"/>
    <mergeCell ref="E94:L94"/>
    <mergeCell ref="E115:J115"/>
    <mergeCell ref="E125:J125"/>
    <mergeCell ref="E138:L138"/>
    <mergeCell ref="E150:L150"/>
    <mergeCell ref="Q88:V88"/>
  </mergeCells>
  <pageMargins left="0.7" right="0.7" top="0.75" bottom="0.75" header="0.3" footer="0.3"/>
  <pageSetup paperSize="9" orientation="portrait" r:id="rId1"/>
  <ignoredErrors>
    <ignoredError sqref="K23:N23 C88:C89 C99 H54 L33:N33 K37 N37" evalError="1"/>
    <ignoredError sqref="C108:N108 E32:E33 C32:D33 F32:K32 F33:G33 E36" calculatedColumn="1"/>
    <ignoredError sqref="H33:K33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5121" r:id="rId4"/>
      </mc:Fallback>
    </mc:AlternateContent>
  </oleObjects>
  <tableParts count="18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186"/>
  <sheetViews>
    <sheetView topLeftCell="A178" zoomScale="75" zoomScaleNormal="75" workbookViewId="0">
      <selection activeCell="M191" sqref="M191"/>
    </sheetView>
  </sheetViews>
  <sheetFormatPr baseColWidth="10" defaultRowHeight="15" x14ac:dyDescent="0.25"/>
  <cols>
    <col min="2" max="2" width="42.7109375" customWidth="1"/>
    <col min="3" max="3" width="12.85546875" customWidth="1"/>
    <col min="4" max="4" width="14" customWidth="1"/>
    <col min="5" max="5" width="12.85546875" customWidth="1"/>
    <col min="6" max="7" width="12.5703125" bestFit="1" customWidth="1"/>
    <col min="8" max="8" width="13.5703125" bestFit="1" customWidth="1"/>
    <col min="9" max="9" width="14.42578125" customWidth="1"/>
    <col min="10" max="10" width="11.5703125" bestFit="1" customWidth="1"/>
    <col min="11" max="11" width="13.85546875" customWidth="1"/>
    <col min="12" max="12" width="12.140625" customWidth="1"/>
    <col min="13" max="13" width="13.85546875" customWidth="1"/>
    <col min="14" max="14" width="12.7109375" customWidth="1"/>
  </cols>
  <sheetData>
    <row r="1" spans="2:20" x14ac:dyDescent="0.25">
      <c r="Q1" s="1727" t="s">
        <v>64</v>
      </c>
      <c r="R1" s="1727"/>
      <c r="S1" s="1727"/>
      <c r="T1" s="1727"/>
    </row>
    <row r="3" spans="2:20" ht="15.75" thickBot="1" x14ac:dyDescent="0.3"/>
    <row r="4" spans="2:20" ht="27.75" thickTop="1" thickBot="1" x14ac:dyDescent="0.3">
      <c r="E4" s="1728" t="s">
        <v>64</v>
      </c>
      <c r="F4" s="1729"/>
      <c r="G4" s="1729"/>
      <c r="H4" s="1729"/>
      <c r="I4" s="1730"/>
    </row>
    <row r="5" spans="2:20" ht="15.75" thickTop="1" x14ac:dyDescent="0.25"/>
    <row r="6" spans="2:20" ht="15.75" thickBot="1" x14ac:dyDescent="0.3">
      <c r="B6" s="5" t="s">
        <v>1149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8"/>
      <c r="I7" s="88"/>
      <c r="J7" s="88"/>
      <c r="K7" s="88"/>
      <c r="L7" s="88"/>
      <c r="M7" s="88"/>
      <c r="N7" s="88"/>
    </row>
    <row r="8" spans="2:20" x14ac:dyDescent="0.25">
      <c r="B8" s="1" t="s">
        <v>20</v>
      </c>
      <c r="C8" s="55">
        <v>7000</v>
      </c>
      <c r="D8" s="55">
        <v>7000</v>
      </c>
      <c r="E8" s="55">
        <v>7000</v>
      </c>
      <c r="F8" s="55">
        <v>7000</v>
      </c>
      <c r="G8" s="55">
        <v>7000</v>
      </c>
      <c r="H8" s="55">
        <v>7000</v>
      </c>
      <c r="I8" s="55">
        <v>7000</v>
      </c>
      <c r="J8" s="55">
        <v>7000</v>
      </c>
      <c r="K8" s="55">
        <v>7000</v>
      </c>
      <c r="L8" s="55">
        <v>7000</v>
      </c>
      <c r="M8" s="55">
        <v>7000</v>
      </c>
      <c r="N8" s="55">
        <v>7000</v>
      </c>
    </row>
    <row r="9" spans="2:20" x14ac:dyDescent="0.25">
      <c r="B9" s="8" t="s">
        <v>17</v>
      </c>
      <c r="C9" s="56">
        <f>C8-C7</f>
        <v>7000</v>
      </c>
      <c r="D9" s="56">
        <f t="shared" ref="D9:N9" si="0">D8-D7</f>
        <v>7000</v>
      </c>
      <c r="E9" s="56">
        <f t="shared" si="0"/>
        <v>7000</v>
      </c>
      <c r="F9" s="56">
        <f t="shared" si="0"/>
        <v>7000</v>
      </c>
      <c r="G9" s="56">
        <f t="shared" si="0"/>
        <v>7000</v>
      </c>
      <c r="H9" s="56">
        <f t="shared" si="0"/>
        <v>7000</v>
      </c>
      <c r="I9" s="56">
        <f t="shared" si="0"/>
        <v>7000</v>
      </c>
      <c r="J9" s="56">
        <f t="shared" si="0"/>
        <v>7000</v>
      </c>
      <c r="K9" s="56">
        <f t="shared" si="0"/>
        <v>7000</v>
      </c>
      <c r="L9" s="56">
        <f t="shared" si="0"/>
        <v>7000</v>
      </c>
      <c r="M9" s="56">
        <f t="shared" si="0"/>
        <v>7000</v>
      </c>
      <c r="N9" s="56">
        <f t="shared" si="0"/>
        <v>7000</v>
      </c>
      <c r="Q9" s="1727" t="s">
        <v>65</v>
      </c>
      <c r="R9" s="1727"/>
      <c r="S9" s="1727"/>
      <c r="T9" s="1727"/>
    </row>
    <row r="10" spans="2:20" ht="15.75" thickBot="1" x14ac:dyDescent="0.3"/>
    <row r="11" spans="2:20" ht="27.75" thickTop="1" thickBot="1" x14ac:dyDescent="0.45">
      <c r="E11" s="1731" t="s">
        <v>65</v>
      </c>
      <c r="F11" s="1732"/>
      <c r="G11" s="1732"/>
      <c r="H11" s="1732"/>
      <c r="I11" s="1733"/>
    </row>
    <row r="12" spans="2:20" ht="15.75" thickTop="1" x14ac:dyDescent="0.25"/>
    <row r="13" spans="2:20" ht="15.75" thickBot="1" x14ac:dyDescent="0.3">
      <c r="B13" s="20" t="s">
        <v>1150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1">
        <v>0</v>
      </c>
      <c r="D14" s="541">
        <v>0</v>
      </c>
      <c r="E14" s="541">
        <v>0</v>
      </c>
      <c r="F14" s="541">
        <v>0</v>
      </c>
      <c r="G14" s="541">
        <v>0</v>
      </c>
      <c r="H14" s="541"/>
      <c r="I14" s="541"/>
      <c r="J14" s="541"/>
      <c r="K14" s="541"/>
      <c r="L14" s="541"/>
      <c r="M14" s="541"/>
      <c r="N14" s="541"/>
      <c r="R14" s="1727" t="s">
        <v>30</v>
      </c>
      <c r="S14" s="1727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0" ht="15.75" thickBot="1" x14ac:dyDescent="0.3">
      <c r="Q17" s="1727" t="s">
        <v>1027</v>
      </c>
      <c r="R17" s="1727"/>
      <c r="S17" s="1727"/>
      <c r="T17" s="1727"/>
    </row>
    <row r="18" spans="2:20" ht="27.75" thickTop="1" thickBot="1" x14ac:dyDescent="0.45">
      <c r="E18" s="1731" t="s">
        <v>941</v>
      </c>
      <c r="F18" s="1732"/>
      <c r="G18" s="1732"/>
      <c r="H18" s="1732"/>
      <c r="I18" s="1733"/>
    </row>
    <row r="19" spans="2:20" ht="15.75" thickTop="1" x14ac:dyDescent="0.25"/>
    <row r="20" spans="2:20" ht="30.75" customHeight="1" thickBot="1" x14ac:dyDescent="0.3">
      <c r="B20" s="1420" t="s">
        <v>1151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0" x14ac:dyDescent="0.25">
      <c r="B21" s="11" t="s">
        <v>67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/>
      <c r="J21" s="15"/>
      <c r="K21" s="15"/>
      <c r="L21" s="15"/>
      <c r="M21" s="15"/>
      <c r="N21" s="15"/>
    </row>
    <row r="22" spans="2:20" x14ac:dyDescent="0.25">
      <c r="B22" s="71" t="s">
        <v>63</v>
      </c>
      <c r="C22" s="376">
        <f>DATOS!D$3</f>
        <v>95881.64</v>
      </c>
      <c r="D22" s="376">
        <f>DATOS!F$3</f>
        <v>128390.48</v>
      </c>
      <c r="E22" s="376">
        <f>DATOS!H$3</f>
        <v>108657.03</v>
      </c>
      <c r="F22" s="376">
        <f>DATOS!J$3</f>
        <v>115706.75</v>
      </c>
      <c r="G22" s="376">
        <f>DATOS!L$3</f>
        <v>108298.14</v>
      </c>
      <c r="H22" s="376">
        <f>DATOS!N$3</f>
        <v>92068.47</v>
      </c>
      <c r="I22" s="376">
        <f>DATOS!P$3</f>
        <v>0</v>
      </c>
      <c r="J22" s="376">
        <f>DATOS!R$3</f>
        <v>0</v>
      </c>
      <c r="K22" s="376">
        <f>DATOS!T$3</f>
        <v>0</v>
      </c>
      <c r="L22" s="376">
        <f>DATOS!V$3</f>
        <v>0</v>
      </c>
      <c r="M22" s="376">
        <f>DATOS!X$3</f>
        <v>0</v>
      </c>
      <c r="N22" s="376">
        <f>DATOS!Z$3</f>
        <v>0</v>
      </c>
    </row>
    <row r="23" spans="2:20" x14ac:dyDescent="0.25">
      <c r="B23" s="1" t="s">
        <v>72</v>
      </c>
      <c r="C23" s="365">
        <f>(C21/C22)</f>
        <v>0</v>
      </c>
      <c r="D23" s="365">
        <f t="shared" ref="D23:N23" si="2">(D21/D22)</f>
        <v>0</v>
      </c>
      <c r="E23" s="365">
        <f t="shared" si="2"/>
        <v>0</v>
      </c>
      <c r="F23" s="365">
        <f t="shared" si="2"/>
        <v>0</v>
      </c>
      <c r="G23" s="365">
        <f t="shared" si="2"/>
        <v>0</v>
      </c>
      <c r="H23" s="365">
        <f t="shared" si="2"/>
        <v>0</v>
      </c>
      <c r="I23" s="365" t="e">
        <f t="shared" si="2"/>
        <v>#DIV/0!</v>
      </c>
      <c r="J23" s="365" t="e">
        <f t="shared" si="2"/>
        <v>#DIV/0!</v>
      </c>
      <c r="K23" s="365" t="e">
        <f t="shared" si="2"/>
        <v>#DIV/0!</v>
      </c>
      <c r="L23" s="365" t="e">
        <f t="shared" si="2"/>
        <v>#DIV/0!</v>
      </c>
      <c r="M23" s="365" t="e">
        <f t="shared" si="2"/>
        <v>#DIV/0!</v>
      </c>
      <c r="N23" s="365" t="e">
        <f t="shared" si="2"/>
        <v>#DIV/0!</v>
      </c>
    </row>
    <row r="24" spans="2:20" ht="18.75" x14ac:dyDescent="0.3">
      <c r="B24" s="77" t="s">
        <v>27</v>
      </c>
      <c r="C24" s="1433">
        <f>C21/C22</f>
        <v>0</v>
      </c>
      <c r="D24" s="1433">
        <f t="shared" ref="D24:N24" si="3">D21/D22</f>
        <v>0</v>
      </c>
      <c r="E24" s="1433">
        <f t="shared" si="3"/>
        <v>0</v>
      </c>
      <c r="F24" s="1433">
        <f t="shared" si="3"/>
        <v>0</v>
      </c>
      <c r="G24" s="1433">
        <f t="shared" si="3"/>
        <v>0</v>
      </c>
      <c r="H24" s="1433">
        <f t="shared" si="3"/>
        <v>0</v>
      </c>
      <c r="I24" s="1433" t="e">
        <f t="shared" si="3"/>
        <v>#DIV/0!</v>
      </c>
      <c r="J24" s="1433" t="e">
        <f t="shared" si="3"/>
        <v>#DIV/0!</v>
      </c>
      <c r="K24" s="1433" t="e">
        <f t="shared" si="3"/>
        <v>#DIV/0!</v>
      </c>
      <c r="L24" s="1433" t="e">
        <f t="shared" si="3"/>
        <v>#DIV/0!</v>
      </c>
      <c r="M24" s="1433" t="e">
        <f t="shared" si="3"/>
        <v>#DIV/0!</v>
      </c>
      <c r="N24" s="1433" t="e">
        <f t="shared" si="3"/>
        <v>#DIV/0!</v>
      </c>
    </row>
    <row r="25" spans="2:20" x14ac:dyDescent="0.25">
      <c r="B25" s="1" t="s">
        <v>20</v>
      </c>
      <c r="C25" s="684">
        <v>0.02</v>
      </c>
      <c r="D25" s="684">
        <v>0.02</v>
      </c>
      <c r="E25" s="684">
        <v>0.02</v>
      </c>
      <c r="F25" s="684">
        <v>0.02</v>
      </c>
      <c r="G25" s="684">
        <v>0.02</v>
      </c>
      <c r="H25" s="684">
        <v>0.02</v>
      </c>
      <c r="I25" s="684">
        <v>0.02</v>
      </c>
      <c r="J25" s="684">
        <v>0.02</v>
      </c>
      <c r="K25" s="684">
        <v>0.02</v>
      </c>
      <c r="L25" s="684">
        <v>0.02</v>
      </c>
      <c r="M25" s="684">
        <v>0.02</v>
      </c>
      <c r="N25" s="684">
        <v>0.02</v>
      </c>
    </row>
    <row r="26" spans="2:20" x14ac:dyDescent="0.25">
      <c r="B26" s="1" t="s">
        <v>17</v>
      </c>
      <c r="C26" s="368">
        <f>C25-C24</f>
        <v>0.02</v>
      </c>
      <c r="D26" s="368">
        <f>D25-D24</f>
        <v>0.02</v>
      </c>
      <c r="E26" s="368">
        <f>E25-E24</f>
        <v>0.02</v>
      </c>
      <c r="F26" s="368">
        <f t="shared" ref="F26:N26" si="4">F25-F24</f>
        <v>0.02</v>
      </c>
      <c r="G26" s="368">
        <f t="shared" si="4"/>
        <v>0.02</v>
      </c>
      <c r="H26" s="368">
        <f t="shared" si="4"/>
        <v>0.02</v>
      </c>
      <c r="I26" s="368" t="e">
        <f t="shared" si="4"/>
        <v>#DIV/0!</v>
      </c>
      <c r="J26" s="368" t="e">
        <f t="shared" si="4"/>
        <v>#DIV/0!</v>
      </c>
      <c r="K26" s="368" t="e">
        <f t="shared" si="4"/>
        <v>#DIV/0!</v>
      </c>
      <c r="L26" s="368" t="e">
        <f t="shared" si="4"/>
        <v>#DIV/0!</v>
      </c>
      <c r="M26" s="368" t="e">
        <f t="shared" si="4"/>
        <v>#DIV/0!</v>
      </c>
      <c r="N26" s="368" t="e">
        <f t="shared" si="4"/>
        <v>#DIV/0!</v>
      </c>
    </row>
    <row r="27" spans="2:20" ht="15.75" thickBot="1" x14ac:dyDescent="0.3">
      <c r="Q27" s="1727"/>
      <c r="R27" s="1727"/>
      <c r="S27" s="1727"/>
      <c r="T27" s="1727"/>
    </row>
    <row r="28" spans="2:20" ht="27.75" thickTop="1" thickBot="1" x14ac:dyDescent="0.45">
      <c r="E28" s="1731" t="s">
        <v>942</v>
      </c>
      <c r="F28" s="1732"/>
      <c r="G28" s="1732"/>
      <c r="H28" s="1732"/>
      <c r="I28" s="1733"/>
    </row>
    <row r="29" spans="2:20" ht="15.75" thickTop="1" x14ac:dyDescent="0.25"/>
    <row r="30" spans="2:20" ht="28.5" customHeight="1" thickBot="1" x14ac:dyDescent="0.3">
      <c r="B30" s="1420" t="s">
        <v>1152</v>
      </c>
      <c r="C30" s="21" t="s">
        <v>0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1" t="s">
        <v>6</v>
      </c>
      <c r="J30" s="21" t="s">
        <v>7</v>
      </c>
      <c r="K30" s="21" t="s">
        <v>8</v>
      </c>
      <c r="L30" s="21" t="s">
        <v>9</v>
      </c>
      <c r="M30" s="21" t="s">
        <v>10</v>
      </c>
      <c r="N30" s="22" t="s">
        <v>11</v>
      </c>
    </row>
    <row r="31" spans="2:20" x14ac:dyDescent="0.25">
      <c r="B31" s="11" t="s">
        <v>67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/>
      <c r="I31" s="15"/>
      <c r="J31" s="15"/>
      <c r="K31" s="15"/>
      <c r="L31" s="15"/>
      <c r="M31" s="15"/>
      <c r="N31" s="15"/>
    </row>
    <row r="32" spans="2:20" x14ac:dyDescent="0.25">
      <c r="B32" s="71" t="s">
        <v>63</v>
      </c>
      <c r="C32" s="376">
        <f>DATOS!D$3</f>
        <v>95881.64</v>
      </c>
      <c r="D32" s="376">
        <f>DATOS!F$3</f>
        <v>128390.48</v>
      </c>
      <c r="E32" s="376">
        <f>DATOS!H$3</f>
        <v>108657.03</v>
      </c>
      <c r="F32" s="376">
        <f>DATOS!J$3</f>
        <v>115706.75</v>
      </c>
      <c r="G32" s="376">
        <f>DATOS!L$3</f>
        <v>108298.14</v>
      </c>
      <c r="H32" s="376">
        <f>DATOS!N$3</f>
        <v>92068.47</v>
      </c>
      <c r="I32" s="376">
        <f>DATOS!P$3</f>
        <v>0</v>
      </c>
      <c r="J32" s="376">
        <f>DATOS!R$3</f>
        <v>0</v>
      </c>
      <c r="K32" s="376">
        <f>DATOS!T$3</f>
        <v>0</v>
      </c>
      <c r="L32" s="376">
        <f>DATOS!V$3</f>
        <v>0</v>
      </c>
      <c r="M32" s="376">
        <f>DATOS!X$3</f>
        <v>0</v>
      </c>
      <c r="N32" s="376">
        <f>DATOS!Z$3</f>
        <v>0</v>
      </c>
    </row>
    <row r="33" spans="2:22" x14ac:dyDescent="0.25">
      <c r="B33" s="1" t="s">
        <v>72</v>
      </c>
      <c r="C33" s="365">
        <f t="shared" ref="C33:N33" si="5">C31/C32</f>
        <v>0</v>
      </c>
      <c r="D33" s="365">
        <f t="shared" si="5"/>
        <v>0</v>
      </c>
      <c r="E33" s="365">
        <f t="shared" si="5"/>
        <v>0</v>
      </c>
      <c r="F33" s="365">
        <f t="shared" si="5"/>
        <v>0</v>
      </c>
      <c r="G33" s="365">
        <f t="shared" si="5"/>
        <v>0</v>
      </c>
      <c r="H33" s="365">
        <f t="shared" si="5"/>
        <v>0</v>
      </c>
      <c r="I33" s="365" t="e">
        <f t="shared" si="5"/>
        <v>#DIV/0!</v>
      </c>
      <c r="J33" s="365" t="e">
        <f t="shared" si="5"/>
        <v>#DIV/0!</v>
      </c>
      <c r="K33" s="365" t="e">
        <f t="shared" si="5"/>
        <v>#DIV/0!</v>
      </c>
      <c r="L33" s="365" t="e">
        <f t="shared" si="5"/>
        <v>#DIV/0!</v>
      </c>
      <c r="M33" s="365" t="e">
        <f t="shared" si="5"/>
        <v>#DIV/0!</v>
      </c>
      <c r="N33" s="365" t="e">
        <f t="shared" si="5"/>
        <v>#DIV/0!</v>
      </c>
    </row>
    <row r="34" spans="2:22" ht="18.75" x14ac:dyDescent="0.3">
      <c r="B34" s="77" t="s">
        <v>27</v>
      </c>
      <c r="C34" s="1433">
        <f>C31/C32</f>
        <v>0</v>
      </c>
      <c r="D34" s="1433">
        <f t="shared" ref="D34:N34" si="6">D31/D32</f>
        <v>0</v>
      </c>
      <c r="E34" s="1433">
        <f t="shared" si="6"/>
        <v>0</v>
      </c>
      <c r="F34" s="1433">
        <f t="shared" si="6"/>
        <v>0</v>
      </c>
      <c r="G34" s="1433">
        <f t="shared" si="6"/>
        <v>0</v>
      </c>
      <c r="H34" s="1433">
        <f t="shared" si="6"/>
        <v>0</v>
      </c>
      <c r="I34" s="1433" t="e">
        <f t="shared" si="6"/>
        <v>#DIV/0!</v>
      </c>
      <c r="J34" s="1433" t="e">
        <f t="shared" si="6"/>
        <v>#DIV/0!</v>
      </c>
      <c r="K34" s="1433" t="e">
        <f t="shared" si="6"/>
        <v>#DIV/0!</v>
      </c>
      <c r="L34" s="1433" t="e">
        <f t="shared" si="6"/>
        <v>#DIV/0!</v>
      </c>
      <c r="M34" s="1433" t="e">
        <f t="shared" si="6"/>
        <v>#DIV/0!</v>
      </c>
      <c r="N34" s="1433" t="e">
        <f t="shared" si="6"/>
        <v>#DIV/0!</v>
      </c>
    </row>
    <row r="35" spans="2:22" x14ac:dyDescent="0.25">
      <c r="B35" s="1" t="s">
        <v>20</v>
      </c>
      <c r="C35" s="368">
        <v>2.5000000000000001E-3</v>
      </c>
      <c r="D35" s="368">
        <v>2.5000000000000001E-3</v>
      </c>
      <c r="E35" s="368">
        <v>2.5000000000000001E-3</v>
      </c>
      <c r="F35" s="368">
        <v>2.5000000000000001E-3</v>
      </c>
      <c r="G35" s="368">
        <v>2.5000000000000001E-3</v>
      </c>
      <c r="H35" s="368">
        <v>2.5000000000000001E-3</v>
      </c>
      <c r="I35" s="368">
        <v>2.5000000000000001E-3</v>
      </c>
      <c r="J35" s="368">
        <v>2.5000000000000001E-3</v>
      </c>
      <c r="K35" s="368">
        <v>2.5000000000000001E-3</v>
      </c>
      <c r="L35" s="368">
        <v>2.5000000000000001E-3</v>
      </c>
      <c r="M35" s="368">
        <v>2.5000000000000001E-3</v>
      </c>
      <c r="N35" s="368">
        <v>2.5000000000000001E-3</v>
      </c>
    </row>
    <row r="36" spans="2:22" x14ac:dyDescent="0.25">
      <c r="B36" s="1" t="s">
        <v>17</v>
      </c>
      <c r="C36" s="368">
        <f>C35-C34</f>
        <v>2.5000000000000001E-3</v>
      </c>
      <c r="D36" s="368">
        <f>D35-D34</f>
        <v>2.5000000000000001E-3</v>
      </c>
      <c r="E36" s="368">
        <f>E35-E34</f>
        <v>2.5000000000000001E-3</v>
      </c>
      <c r="F36" s="368">
        <f t="shared" ref="F36:N36" si="7">F35-F34</f>
        <v>2.5000000000000001E-3</v>
      </c>
      <c r="G36" s="368">
        <f t="shared" si="7"/>
        <v>2.5000000000000001E-3</v>
      </c>
      <c r="H36" s="368">
        <f t="shared" si="7"/>
        <v>2.5000000000000001E-3</v>
      </c>
      <c r="I36" s="368" t="e">
        <f t="shared" si="7"/>
        <v>#DIV/0!</v>
      </c>
      <c r="J36" s="368" t="e">
        <f t="shared" si="7"/>
        <v>#DIV/0!</v>
      </c>
      <c r="K36" s="368" t="e">
        <f t="shared" si="7"/>
        <v>#DIV/0!</v>
      </c>
      <c r="L36" s="368" t="e">
        <f t="shared" si="7"/>
        <v>#DIV/0!</v>
      </c>
      <c r="M36" s="368" t="e">
        <f t="shared" si="7"/>
        <v>#DIV/0!</v>
      </c>
      <c r="N36" s="368" t="e">
        <f t="shared" si="7"/>
        <v>#DIV/0!</v>
      </c>
    </row>
    <row r="37" spans="2:22" ht="15.75" thickBot="1" x14ac:dyDescent="0.3">
      <c r="B37" s="45"/>
      <c r="C37" s="1409"/>
      <c r="D37" s="1409"/>
      <c r="E37" s="516"/>
      <c r="F37" s="1409"/>
      <c r="G37" s="1409"/>
      <c r="H37" s="516"/>
      <c r="I37" s="1409"/>
      <c r="J37" s="1409"/>
      <c r="K37" s="516"/>
      <c r="L37" s="1409"/>
      <c r="M37" s="1409"/>
      <c r="N37" s="516"/>
    </row>
    <row r="38" spans="2:22" ht="42" customHeight="1" thickTop="1" thickBot="1" x14ac:dyDescent="0.45">
      <c r="B38" s="1731" t="s">
        <v>68</v>
      </c>
      <c r="C38" s="1755"/>
      <c r="D38" s="1755"/>
      <c r="E38" s="1755"/>
      <c r="F38" s="1755"/>
      <c r="G38" s="1755"/>
      <c r="H38" s="1755"/>
      <c r="I38" s="1755"/>
      <c r="J38" s="1755"/>
      <c r="K38" s="1755"/>
      <c r="L38" s="1755"/>
      <c r="M38" s="1755"/>
      <c r="N38" s="1756"/>
      <c r="P38" s="1741" t="s">
        <v>68</v>
      </c>
      <c r="Q38" s="1741"/>
      <c r="R38" s="1741"/>
      <c r="S38" s="1741"/>
      <c r="T38" s="1741"/>
      <c r="U38" s="1741"/>
      <c r="V38" s="1742"/>
    </row>
    <row r="39" spans="2:22" ht="15.75" thickTop="1" x14ac:dyDescent="0.25"/>
    <row r="40" spans="2:22" ht="30" customHeight="1" thickBot="1" x14ac:dyDescent="0.3">
      <c r="B40" s="522" t="s">
        <v>1153</v>
      </c>
      <c r="C40" s="503" t="s">
        <v>0</v>
      </c>
      <c r="D40" s="503" t="s">
        <v>1</v>
      </c>
      <c r="E40" s="503" t="s">
        <v>2</v>
      </c>
      <c r="F40" s="503" t="s">
        <v>3</v>
      </c>
      <c r="G40" s="503" t="s">
        <v>4</v>
      </c>
      <c r="H40" s="503" t="s">
        <v>5</v>
      </c>
      <c r="I40" s="503" t="s">
        <v>6</v>
      </c>
      <c r="J40" s="503" t="s">
        <v>7</v>
      </c>
      <c r="K40" s="503" t="s">
        <v>8</v>
      </c>
      <c r="L40" s="503" t="s">
        <v>9</v>
      </c>
      <c r="M40" s="503" t="s">
        <v>10</v>
      </c>
      <c r="N40" s="504" t="s">
        <v>11</v>
      </c>
    </row>
    <row r="41" spans="2:22" x14ac:dyDescent="0.25">
      <c r="B41" s="11" t="s">
        <v>69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2:22" ht="18.75" x14ac:dyDescent="0.3">
      <c r="B42" s="77" t="s">
        <v>27</v>
      </c>
      <c r="C42" s="82"/>
      <c r="D42" s="82"/>
      <c r="E42" s="82"/>
      <c r="F42" s="82"/>
      <c r="G42" s="82"/>
      <c r="H42" s="82">
        <f>C41+D41+E41+F41+G41+H41</f>
        <v>0</v>
      </c>
      <c r="I42" s="82"/>
      <c r="J42" s="82"/>
      <c r="K42" s="82"/>
      <c r="L42" s="82"/>
      <c r="M42" s="82"/>
      <c r="N42" s="82">
        <f>I41+J41+K41+L41+M41+N41</f>
        <v>0</v>
      </c>
    </row>
    <row r="43" spans="2:22" x14ac:dyDescent="0.25">
      <c r="B43" s="1" t="s">
        <v>20</v>
      </c>
      <c r="C43" s="18"/>
      <c r="D43" s="18"/>
      <c r="E43" s="18"/>
      <c r="F43" s="18"/>
      <c r="G43" s="18"/>
      <c r="H43" s="18">
        <v>1</v>
      </c>
      <c r="I43" s="18"/>
      <c r="J43" s="18"/>
      <c r="K43" s="18"/>
      <c r="L43" s="18"/>
      <c r="M43" s="18"/>
      <c r="N43" s="18">
        <v>1</v>
      </c>
    </row>
    <row r="44" spans="2:22" x14ac:dyDescent="0.25">
      <c r="B44" s="8" t="s">
        <v>17</v>
      </c>
      <c r="C44" s="19"/>
      <c r="D44" s="19"/>
      <c r="E44" s="19"/>
      <c r="F44" s="19"/>
      <c r="G44" s="23"/>
      <c r="H44" s="19">
        <f>H43-H42</f>
        <v>1</v>
      </c>
      <c r="I44" s="23"/>
      <c r="J44" s="19"/>
      <c r="K44" s="57"/>
      <c r="L44" s="19"/>
      <c r="M44" s="19"/>
      <c r="N44" s="19">
        <f>N43-N42</f>
        <v>1</v>
      </c>
    </row>
    <row r="45" spans="2:22" ht="15.75" thickBot="1" x14ac:dyDescent="0.3"/>
    <row r="46" spans="2:22" ht="27.75" thickTop="1" thickBot="1" x14ac:dyDescent="0.45">
      <c r="C46" s="1731" t="s">
        <v>1091</v>
      </c>
      <c r="D46" s="1732"/>
      <c r="E46" s="1732"/>
      <c r="F46" s="1732"/>
      <c r="G46" s="1732"/>
      <c r="H46" s="1732"/>
      <c r="I46" s="1732"/>
      <c r="J46" s="1732"/>
      <c r="K46" s="1733"/>
      <c r="R46" s="1727" t="s">
        <v>28</v>
      </c>
      <c r="S46" s="1738"/>
    </row>
    <row r="47" spans="2:22" ht="15.75" thickTop="1" x14ac:dyDescent="0.25"/>
    <row r="48" spans="2:22" ht="30.75" customHeight="1" x14ac:dyDescent="0.25">
      <c r="B48" s="521" t="s">
        <v>1154</v>
      </c>
      <c r="C48" s="519" t="s">
        <v>0</v>
      </c>
      <c r="D48" s="519" t="s">
        <v>1</v>
      </c>
      <c r="E48" s="519" t="s">
        <v>2</v>
      </c>
      <c r="F48" s="519" t="s">
        <v>3</v>
      </c>
      <c r="G48" s="519" t="s">
        <v>4</v>
      </c>
      <c r="H48" s="519" t="s">
        <v>5</v>
      </c>
      <c r="I48" s="519" t="s">
        <v>6</v>
      </c>
      <c r="J48" s="519" t="s">
        <v>7</v>
      </c>
      <c r="K48" s="519" t="s">
        <v>8</v>
      </c>
      <c r="L48" s="519" t="s">
        <v>9</v>
      </c>
      <c r="M48" s="519" t="s">
        <v>10</v>
      </c>
      <c r="N48" s="520" t="s">
        <v>11</v>
      </c>
      <c r="P48" s="1727" t="s">
        <v>962</v>
      </c>
      <c r="Q48" s="1727"/>
      <c r="R48" s="1727"/>
      <c r="S48" s="1727"/>
      <c r="T48" s="1727"/>
      <c r="U48" s="1727"/>
      <c r="V48" s="1727"/>
    </row>
    <row r="49" spans="2:22" x14ac:dyDescent="0.25">
      <c r="B49" s="12" t="s">
        <v>1169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/>
      <c r="I49" s="68"/>
      <c r="J49" s="68"/>
      <c r="K49" s="68"/>
      <c r="L49" s="68"/>
      <c r="M49" s="68"/>
      <c r="N49" s="68"/>
      <c r="P49" s="1529"/>
      <c r="Q49" s="1529"/>
      <c r="R49" s="1529"/>
      <c r="S49" s="1529"/>
      <c r="T49" s="1529"/>
      <c r="U49" s="1529"/>
      <c r="V49" s="1529"/>
    </row>
    <row r="50" spans="2:22" x14ac:dyDescent="0.25">
      <c r="B50" s="1" t="s">
        <v>80</v>
      </c>
      <c r="C50" s="68">
        <v>48</v>
      </c>
      <c r="D50" s="68">
        <v>48</v>
      </c>
      <c r="E50" s="68">
        <v>48</v>
      </c>
      <c r="F50" s="68">
        <v>48</v>
      </c>
      <c r="G50" s="68">
        <v>48</v>
      </c>
      <c r="H50" s="68">
        <v>48</v>
      </c>
      <c r="I50" s="68">
        <v>48</v>
      </c>
      <c r="J50" s="68">
        <v>48</v>
      </c>
      <c r="K50" s="68">
        <v>48</v>
      </c>
      <c r="L50" s="68">
        <v>48</v>
      </c>
      <c r="M50" s="68">
        <v>48</v>
      </c>
      <c r="N50" s="68">
        <v>48</v>
      </c>
      <c r="P50" s="1529"/>
      <c r="Q50" s="1529"/>
      <c r="R50" s="1529"/>
      <c r="S50" s="1529"/>
      <c r="T50" s="1529"/>
      <c r="U50" s="1529"/>
      <c r="V50" s="1529"/>
    </row>
    <row r="51" spans="2:22" x14ac:dyDescent="0.25">
      <c r="B51" s="1" t="s">
        <v>73</v>
      </c>
      <c r="C51" s="1535">
        <f>(C49/C50)*100</f>
        <v>0</v>
      </c>
      <c r="D51" s="1535">
        <f t="shared" ref="D51:N51" si="8">(D49/D50)*100</f>
        <v>0</v>
      </c>
      <c r="E51" s="1535">
        <f t="shared" si="8"/>
        <v>0</v>
      </c>
      <c r="F51" s="1535">
        <f t="shared" si="8"/>
        <v>0</v>
      </c>
      <c r="G51" s="1535">
        <f t="shared" si="8"/>
        <v>0</v>
      </c>
      <c r="H51" s="1535">
        <f t="shared" si="8"/>
        <v>0</v>
      </c>
      <c r="I51" s="1535">
        <f t="shared" si="8"/>
        <v>0</v>
      </c>
      <c r="J51" s="1535">
        <f t="shared" si="8"/>
        <v>0</v>
      </c>
      <c r="K51" s="1535">
        <f t="shared" si="8"/>
        <v>0</v>
      </c>
      <c r="L51" s="1535">
        <f t="shared" si="8"/>
        <v>0</v>
      </c>
      <c r="M51" s="1535">
        <f t="shared" si="8"/>
        <v>0</v>
      </c>
      <c r="N51" s="1535">
        <f t="shared" si="8"/>
        <v>0</v>
      </c>
    </row>
    <row r="52" spans="2:22" ht="18.75" x14ac:dyDescent="0.3">
      <c r="B52" s="77" t="s">
        <v>27</v>
      </c>
      <c r="C52" s="87">
        <f>C51</f>
        <v>0</v>
      </c>
      <c r="D52" s="87">
        <f t="shared" ref="D52:N52" si="9">D51</f>
        <v>0</v>
      </c>
      <c r="E52" s="87">
        <f t="shared" si="9"/>
        <v>0</v>
      </c>
      <c r="F52" s="87">
        <f t="shared" si="9"/>
        <v>0</v>
      </c>
      <c r="G52" s="87">
        <f t="shared" si="9"/>
        <v>0</v>
      </c>
      <c r="H52" s="87">
        <f t="shared" si="9"/>
        <v>0</v>
      </c>
      <c r="I52" s="87">
        <f t="shared" si="9"/>
        <v>0</v>
      </c>
      <c r="J52" s="87">
        <f t="shared" si="9"/>
        <v>0</v>
      </c>
      <c r="K52" s="87">
        <f t="shared" si="9"/>
        <v>0</v>
      </c>
      <c r="L52" s="87">
        <f t="shared" si="9"/>
        <v>0</v>
      </c>
      <c r="M52" s="87">
        <f t="shared" si="9"/>
        <v>0</v>
      </c>
      <c r="N52" s="87">
        <f t="shared" si="9"/>
        <v>0</v>
      </c>
    </row>
    <row r="53" spans="2:22" x14ac:dyDescent="0.25">
      <c r="B53" s="1" t="s">
        <v>20</v>
      </c>
      <c r="C53" s="18">
        <v>1</v>
      </c>
      <c r="D53" s="18">
        <v>1</v>
      </c>
      <c r="E53" s="18">
        <v>1</v>
      </c>
      <c r="F53" s="18">
        <v>1</v>
      </c>
      <c r="G53" s="18">
        <v>1</v>
      </c>
      <c r="H53" s="18">
        <v>1</v>
      </c>
      <c r="I53" s="18">
        <v>1</v>
      </c>
      <c r="J53" s="18">
        <v>1</v>
      </c>
      <c r="K53" s="18">
        <v>1</v>
      </c>
      <c r="L53" s="18">
        <v>1</v>
      </c>
      <c r="M53" s="18">
        <v>1</v>
      </c>
      <c r="N53" s="18">
        <v>1</v>
      </c>
      <c r="T53" s="1528"/>
    </row>
    <row r="54" spans="2:22" x14ac:dyDescent="0.25">
      <c r="B54" s="1" t="s">
        <v>17</v>
      </c>
      <c r="C54" s="36">
        <f t="shared" ref="C54:H54" si="10">C53-C52</f>
        <v>1</v>
      </c>
      <c r="D54" s="36">
        <f t="shared" si="10"/>
        <v>1</v>
      </c>
      <c r="E54" s="36">
        <f t="shared" si="10"/>
        <v>1</v>
      </c>
      <c r="F54" s="36">
        <f t="shared" si="10"/>
        <v>1</v>
      </c>
      <c r="G54" s="36">
        <f t="shared" si="10"/>
        <v>1</v>
      </c>
      <c r="H54" s="36">
        <f t="shared" si="10"/>
        <v>1</v>
      </c>
      <c r="I54" s="36">
        <f t="shared" ref="I54:N54" si="11">I53-I52</f>
        <v>1</v>
      </c>
      <c r="J54" s="36">
        <f t="shared" si="11"/>
        <v>1</v>
      </c>
      <c r="K54" s="36">
        <f t="shared" si="11"/>
        <v>1</v>
      </c>
      <c r="L54" s="36">
        <f t="shared" si="11"/>
        <v>1</v>
      </c>
      <c r="M54" s="36">
        <f t="shared" si="11"/>
        <v>1</v>
      </c>
      <c r="N54" s="36">
        <f t="shared" si="11"/>
        <v>1</v>
      </c>
    </row>
    <row r="55" spans="2:22" ht="15.75" thickBot="1" x14ac:dyDescent="0.3"/>
    <row r="56" spans="2:22" ht="27.75" customHeight="1" thickTop="1" thickBot="1" x14ac:dyDescent="0.45">
      <c r="C56" s="38"/>
      <c r="D56" s="38"/>
      <c r="E56" s="1731" t="s">
        <v>961</v>
      </c>
      <c r="F56" s="1732"/>
      <c r="G56" s="1732"/>
      <c r="H56" s="1732"/>
      <c r="I56" s="1732"/>
      <c r="J56" s="1733"/>
      <c r="K56" s="38"/>
      <c r="L56" s="50"/>
      <c r="M56" s="50"/>
      <c r="Q56" s="1727" t="s">
        <v>31</v>
      </c>
      <c r="R56" s="1727"/>
      <c r="S56" s="1727"/>
      <c r="T56" s="1727"/>
    </row>
    <row r="57" spans="2:22" ht="15.75" thickTop="1" x14ac:dyDescent="0.25"/>
    <row r="58" spans="2:22" ht="15.75" thickBot="1" x14ac:dyDescent="0.3">
      <c r="B58" s="523" t="s">
        <v>1155</v>
      </c>
      <c r="C58" s="21" t="s">
        <v>0</v>
      </c>
      <c r="D58" s="21" t="s">
        <v>1</v>
      </c>
      <c r="E58" s="21" t="s">
        <v>2</v>
      </c>
      <c r="F58" s="21" t="s">
        <v>3</v>
      </c>
      <c r="G58" s="21" t="s">
        <v>4</v>
      </c>
      <c r="H58" s="21" t="s">
        <v>5</v>
      </c>
      <c r="I58" s="21" t="s">
        <v>6</v>
      </c>
      <c r="J58" s="21" t="s">
        <v>7</v>
      </c>
      <c r="K58" s="21" t="s">
        <v>8</v>
      </c>
      <c r="L58" s="21" t="s">
        <v>9</v>
      </c>
      <c r="M58" s="21" t="s">
        <v>10</v>
      </c>
      <c r="N58" s="22" t="s">
        <v>11</v>
      </c>
      <c r="Q58" s="1727" t="s">
        <v>71</v>
      </c>
      <c r="R58" s="1727"/>
      <c r="S58" s="1727"/>
      <c r="T58" s="1727"/>
      <c r="U58" s="1727"/>
    </row>
    <row r="59" spans="2:22" ht="18.75" x14ac:dyDescent="0.3">
      <c r="B59" s="77" t="s">
        <v>27</v>
      </c>
      <c r="C59" s="83">
        <v>0</v>
      </c>
      <c r="D59" s="83">
        <v>1</v>
      </c>
      <c r="E59" s="83">
        <v>0</v>
      </c>
      <c r="F59" s="83">
        <v>0</v>
      </c>
      <c r="G59" s="83">
        <v>0</v>
      </c>
      <c r="H59" s="83"/>
      <c r="I59" s="83"/>
      <c r="J59" s="83"/>
      <c r="K59" s="83"/>
      <c r="L59" s="83"/>
      <c r="M59" s="83"/>
      <c r="N59" s="83"/>
    </row>
    <row r="60" spans="2:22" x14ac:dyDescent="0.25">
      <c r="B60" s="1" t="s">
        <v>20</v>
      </c>
      <c r="C60" s="13">
        <v>2</v>
      </c>
      <c r="D60" s="13">
        <v>2</v>
      </c>
      <c r="E60" s="13">
        <v>2</v>
      </c>
      <c r="F60" s="13">
        <v>2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>
        <v>2</v>
      </c>
      <c r="M60" s="13">
        <v>2</v>
      </c>
      <c r="N60" s="13">
        <v>2</v>
      </c>
    </row>
    <row r="61" spans="2:22" x14ac:dyDescent="0.25">
      <c r="B61" s="8" t="s">
        <v>17</v>
      </c>
      <c r="C61" s="26">
        <f>C60-C59</f>
        <v>2</v>
      </c>
      <c r="D61" s="26">
        <f t="shared" ref="D61:N61" si="12">D60-D59</f>
        <v>1</v>
      </c>
      <c r="E61" s="26">
        <f t="shared" si="12"/>
        <v>2</v>
      </c>
      <c r="F61" s="26">
        <f t="shared" si="12"/>
        <v>2</v>
      </c>
      <c r="G61" s="26">
        <f t="shared" si="12"/>
        <v>2</v>
      </c>
      <c r="H61" s="26">
        <f t="shared" si="12"/>
        <v>2</v>
      </c>
      <c r="I61" s="26">
        <f t="shared" si="12"/>
        <v>2</v>
      </c>
      <c r="J61" s="26">
        <f t="shared" si="12"/>
        <v>2</v>
      </c>
      <c r="K61" s="26">
        <f t="shared" si="12"/>
        <v>2</v>
      </c>
      <c r="L61" s="26">
        <f t="shared" si="12"/>
        <v>2</v>
      </c>
      <c r="M61" s="26">
        <f t="shared" si="12"/>
        <v>2</v>
      </c>
      <c r="N61" s="26">
        <f t="shared" si="12"/>
        <v>2</v>
      </c>
    </row>
    <row r="63" spans="2:22" x14ac:dyDescent="0.25"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spans="2:22" x14ac:dyDescent="0.25">
      <c r="Q64" s="1727"/>
      <c r="R64" s="1727"/>
      <c r="S64" s="1727"/>
      <c r="T64" s="1727"/>
    </row>
    <row r="65" spans="2:22" x14ac:dyDescent="0.25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2:22" ht="15.75" thickBot="1" x14ac:dyDescent="0.3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Q66" s="1736" t="s">
        <v>385</v>
      </c>
      <c r="R66" s="1736"/>
      <c r="S66" s="1736"/>
      <c r="T66" s="1736"/>
      <c r="U66" s="1736"/>
    </row>
    <row r="67" spans="2:22" ht="27.75" customHeight="1" thickTop="1" thickBot="1" x14ac:dyDescent="0.45">
      <c r="C67" s="38"/>
      <c r="D67" s="38"/>
      <c r="E67" s="1731" t="s">
        <v>366</v>
      </c>
      <c r="F67" s="1732"/>
      <c r="G67" s="1732"/>
      <c r="H67" s="1732"/>
      <c r="I67" s="1732"/>
      <c r="J67" s="1732"/>
      <c r="K67" s="1732"/>
      <c r="L67" s="1733"/>
      <c r="M67" s="50"/>
    </row>
    <row r="68" spans="2:22" ht="16.5" thickTop="1" thickBot="1" x14ac:dyDescent="0.3"/>
    <row r="69" spans="2:22" ht="28.5" customHeight="1" thickTop="1" thickBot="1" x14ac:dyDescent="0.3">
      <c r="B69" s="518" t="s">
        <v>1156</v>
      </c>
      <c r="C69" s="1196" t="s">
        <v>49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2:22" ht="18.75" x14ac:dyDescent="0.3">
      <c r="B70" s="77" t="s">
        <v>27</v>
      </c>
      <c r="C70" s="373">
        <v>1</v>
      </c>
      <c r="D70" s="513"/>
      <c r="E70" s="513"/>
      <c r="F70" s="513"/>
      <c r="G70" s="513"/>
      <c r="H70" s="513"/>
      <c r="I70" s="513"/>
      <c r="J70" s="513"/>
      <c r="K70" s="513"/>
      <c r="L70" s="513"/>
      <c r="M70" s="513"/>
      <c r="N70" s="513"/>
    </row>
    <row r="71" spans="2:22" x14ac:dyDescent="0.25">
      <c r="B71" s="1" t="s">
        <v>20</v>
      </c>
      <c r="C71" s="511">
        <v>1</v>
      </c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</row>
    <row r="72" spans="2:22" x14ac:dyDescent="0.25">
      <c r="B72" s="8" t="s">
        <v>17</v>
      </c>
      <c r="C72" s="512">
        <f>C70-C71</f>
        <v>0</v>
      </c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</row>
    <row r="73" spans="2:22" x14ac:dyDescent="0.25">
      <c r="B73" s="45"/>
      <c r="C73" s="516"/>
      <c r="D73" s="514"/>
      <c r="E73" s="514"/>
      <c r="F73" s="514"/>
      <c r="G73" s="514"/>
      <c r="H73" s="514"/>
      <c r="I73" s="514"/>
      <c r="J73" s="514"/>
      <c r="K73" s="514"/>
      <c r="L73" s="514"/>
      <c r="M73" s="514"/>
      <c r="N73" s="514"/>
      <c r="Q73" s="1727"/>
      <c r="R73" s="1727"/>
      <c r="S73" s="1727"/>
      <c r="T73" s="1727"/>
    </row>
    <row r="74" spans="2:22" x14ac:dyDescent="0.25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2:22" x14ac:dyDescent="0.25"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 spans="2:22" x14ac:dyDescent="0.25">
      <c r="B76" s="4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Q76" s="1736" t="s">
        <v>388</v>
      </c>
      <c r="R76" s="1736"/>
      <c r="S76" s="1736"/>
      <c r="T76" s="1736"/>
      <c r="U76" s="1736"/>
      <c r="V76" s="1736"/>
    </row>
    <row r="77" spans="2:22" ht="15.75" thickBot="1" x14ac:dyDescent="0.3">
      <c r="B77" s="45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</row>
    <row r="78" spans="2:22" ht="27.75" thickTop="1" thickBot="1" x14ac:dyDescent="0.45">
      <c r="C78" s="38"/>
      <c r="D78" s="38"/>
      <c r="E78" s="1731" t="s">
        <v>386</v>
      </c>
      <c r="F78" s="1732"/>
      <c r="G78" s="1732"/>
      <c r="H78" s="1732"/>
      <c r="I78" s="1732"/>
      <c r="J78" s="1732"/>
      <c r="K78" s="1732"/>
      <c r="L78" s="1733"/>
      <c r="M78" s="50"/>
    </row>
    <row r="79" spans="2:22" ht="15.75" thickTop="1" x14ac:dyDescent="0.25"/>
    <row r="80" spans="2:22" ht="15.75" thickBot="1" x14ac:dyDescent="0.3">
      <c r="B80" s="518" t="s">
        <v>1157</v>
      </c>
      <c r="C80" s="515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3">
        <v>0</v>
      </c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</row>
    <row r="82" spans="2:22" x14ac:dyDescent="0.25">
      <c r="B82" s="1" t="s">
        <v>20</v>
      </c>
      <c r="C82" s="511">
        <v>0</v>
      </c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</row>
    <row r="83" spans="2:22" x14ac:dyDescent="0.25">
      <c r="B83" s="8" t="s">
        <v>17</v>
      </c>
      <c r="C83" s="512">
        <f>C82-C81</f>
        <v>0</v>
      </c>
      <c r="D83" s="514"/>
      <c r="E83" s="514"/>
      <c r="F83" s="514"/>
      <c r="G83" s="514"/>
      <c r="H83" s="514"/>
      <c r="I83" s="514"/>
      <c r="J83" s="514"/>
      <c r="K83" s="514"/>
      <c r="L83" s="514"/>
      <c r="M83" s="514"/>
      <c r="N83" s="514"/>
    </row>
    <row r="86" spans="2:22" x14ac:dyDescent="0.25">
      <c r="Q86" s="1736" t="s">
        <v>387</v>
      </c>
      <c r="R86" s="1736"/>
      <c r="S86" s="1736"/>
      <c r="T86" s="1736"/>
      <c r="U86" s="1736"/>
      <c r="V86" s="1736"/>
    </row>
    <row r="87" spans="2:22" ht="15.75" thickBot="1" x14ac:dyDescent="0.3"/>
    <row r="88" spans="2:22" ht="27.75" thickTop="1" thickBot="1" x14ac:dyDescent="0.45">
      <c r="C88" s="38"/>
      <c r="D88" s="38"/>
      <c r="E88" s="1731" t="s">
        <v>958</v>
      </c>
      <c r="F88" s="1732"/>
      <c r="G88" s="1732"/>
      <c r="H88" s="1732"/>
      <c r="I88" s="1732"/>
      <c r="J88" s="1732"/>
      <c r="K88" s="1732"/>
      <c r="L88" s="1733"/>
      <c r="M88" s="50"/>
    </row>
    <row r="89" spans="2:22" ht="15.75" thickTop="1" x14ac:dyDescent="0.25"/>
    <row r="90" spans="2:22" ht="33" customHeight="1" thickBot="1" x14ac:dyDescent="0.3">
      <c r="B90" s="518" t="s">
        <v>1158</v>
      </c>
      <c r="C90" s="515" t="s">
        <v>49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2:22" ht="18.75" x14ac:dyDescent="0.3">
      <c r="B91" s="77" t="s">
        <v>27</v>
      </c>
      <c r="C91" s="373">
        <v>1</v>
      </c>
      <c r="D91" s="513"/>
      <c r="E91" s="513"/>
      <c r="F91" s="513"/>
      <c r="G91" s="513"/>
      <c r="H91" s="513"/>
      <c r="I91" s="513"/>
      <c r="J91" s="513"/>
      <c r="K91" s="513"/>
      <c r="L91" s="513"/>
      <c r="M91" s="513"/>
      <c r="N91" s="513"/>
    </row>
    <row r="92" spans="2:22" x14ac:dyDescent="0.25">
      <c r="B92" s="1" t="s">
        <v>20</v>
      </c>
      <c r="C92" s="511">
        <v>1</v>
      </c>
      <c r="D92" s="514"/>
      <c r="E92" s="514"/>
      <c r="F92" s="514"/>
      <c r="G92" s="514"/>
      <c r="H92" s="514"/>
      <c r="I92" s="514"/>
      <c r="J92" s="514"/>
      <c r="K92" s="514"/>
      <c r="L92" s="514"/>
      <c r="M92" s="514"/>
      <c r="N92" s="514"/>
    </row>
    <row r="93" spans="2:22" x14ac:dyDescent="0.25">
      <c r="B93" s="8" t="s">
        <v>17</v>
      </c>
      <c r="C93" s="512">
        <f>C92-C91</f>
        <v>0</v>
      </c>
      <c r="D93" s="514"/>
      <c r="E93" s="514"/>
      <c r="F93" s="514"/>
      <c r="G93" s="514"/>
      <c r="H93" s="514"/>
      <c r="I93" s="514"/>
      <c r="J93" s="514"/>
      <c r="K93" s="514"/>
      <c r="L93" s="514"/>
      <c r="M93" s="514"/>
      <c r="N93" s="514"/>
    </row>
    <row r="97" spans="2:22" x14ac:dyDescent="0.25">
      <c r="P97" s="1736" t="s">
        <v>391</v>
      </c>
      <c r="Q97" s="1736"/>
      <c r="R97" s="1736"/>
      <c r="S97" s="1736"/>
      <c r="T97" s="1736"/>
      <c r="U97" s="1736"/>
      <c r="V97" s="1736"/>
    </row>
    <row r="98" spans="2:22" ht="27.75" customHeight="1" x14ac:dyDescent="0.4">
      <c r="B98" s="1754" t="s">
        <v>963</v>
      </c>
      <c r="C98" s="1754"/>
      <c r="D98" s="1754"/>
      <c r="E98" s="1754"/>
      <c r="F98" s="1754"/>
      <c r="G98" s="1754"/>
      <c r="H98" s="1754"/>
      <c r="I98" s="1754"/>
      <c r="J98" s="1754"/>
      <c r="K98" s="1754"/>
      <c r="L98" s="1754"/>
      <c r="M98" s="1754"/>
      <c r="N98" s="1754"/>
    </row>
    <row r="100" spans="2:22" ht="47.25" customHeight="1" thickBot="1" x14ac:dyDescent="0.3">
      <c r="B100" s="522" t="s">
        <v>390</v>
      </c>
      <c r="C100" s="503" t="s">
        <v>0</v>
      </c>
      <c r="D100" s="503" t="s">
        <v>1</v>
      </c>
      <c r="E100" s="503" t="s">
        <v>2</v>
      </c>
      <c r="F100" s="503" t="s">
        <v>3</v>
      </c>
      <c r="G100" s="503" t="s">
        <v>4</v>
      </c>
      <c r="H100" s="503" t="s">
        <v>5</v>
      </c>
      <c r="I100" s="503" t="s">
        <v>6</v>
      </c>
      <c r="J100" s="503" t="s">
        <v>7</v>
      </c>
      <c r="K100" s="503" t="s">
        <v>8</v>
      </c>
      <c r="L100" s="503" t="s">
        <v>9</v>
      </c>
      <c r="M100" s="503" t="s">
        <v>10</v>
      </c>
      <c r="N100" s="504" t="s">
        <v>11</v>
      </c>
    </row>
    <row r="101" spans="2:22" ht="18" customHeight="1" x14ac:dyDescent="0.25">
      <c r="B101" s="529" t="s">
        <v>396</v>
      </c>
      <c r="C101" s="1413">
        <v>0</v>
      </c>
      <c r="D101" s="528">
        <v>0.75</v>
      </c>
      <c r="E101" s="528">
        <v>0</v>
      </c>
      <c r="F101" s="528">
        <v>0</v>
      </c>
      <c r="G101" s="528">
        <v>0</v>
      </c>
      <c r="H101" s="528"/>
      <c r="I101" s="528"/>
      <c r="J101" s="528"/>
      <c r="K101" s="528"/>
      <c r="L101" s="528"/>
      <c r="M101" s="528"/>
      <c r="N101" s="528"/>
    </row>
    <row r="102" spans="2:22" ht="18.75" x14ac:dyDescent="0.3">
      <c r="B102" s="77" t="s">
        <v>27</v>
      </c>
      <c r="C102" s="81">
        <f>C101</f>
        <v>0</v>
      </c>
      <c r="D102" s="81">
        <f t="shared" ref="D102:N102" si="13">D101</f>
        <v>0.75</v>
      </c>
      <c r="E102" s="81">
        <f t="shared" si="13"/>
        <v>0</v>
      </c>
      <c r="F102" s="81">
        <f t="shared" si="13"/>
        <v>0</v>
      </c>
      <c r="G102" s="81">
        <f t="shared" si="13"/>
        <v>0</v>
      </c>
      <c r="H102" s="81">
        <f t="shared" si="13"/>
        <v>0</v>
      </c>
      <c r="I102" s="81">
        <f t="shared" si="13"/>
        <v>0</v>
      </c>
      <c r="J102" s="81">
        <f t="shared" si="13"/>
        <v>0</v>
      </c>
      <c r="K102" s="81">
        <f t="shared" si="13"/>
        <v>0</v>
      </c>
      <c r="L102" s="81">
        <f t="shared" si="13"/>
        <v>0</v>
      </c>
      <c r="M102" s="81">
        <f t="shared" si="13"/>
        <v>0</v>
      </c>
      <c r="N102" s="81">
        <f t="shared" si="13"/>
        <v>0</v>
      </c>
    </row>
    <row r="103" spans="2:22" x14ac:dyDescent="0.25">
      <c r="B103" s="1" t="s">
        <v>20</v>
      </c>
      <c r="C103" s="1512">
        <v>1.5</v>
      </c>
      <c r="D103" s="1512">
        <v>1.5</v>
      </c>
      <c r="E103" s="1512">
        <v>1.5</v>
      </c>
      <c r="F103" s="1512">
        <v>1.5</v>
      </c>
      <c r="G103" s="1512">
        <v>1.5</v>
      </c>
      <c r="H103" s="1512">
        <v>1.5</v>
      </c>
      <c r="I103" s="13">
        <v>2</v>
      </c>
      <c r="J103" s="13">
        <v>2</v>
      </c>
      <c r="K103" s="13">
        <v>2</v>
      </c>
      <c r="L103" s="13">
        <v>2</v>
      </c>
      <c r="M103" s="13">
        <v>2</v>
      </c>
      <c r="N103" s="13">
        <v>2</v>
      </c>
    </row>
    <row r="104" spans="2:22" x14ac:dyDescent="0.25">
      <c r="B104" s="8" t="s">
        <v>17</v>
      </c>
      <c r="C104" s="26">
        <f>C103-C102</f>
        <v>1.5</v>
      </c>
      <c r="D104" s="26">
        <f>D103-D102</f>
        <v>0.75</v>
      </c>
      <c r="E104" s="26">
        <f>E$103-E$102</f>
        <v>1.5</v>
      </c>
      <c r="F104" s="26">
        <f>F103-F102</f>
        <v>1.5</v>
      </c>
      <c r="G104" s="26">
        <f>G103-G102</f>
        <v>1.5</v>
      </c>
      <c r="H104" s="19">
        <f>H$103-H$102</f>
        <v>1.5</v>
      </c>
      <c r="I104" s="26"/>
      <c r="J104" s="26"/>
      <c r="K104" s="26">
        <f>K$103-K$102</f>
        <v>2</v>
      </c>
      <c r="L104" s="26"/>
      <c r="M104" s="26"/>
      <c r="N104" s="26">
        <f>N$103-N$102</f>
        <v>2</v>
      </c>
    </row>
    <row r="108" spans="2:22" ht="15.75" thickBot="1" x14ac:dyDescent="0.3"/>
    <row r="109" spans="2:22" ht="27.75" thickTop="1" thickBot="1" x14ac:dyDescent="0.45">
      <c r="C109" s="38"/>
      <c r="D109" s="38"/>
      <c r="E109" s="1731" t="s">
        <v>956</v>
      </c>
      <c r="F109" s="1732"/>
      <c r="G109" s="1732"/>
      <c r="H109" s="1732"/>
      <c r="I109" s="1732"/>
      <c r="J109" s="1733"/>
      <c r="K109" s="38"/>
      <c r="L109" s="50"/>
      <c r="M109" s="50"/>
    </row>
    <row r="110" spans="2:22" ht="15.75" thickTop="1" x14ac:dyDescent="0.25"/>
    <row r="111" spans="2:22" ht="15.75" thickBot="1" x14ac:dyDescent="0.3">
      <c r="B111" s="523" t="s">
        <v>1159</v>
      </c>
      <c r="C111" s="21" t="s">
        <v>0</v>
      </c>
      <c r="D111" s="21" t="s">
        <v>1</v>
      </c>
      <c r="E111" s="21" t="s">
        <v>2</v>
      </c>
      <c r="F111" s="21" t="s">
        <v>3</v>
      </c>
      <c r="G111" s="21" t="s">
        <v>4</v>
      </c>
      <c r="H111" s="21" t="s">
        <v>5</v>
      </c>
      <c r="I111" s="21" t="s">
        <v>6</v>
      </c>
      <c r="J111" s="21" t="s">
        <v>7</v>
      </c>
      <c r="K111" s="21" t="s">
        <v>8</v>
      </c>
      <c r="L111" s="21" t="s">
        <v>9</v>
      </c>
      <c r="M111" s="21" t="s">
        <v>10</v>
      </c>
      <c r="N111" s="22" t="s">
        <v>11</v>
      </c>
    </row>
    <row r="112" spans="2:22" ht="18.75" x14ac:dyDescent="0.3">
      <c r="B112" s="77" t="s">
        <v>27</v>
      </c>
      <c r="C112" s="83">
        <v>100</v>
      </c>
      <c r="D112" s="83">
        <v>100</v>
      </c>
      <c r="E112" s="83">
        <v>100</v>
      </c>
      <c r="F112" s="83">
        <v>100</v>
      </c>
      <c r="G112" s="83">
        <v>100</v>
      </c>
      <c r="H112" s="83"/>
      <c r="I112" s="83"/>
      <c r="J112" s="83"/>
      <c r="K112" s="83"/>
      <c r="L112" s="83"/>
      <c r="M112" s="83"/>
      <c r="N112" s="83"/>
    </row>
    <row r="113" spans="2:14" x14ac:dyDescent="0.25">
      <c r="B113" s="1" t="s">
        <v>20</v>
      </c>
      <c r="C113" s="13">
        <v>100</v>
      </c>
      <c r="D113" s="13">
        <v>100</v>
      </c>
      <c r="E113" s="13">
        <v>100</v>
      </c>
      <c r="F113" s="13">
        <v>100</v>
      </c>
      <c r="G113" s="13">
        <v>100</v>
      </c>
      <c r="H113" s="13">
        <v>100</v>
      </c>
      <c r="I113" s="13">
        <v>100</v>
      </c>
      <c r="J113" s="13">
        <v>100</v>
      </c>
      <c r="K113" s="13">
        <v>100</v>
      </c>
      <c r="L113" s="13">
        <v>100</v>
      </c>
      <c r="M113" s="13">
        <v>100</v>
      </c>
      <c r="N113" s="13">
        <v>100</v>
      </c>
    </row>
    <row r="114" spans="2:14" x14ac:dyDescent="0.25">
      <c r="B114" s="8" t="s">
        <v>17</v>
      </c>
      <c r="C114" s="26">
        <f>C113-C112</f>
        <v>0</v>
      </c>
      <c r="D114" s="26">
        <f t="shared" ref="D114:N114" si="14">D113-D112</f>
        <v>0</v>
      </c>
      <c r="E114" s="26">
        <f t="shared" si="14"/>
        <v>0</v>
      </c>
      <c r="F114" s="26">
        <f t="shared" si="14"/>
        <v>0</v>
      </c>
      <c r="G114" s="26">
        <f t="shared" si="14"/>
        <v>0</v>
      </c>
      <c r="H114" s="26">
        <f t="shared" si="14"/>
        <v>100</v>
      </c>
      <c r="I114" s="26">
        <f t="shared" si="14"/>
        <v>100</v>
      </c>
      <c r="J114" s="26">
        <f t="shared" si="14"/>
        <v>100</v>
      </c>
      <c r="K114" s="26">
        <f t="shared" si="14"/>
        <v>100</v>
      </c>
      <c r="L114" s="26">
        <f t="shared" si="14"/>
        <v>100</v>
      </c>
      <c r="M114" s="26">
        <f t="shared" si="14"/>
        <v>100</v>
      </c>
      <c r="N114" s="26">
        <f t="shared" si="14"/>
        <v>100</v>
      </c>
    </row>
    <row r="118" spans="2:14" ht="15.75" thickBot="1" x14ac:dyDescent="0.3"/>
    <row r="119" spans="2:14" ht="27.75" thickTop="1" thickBot="1" x14ac:dyDescent="0.45">
      <c r="C119" s="38"/>
      <c r="D119" s="38"/>
      <c r="E119" s="1731" t="s">
        <v>957</v>
      </c>
      <c r="F119" s="1732"/>
      <c r="G119" s="1732"/>
      <c r="H119" s="1732"/>
      <c r="I119" s="1732"/>
      <c r="J119" s="1733"/>
      <c r="K119" s="38"/>
      <c r="L119" s="50"/>
      <c r="M119" s="50"/>
    </row>
    <row r="120" spans="2:14" ht="15.75" thickTop="1" x14ac:dyDescent="0.25"/>
    <row r="121" spans="2:14" ht="15.75" thickBot="1" x14ac:dyDescent="0.3">
      <c r="B121" s="523" t="s">
        <v>1160</v>
      </c>
      <c r="C121" s="21" t="s">
        <v>0</v>
      </c>
      <c r="D121" s="21" t="s">
        <v>1</v>
      </c>
      <c r="E121" s="21" t="s">
        <v>2</v>
      </c>
      <c r="F121" s="21" t="s">
        <v>3</v>
      </c>
      <c r="G121" s="21" t="s">
        <v>4</v>
      </c>
      <c r="H121" s="21" t="s">
        <v>5</v>
      </c>
      <c r="I121" s="21" t="s">
        <v>6</v>
      </c>
      <c r="J121" s="21" t="s">
        <v>7</v>
      </c>
      <c r="K121" s="21" t="s">
        <v>8</v>
      </c>
      <c r="L121" s="21" t="s">
        <v>9</v>
      </c>
      <c r="M121" s="21" t="s">
        <v>10</v>
      </c>
      <c r="N121" s="22" t="s">
        <v>11</v>
      </c>
    </row>
    <row r="122" spans="2:14" ht="18.75" x14ac:dyDescent="0.3">
      <c r="B122" s="77" t="s">
        <v>27</v>
      </c>
      <c r="C122" s="83">
        <v>100</v>
      </c>
      <c r="D122" s="83">
        <v>100</v>
      </c>
      <c r="E122" s="83">
        <v>100</v>
      </c>
      <c r="F122" s="83">
        <v>100</v>
      </c>
      <c r="G122" s="83">
        <v>100</v>
      </c>
      <c r="H122" s="83"/>
      <c r="I122" s="83"/>
      <c r="J122" s="83"/>
      <c r="K122" s="83"/>
      <c r="L122" s="83"/>
      <c r="M122" s="83"/>
      <c r="N122" s="83"/>
    </row>
    <row r="123" spans="2:14" x14ac:dyDescent="0.25">
      <c r="B123" s="1" t="s">
        <v>20</v>
      </c>
      <c r="C123" s="13">
        <v>100</v>
      </c>
      <c r="D123" s="13">
        <v>100</v>
      </c>
      <c r="E123" s="13">
        <v>100</v>
      </c>
      <c r="F123" s="13">
        <v>100</v>
      </c>
      <c r="G123" s="13">
        <v>100</v>
      </c>
      <c r="H123" s="13">
        <v>100</v>
      </c>
      <c r="I123" s="13">
        <v>100</v>
      </c>
      <c r="J123" s="13">
        <v>100</v>
      </c>
      <c r="K123" s="13">
        <v>100</v>
      </c>
      <c r="L123" s="13">
        <v>100</v>
      </c>
      <c r="M123" s="13">
        <v>100</v>
      </c>
      <c r="N123" s="13">
        <v>100</v>
      </c>
    </row>
    <row r="124" spans="2:14" x14ac:dyDescent="0.25">
      <c r="B124" s="8" t="s">
        <v>17</v>
      </c>
      <c r="C124" s="26">
        <f>C123-C122</f>
        <v>0</v>
      </c>
      <c r="D124" s="26">
        <f t="shared" ref="D124:N124" si="15">D123-D122</f>
        <v>0</v>
      </c>
      <c r="E124" s="26">
        <f t="shared" si="15"/>
        <v>0</v>
      </c>
      <c r="F124" s="26">
        <f t="shared" si="15"/>
        <v>0</v>
      </c>
      <c r="G124" s="26">
        <f t="shared" si="15"/>
        <v>0</v>
      </c>
      <c r="H124" s="26">
        <f t="shared" si="15"/>
        <v>100</v>
      </c>
      <c r="I124" s="26">
        <f t="shared" si="15"/>
        <v>100</v>
      </c>
      <c r="J124" s="26">
        <f t="shared" si="15"/>
        <v>100</v>
      </c>
      <c r="K124" s="26">
        <f t="shared" si="15"/>
        <v>100</v>
      </c>
      <c r="L124" s="26">
        <f t="shared" si="15"/>
        <v>100</v>
      </c>
      <c r="M124" s="26">
        <f t="shared" si="15"/>
        <v>100</v>
      </c>
      <c r="N124" s="26">
        <f t="shared" si="15"/>
        <v>100</v>
      </c>
    </row>
    <row r="131" spans="2:12" ht="15.75" thickBot="1" x14ac:dyDescent="0.3"/>
    <row r="132" spans="2:12" ht="27.75" thickTop="1" thickBot="1" x14ac:dyDescent="0.45">
      <c r="C132" s="38"/>
      <c r="D132" s="38"/>
      <c r="E132" s="1731" t="s">
        <v>959</v>
      </c>
      <c r="F132" s="1732"/>
      <c r="G132" s="1732"/>
      <c r="H132" s="1732"/>
      <c r="I132" s="1732"/>
      <c r="J132" s="1732"/>
      <c r="K132" s="1732"/>
      <c r="L132" s="1733"/>
    </row>
    <row r="133" spans="2:12" ht="15.75" thickTop="1" x14ac:dyDescent="0.25"/>
    <row r="134" spans="2:12" ht="24" customHeight="1" thickBot="1" x14ac:dyDescent="0.3">
      <c r="B134" s="518" t="s">
        <v>959</v>
      </c>
      <c r="C134" s="515" t="s">
        <v>49</v>
      </c>
      <c r="D134" s="42"/>
      <c r="E134" s="42"/>
      <c r="F134" s="42"/>
      <c r="G134" s="42"/>
      <c r="H134" s="42"/>
      <c r="I134" s="42"/>
      <c r="J134" s="42"/>
      <c r="K134" s="42"/>
      <c r="L134" s="42"/>
    </row>
    <row r="135" spans="2:12" ht="18.75" x14ac:dyDescent="0.3">
      <c r="B135" s="77" t="s">
        <v>27</v>
      </c>
      <c r="C135" s="373">
        <v>0</v>
      </c>
      <c r="D135" s="513"/>
      <c r="E135" s="513"/>
      <c r="F135" s="513"/>
      <c r="G135" s="513"/>
      <c r="H135" s="513"/>
      <c r="I135" s="513"/>
      <c r="J135" s="513"/>
      <c r="K135" s="513"/>
      <c r="L135" s="513"/>
    </row>
    <row r="136" spans="2:12" x14ac:dyDescent="0.25">
      <c r="B136" s="1" t="s">
        <v>20</v>
      </c>
      <c r="C136" s="511">
        <v>0</v>
      </c>
      <c r="D136" s="514"/>
      <c r="E136" s="514"/>
      <c r="F136" s="514"/>
      <c r="G136" s="514"/>
      <c r="H136" s="514"/>
      <c r="I136" s="514"/>
      <c r="J136" s="514"/>
      <c r="K136" s="514"/>
      <c r="L136" s="514"/>
    </row>
    <row r="137" spans="2:12" x14ac:dyDescent="0.25">
      <c r="B137" s="8" t="s">
        <v>17</v>
      </c>
      <c r="C137" s="512">
        <f>C136-C135</f>
        <v>0</v>
      </c>
      <c r="D137" s="514"/>
      <c r="E137" s="514"/>
      <c r="F137" s="514"/>
      <c r="G137" s="514"/>
      <c r="H137" s="514"/>
      <c r="I137" s="514"/>
      <c r="J137" s="514"/>
      <c r="K137" s="514"/>
      <c r="L137" s="514"/>
    </row>
    <row r="143" spans="2:12" ht="15.75" thickBot="1" x14ac:dyDescent="0.3"/>
    <row r="144" spans="2:12" ht="27.75" thickTop="1" thickBot="1" x14ac:dyDescent="0.45">
      <c r="C144" s="38"/>
      <c r="D144" s="38"/>
      <c r="E144" s="1731" t="s">
        <v>960</v>
      </c>
      <c r="F144" s="1732"/>
      <c r="G144" s="1732"/>
      <c r="H144" s="1732"/>
      <c r="I144" s="1732"/>
      <c r="J144" s="1732"/>
      <c r="K144" s="1732"/>
      <c r="L144" s="1733"/>
    </row>
    <row r="145" spans="2:14" ht="15.75" thickTop="1" x14ac:dyDescent="0.25"/>
    <row r="146" spans="2:14" ht="15.75" thickBot="1" x14ac:dyDescent="0.3">
      <c r="B146" s="518" t="s">
        <v>960</v>
      </c>
      <c r="C146" s="515" t="s">
        <v>49</v>
      </c>
      <c r="D146" s="42"/>
      <c r="E146" s="42"/>
      <c r="F146" s="42"/>
      <c r="G146" s="42"/>
      <c r="H146" s="42"/>
      <c r="I146" s="42"/>
      <c r="J146" s="42"/>
      <c r="K146" s="42"/>
      <c r="L146" s="42"/>
    </row>
    <row r="147" spans="2:14" ht="18.75" x14ac:dyDescent="0.3">
      <c r="B147" s="77" t="s">
        <v>27</v>
      </c>
      <c r="C147" s="373">
        <v>1</v>
      </c>
      <c r="D147" s="513"/>
      <c r="E147" s="513"/>
      <c r="F147" s="513"/>
      <c r="G147" s="513"/>
      <c r="H147" s="513"/>
      <c r="I147" s="513"/>
      <c r="J147" s="513"/>
      <c r="K147" s="513"/>
      <c r="L147" s="513"/>
    </row>
    <row r="148" spans="2:14" x14ac:dyDescent="0.25">
      <c r="B148" s="1" t="s">
        <v>20</v>
      </c>
      <c r="C148" s="511">
        <v>1</v>
      </c>
      <c r="D148" s="514"/>
      <c r="E148" s="514"/>
      <c r="F148" s="514"/>
      <c r="G148" s="514"/>
      <c r="H148" s="514"/>
      <c r="I148" s="514"/>
      <c r="J148" s="514"/>
      <c r="K148" s="514"/>
      <c r="L148" s="514"/>
    </row>
    <row r="149" spans="2:14" x14ac:dyDescent="0.25">
      <c r="B149" s="8" t="s">
        <v>17</v>
      </c>
      <c r="C149" s="512">
        <f>C148-C147</f>
        <v>0</v>
      </c>
      <c r="D149" s="514"/>
      <c r="E149" s="514"/>
      <c r="F149" s="514"/>
      <c r="G149" s="514"/>
      <c r="H149" s="514"/>
      <c r="I149" s="514"/>
      <c r="J149" s="514"/>
      <c r="K149" s="514"/>
      <c r="L149" s="514"/>
    </row>
    <row r="155" spans="2:14" ht="26.25" x14ac:dyDescent="0.4">
      <c r="B155" s="1754" t="s">
        <v>964</v>
      </c>
      <c r="C155" s="1754"/>
      <c r="D155" s="1754"/>
      <c r="E155" s="1754"/>
      <c r="F155" s="1754"/>
      <c r="G155" s="1754"/>
      <c r="H155" s="1754"/>
      <c r="I155" s="1754"/>
      <c r="J155" s="1754"/>
      <c r="K155" s="1754"/>
      <c r="L155" s="1754"/>
      <c r="M155" s="1754"/>
      <c r="N155" s="1754"/>
    </row>
    <row r="157" spans="2:14" ht="24" customHeight="1" thickBot="1" x14ac:dyDescent="0.3">
      <c r="B157" s="521" t="s">
        <v>964</v>
      </c>
      <c r="C157" s="503" t="s">
        <v>0</v>
      </c>
      <c r="D157" s="503" t="s">
        <v>1</v>
      </c>
      <c r="E157" s="503" t="s">
        <v>2</v>
      </c>
      <c r="F157" s="503" t="s">
        <v>3</v>
      </c>
      <c r="G157" s="503" t="s">
        <v>4</v>
      </c>
      <c r="H157" s="503" t="s">
        <v>5</v>
      </c>
      <c r="I157" s="503" t="s">
        <v>6</v>
      </c>
      <c r="J157" s="503" t="s">
        <v>7</v>
      </c>
      <c r="K157" s="503" t="s">
        <v>8</v>
      </c>
      <c r="L157" s="503" t="s">
        <v>9</v>
      </c>
      <c r="M157" s="503" t="s">
        <v>10</v>
      </c>
      <c r="N157" s="504" t="s">
        <v>11</v>
      </c>
    </row>
    <row r="158" spans="2:14" x14ac:dyDescent="0.25">
      <c r="B158" s="1415" t="s">
        <v>965</v>
      </c>
      <c r="C158" s="1413">
        <v>54</v>
      </c>
      <c r="D158" s="528">
        <v>28</v>
      </c>
      <c r="E158" s="528">
        <v>68</v>
      </c>
      <c r="F158" s="528">
        <v>45</v>
      </c>
      <c r="G158" s="528">
        <v>67</v>
      </c>
      <c r="H158" s="528"/>
      <c r="I158" s="528"/>
      <c r="J158" s="528"/>
      <c r="K158" s="528"/>
      <c r="L158" s="528"/>
      <c r="M158" s="528"/>
      <c r="N158" s="528"/>
    </row>
    <row r="159" spans="2:14" x14ac:dyDescent="0.25">
      <c r="B159" s="1415" t="s">
        <v>966</v>
      </c>
      <c r="C159" s="1414">
        <v>50</v>
      </c>
      <c r="D159" s="528">
        <v>21</v>
      </c>
      <c r="E159" s="528">
        <v>54</v>
      </c>
      <c r="F159" s="528">
        <v>40</v>
      </c>
      <c r="G159" s="528">
        <v>67</v>
      </c>
      <c r="H159" s="528"/>
      <c r="I159" s="528"/>
      <c r="J159" s="528"/>
      <c r="K159" s="528"/>
      <c r="L159" s="528"/>
      <c r="M159" s="528"/>
      <c r="N159" s="528"/>
    </row>
    <row r="160" spans="2:14" ht="18.75" x14ac:dyDescent="0.3">
      <c r="B160" s="77" t="s">
        <v>27</v>
      </c>
      <c r="C160" s="79">
        <f>(C159/C158)</f>
        <v>0.92592592592592593</v>
      </c>
      <c r="D160" s="79">
        <f t="shared" ref="D160:N160" si="16">(D159/D158)</f>
        <v>0.75</v>
      </c>
      <c r="E160" s="79">
        <f t="shared" si="16"/>
        <v>0.79411764705882348</v>
      </c>
      <c r="F160" s="79">
        <f t="shared" si="16"/>
        <v>0.88888888888888884</v>
      </c>
      <c r="G160" s="79">
        <f t="shared" si="16"/>
        <v>1</v>
      </c>
      <c r="H160" s="79" t="e">
        <f t="shared" si="16"/>
        <v>#DIV/0!</v>
      </c>
      <c r="I160" s="79" t="e">
        <f t="shared" si="16"/>
        <v>#DIV/0!</v>
      </c>
      <c r="J160" s="79" t="e">
        <f t="shared" si="16"/>
        <v>#DIV/0!</v>
      </c>
      <c r="K160" s="79" t="e">
        <f t="shared" si="16"/>
        <v>#DIV/0!</v>
      </c>
      <c r="L160" s="79" t="e">
        <f t="shared" si="16"/>
        <v>#DIV/0!</v>
      </c>
      <c r="M160" s="79" t="e">
        <f t="shared" si="16"/>
        <v>#DIV/0!</v>
      </c>
      <c r="N160" s="79" t="e">
        <f t="shared" si="16"/>
        <v>#DIV/0!</v>
      </c>
    </row>
    <row r="161" spans="2:14" x14ac:dyDescent="0.25">
      <c r="B161" s="1" t="s">
        <v>20</v>
      </c>
      <c r="C161" s="370">
        <v>0.7</v>
      </c>
      <c r="D161" s="370">
        <v>0.7</v>
      </c>
      <c r="E161" s="370">
        <v>0.7</v>
      </c>
      <c r="F161" s="370">
        <v>0.7</v>
      </c>
      <c r="G161" s="370">
        <v>0.7</v>
      </c>
      <c r="H161" s="370">
        <v>0.7</v>
      </c>
      <c r="I161" s="370">
        <v>0.7</v>
      </c>
      <c r="J161" s="370">
        <v>0.7</v>
      </c>
      <c r="K161" s="370">
        <v>0.7</v>
      </c>
      <c r="L161" s="370">
        <v>0.7</v>
      </c>
      <c r="M161" s="370">
        <v>0.7</v>
      </c>
      <c r="N161" s="370">
        <v>0.7</v>
      </c>
    </row>
    <row r="162" spans="2:14" x14ac:dyDescent="0.25">
      <c r="B162" s="8" t="s">
        <v>17</v>
      </c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</row>
    <row r="168" spans="2:14" ht="26.25" x14ac:dyDescent="0.4">
      <c r="B168" s="1754" t="s">
        <v>1092</v>
      </c>
      <c r="C168" s="1754"/>
      <c r="D168" s="1754"/>
      <c r="E168" s="1754"/>
      <c r="F168" s="1754"/>
      <c r="G168" s="1754"/>
      <c r="H168" s="1754"/>
      <c r="I168" s="1754"/>
      <c r="J168" s="1754"/>
      <c r="K168" s="1754"/>
      <c r="L168" s="1754"/>
      <c r="M168" s="1754"/>
      <c r="N168" s="1754"/>
    </row>
    <row r="170" spans="2:14" ht="27.75" customHeight="1" thickBot="1" x14ac:dyDescent="0.3">
      <c r="B170" s="521" t="s">
        <v>967</v>
      </c>
      <c r="C170" s="503" t="s">
        <v>0</v>
      </c>
      <c r="D170" s="503" t="s">
        <v>1</v>
      </c>
      <c r="E170" s="503" t="s">
        <v>2</v>
      </c>
      <c r="F170" s="503" t="s">
        <v>3</v>
      </c>
      <c r="G170" s="503" t="s">
        <v>4</v>
      </c>
      <c r="H170" s="503" t="s">
        <v>5</v>
      </c>
      <c r="I170" s="503" t="s">
        <v>6</v>
      </c>
      <c r="J170" s="503" t="s">
        <v>7</v>
      </c>
      <c r="K170" s="503" t="s">
        <v>8</v>
      </c>
      <c r="L170" s="503" t="s">
        <v>9</v>
      </c>
      <c r="M170" s="503" t="s">
        <v>10</v>
      </c>
      <c r="N170" s="504" t="s">
        <v>11</v>
      </c>
    </row>
    <row r="171" spans="2:14" x14ac:dyDescent="0.25">
      <c r="B171" s="1415" t="s">
        <v>1090</v>
      </c>
      <c r="C171" s="1413">
        <f>C158</f>
        <v>54</v>
      </c>
      <c r="D171" s="1413">
        <f>D158</f>
        <v>28</v>
      </c>
      <c r="E171" s="1413">
        <f>E158</f>
        <v>68</v>
      </c>
      <c r="F171" s="1413">
        <f>F158</f>
        <v>45</v>
      </c>
      <c r="G171" s="1413">
        <f>G158</f>
        <v>67</v>
      </c>
      <c r="H171" s="528"/>
      <c r="I171" s="528"/>
      <c r="J171" s="528"/>
      <c r="K171" s="528"/>
      <c r="L171" s="528"/>
      <c r="M171" s="528"/>
      <c r="N171" s="528"/>
    </row>
    <row r="172" spans="2:14" x14ac:dyDescent="0.25">
      <c r="B172" s="1415" t="s">
        <v>1093</v>
      </c>
      <c r="C172" s="1414">
        <v>0</v>
      </c>
      <c r="D172" s="1414">
        <v>0</v>
      </c>
      <c r="E172" s="1414">
        <v>0</v>
      </c>
      <c r="F172" s="1414">
        <v>0</v>
      </c>
      <c r="G172" s="1414">
        <v>0</v>
      </c>
      <c r="H172" s="528"/>
      <c r="I172" s="528"/>
      <c r="J172" s="528"/>
      <c r="K172" s="528"/>
      <c r="L172" s="528"/>
      <c r="M172" s="528"/>
      <c r="N172" s="528"/>
    </row>
    <row r="173" spans="2:14" ht="18.75" x14ac:dyDescent="0.3">
      <c r="B173" s="77" t="s">
        <v>27</v>
      </c>
      <c r="C173" s="81">
        <f>C172</f>
        <v>0</v>
      </c>
      <c r="D173" s="81">
        <f t="shared" ref="D173:N173" si="17">D172</f>
        <v>0</v>
      </c>
      <c r="E173" s="81">
        <f t="shared" si="17"/>
        <v>0</v>
      </c>
      <c r="F173" s="81">
        <f t="shared" si="17"/>
        <v>0</v>
      </c>
      <c r="G173" s="81">
        <f t="shared" si="17"/>
        <v>0</v>
      </c>
      <c r="H173" s="81">
        <f t="shared" si="17"/>
        <v>0</v>
      </c>
      <c r="I173" s="81">
        <f t="shared" si="17"/>
        <v>0</v>
      </c>
      <c r="J173" s="81">
        <f t="shared" si="17"/>
        <v>0</v>
      </c>
      <c r="K173" s="81">
        <f t="shared" si="17"/>
        <v>0</v>
      </c>
      <c r="L173" s="81">
        <f t="shared" si="17"/>
        <v>0</v>
      </c>
      <c r="M173" s="81">
        <f t="shared" si="17"/>
        <v>0</v>
      </c>
      <c r="N173" s="81">
        <f t="shared" si="17"/>
        <v>0</v>
      </c>
    </row>
    <row r="174" spans="2:14" x14ac:dyDescent="0.25">
      <c r="B174" s="1" t="s">
        <v>20</v>
      </c>
      <c r="C174" s="13">
        <v>5</v>
      </c>
      <c r="D174" s="13">
        <v>5</v>
      </c>
      <c r="E174" s="13">
        <v>5</v>
      </c>
      <c r="F174" s="13">
        <v>5</v>
      </c>
      <c r="G174" s="13">
        <v>5</v>
      </c>
      <c r="H174" s="13">
        <v>5</v>
      </c>
      <c r="I174" s="13">
        <v>5</v>
      </c>
      <c r="J174" s="13">
        <v>5</v>
      </c>
      <c r="K174" s="13">
        <v>5</v>
      </c>
      <c r="L174" s="13">
        <v>5</v>
      </c>
      <c r="M174" s="13">
        <v>5</v>
      </c>
      <c r="N174" s="13">
        <v>5</v>
      </c>
    </row>
    <row r="175" spans="2:14" x14ac:dyDescent="0.25">
      <c r="B175" s="8" t="s">
        <v>17</v>
      </c>
      <c r="C175" s="26"/>
      <c r="D175" s="26"/>
      <c r="E175" s="26"/>
      <c r="F175" s="26"/>
      <c r="G175" s="26"/>
      <c r="H175" s="19"/>
      <c r="I175" s="26"/>
      <c r="J175" s="26"/>
      <c r="K175" s="26"/>
      <c r="L175" s="26"/>
      <c r="M175" s="26"/>
      <c r="N175" s="26"/>
    </row>
    <row r="180" spans="2:20" ht="15.75" thickBot="1" x14ac:dyDescent="0.3"/>
    <row r="181" spans="2:20" ht="27.75" thickTop="1" thickBot="1" x14ac:dyDescent="0.45">
      <c r="C181" s="1731" t="s">
        <v>1180</v>
      </c>
      <c r="D181" s="1732"/>
      <c r="E181" s="1732"/>
      <c r="F181" s="1732"/>
      <c r="G181" s="1732"/>
      <c r="H181" s="1732"/>
      <c r="I181" s="1732"/>
      <c r="J181" s="1732"/>
      <c r="K181" s="1732"/>
      <c r="L181" s="1757"/>
      <c r="M181" s="1757"/>
    </row>
    <row r="182" spans="2:20" ht="15.75" thickTop="1" x14ac:dyDescent="0.25">
      <c r="P182" s="1727" t="s">
        <v>71</v>
      </c>
      <c r="Q182" s="1727"/>
      <c r="R182" s="1727"/>
      <c r="S182" s="1727"/>
      <c r="T182" s="1727"/>
    </row>
    <row r="183" spans="2:20" ht="15.75" thickBot="1" x14ac:dyDescent="0.3">
      <c r="B183" s="523" t="s">
        <v>1067</v>
      </c>
      <c r="C183" s="21" t="s">
        <v>0</v>
      </c>
      <c r="D183" s="21" t="s">
        <v>1</v>
      </c>
      <c r="E183" s="21" t="s">
        <v>2</v>
      </c>
      <c r="F183" s="21" t="s">
        <v>3</v>
      </c>
      <c r="G183" s="21" t="s">
        <v>4</v>
      </c>
      <c r="H183" s="21" t="s">
        <v>5</v>
      </c>
      <c r="I183" s="21" t="s">
        <v>6</v>
      </c>
      <c r="J183" s="21" t="s">
        <v>7</v>
      </c>
      <c r="K183" s="21" t="s">
        <v>8</v>
      </c>
      <c r="L183" s="21" t="s">
        <v>9</v>
      </c>
      <c r="M183" s="21" t="s">
        <v>10</v>
      </c>
      <c r="N183" s="22" t="s">
        <v>11</v>
      </c>
    </row>
    <row r="184" spans="2:20" ht="18.75" x14ac:dyDescent="0.3">
      <c r="B184" s="77" t="s">
        <v>27</v>
      </c>
      <c r="C184" s="83">
        <v>0</v>
      </c>
      <c r="D184" s="83">
        <v>0.75</v>
      </c>
      <c r="E184" s="83">
        <v>0</v>
      </c>
      <c r="F184" s="83">
        <v>0</v>
      </c>
      <c r="G184" s="83">
        <v>0</v>
      </c>
      <c r="H184" s="83"/>
      <c r="I184" s="83"/>
      <c r="J184" s="83"/>
      <c r="K184" s="83"/>
      <c r="L184" s="83"/>
      <c r="M184" s="83"/>
      <c r="N184" s="83"/>
    </row>
    <row r="185" spans="2:20" x14ac:dyDescent="0.25">
      <c r="B185" s="1" t="s">
        <v>20</v>
      </c>
      <c r="C185" s="13">
        <v>24</v>
      </c>
      <c r="D185" s="13">
        <v>24</v>
      </c>
      <c r="E185" s="13">
        <v>24</v>
      </c>
      <c r="F185" s="13">
        <v>24</v>
      </c>
      <c r="G185" s="13">
        <v>24</v>
      </c>
      <c r="H185" s="13">
        <v>24</v>
      </c>
      <c r="I185" s="13">
        <v>24</v>
      </c>
      <c r="J185" s="13">
        <v>24</v>
      </c>
      <c r="K185" s="13">
        <v>24</v>
      </c>
      <c r="L185" s="13">
        <v>24</v>
      </c>
      <c r="M185" s="13">
        <v>24</v>
      </c>
      <c r="N185" s="13">
        <v>24</v>
      </c>
    </row>
    <row r="186" spans="2:20" x14ac:dyDescent="0.25">
      <c r="B186" s="8" t="s">
        <v>17</v>
      </c>
      <c r="C186" s="26">
        <f>C185-C184</f>
        <v>24</v>
      </c>
      <c r="D186" s="26">
        <f t="shared" ref="D186:N186" si="18">D185-D184</f>
        <v>23.25</v>
      </c>
      <c r="E186" s="26">
        <f t="shared" si="18"/>
        <v>24</v>
      </c>
      <c r="F186" s="26">
        <f t="shared" si="18"/>
        <v>24</v>
      </c>
      <c r="G186" s="26">
        <f t="shared" si="18"/>
        <v>24</v>
      </c>
      <c r="H186" s="26">
        <f t="shared" si="18"/>
        <v>24</v>
      </c>
      <c r="I186" s="26">
        <f t="shared" si="18"/>
        <v>24</v>
      </c>
      <c r="J186" s="26">
        <f t="shared" si="18"/>
        <v>24</v>
      </c>
      <c r="K186" s="26">
        <f t="shared" si="18"/>
        <v>24</v>
      </c>
      <c r="L186" s="26">
        <f t="shared" si="18"/>
        <v>24</v>
      </c>
      <c r="M186" s="26">
        <f t="shared" si="18"/>
        <v>24</v>
      </c>
      <c r="N186" s="26">
        <f t="shared" si="18"/>
        <v>24</v>
      </c>
    </row>
  </sheetData>
  <mergeCells count="36">
    <mergeCell ref="P182:T182"/>
    <mergeCell ref="B155:N155"/>
    <mergeCell ref="B168:N168"/>
    <mergeCell ref="E144:L144"/>
    <mergeCell ref="Q86:V86"/>
    <mergeCell ref="E119:J119"/>
    <mergeCell ref="E132:L132"/>
    <mergeCell ref="C181:K181"/>
    <mergeCell ref="L181:M181"/>
    <mergeCell ref="P97:V97"/>
    <mergeCell ref="B98:N98"/>
    <mergeCell ref="E109:J109"/>
    <mergeCell ref="C46:K46"/>
    <mergeCell ref="R46:S46"/>
    <mergeCell ref="E88:L88"/>
    <mergeCell ref="P48:V48"/>
    <mergeCell ref="E56:J56"/>
    <mergeCell ref="Q56:T56"/>
    <mergeCell ref="Q58:U58"/>
    <mergeCell ref="Q64:T64"/>
    <mergeCell ref="Q66:U66"/>
    <mergeCell ref="E67:L67"/>
    <mergeCell ref="Q73:T73"/>
    <mergeCell ref="Q76:V76"/>
    <mergeCell ref="E78:L78"/>
    <mergeCell ref="Q1:T1"/>
    <mergeCell ref="E4:I4"/>
    <mergeCell ref="Q9:T9"/>
    <mergeCell ref="E11:I11"/>
    <mergeCell ref="R14:S14"/>
    <mergeCell ref="Q17:T17"/>
    <mergeCell ref="E18:I18"/>
    <mergeCell ref="Q27:T27"/>
    <mergeCell ref="E28:I28"/>
    <mergeCell ref="B38:N38"/>
    <mergeCell ref="P38:V3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98305" r:id="rId4">
          <objectPr defaultSize="0" autoPict="0" r:id="rId5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98305" r:id="rId4"/>
      </mc:Fallback>
    </mc:AlternateContent>
  </oleObjects>
  <tableParts count="18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V94"/>
  <sheetViews>
    <sheetView topLeftCell="A67" zoomScale="70" zoomScaleNormal="70" workbookViewId="0">
      <selection activeCell="G98" sqref="G98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7" max="7" width="13.28515625" customWidth="1"/>
    <col min="8" max="8" width="13.42578125" bestFit="1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20" x14ac:dyDescent="0.25">
      <c r="Q1" s="1727" t="s">
        <v>64</v>
      </c>
      <c r="R1" s="1727"/>
      <c r="S1" s="1727"/>
      <c r="T1" s="1727"/>
    </row>
    <row r="3" spans="2:20" ht="15.75" thickBot="1" x14ac:dyDescent="0.3"/>
    <row r="4" spans="2:20" ht="27.75" thickTop="1" thickBot="1" x14ac:dyDescent="0.3">
      <c r="E4" s="1728" t="s">
        <v>64</v>
      </c>
      <c r="F4" s="1729"/>
      <c r="G4" s="1729"/>
      <c r="H4" s="1729"/>
      <c r="I4" s="1730"/>
    </row>
    <row r="5" spans="2:20" ht="15.75" thickTop="1" x14ac:dyDescent="0.25"/>
    <row r="6" spans="2:20" ht="15.75" thickBot="1" x14ac:dyDescent="0.3">
      <c r="B6" s="5" t="s">
        <v>969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f>DATOS!D$46</f>
        <v>0</v>
      </c>
      <c r="D7" s="88">
        <f>DATOS!F$46</f>
        <v>0</v>
      </c>
      <c r="E7" s="88">
        <f>DATOS!H$46</f>
        <v>0</v>
      </c>
      <c r="F7" s="88">
        <f>DATOS!J$46</f>
        <v>0</v>
      </c>
      <c r="G7" s="88">
        <f>DATOS!L$46</f>
        <v>0</v>
      </c>
      <c r="H7" s="88">
        <f>DATOS!N$46</f>
        <v>0</v>
      </c>
      <c r="I7" s="88">
        <f>DATOS!P$46</f>
        <v>0</v>
      </c>
      <c r="J7" s="88">
        <f>DATOS!R$46</f>
        <v>0</v>
      </c>
      <c r="K7" s="88">
        <f>DATOS!T$46</f>
        <v>0</v>
      </c>
      <c r="L7" s="88">
        <f>DATOS!V$46</f>
        <v>0</v>
      </c>
      <c r="M7" s="88">
        <f>DATOS!X$46</f>
        <v>0</v>
      </c>
      <c r="N7" s="88">
        <f>DATOS!Z$46</f>
        <v>0</v>
      </c>
    </row>
    <row r="8" spans="2:20" x14ac:dyDescent="0.25">
      <c r="B8" s="1" t="s">
        <v>20</v>
      </c>
      <c r="C8" s="55">
        <v>10000</v>
      </c>
      <c r="D8" s="55">
        <v>10000</v>
      </c>
      <c r="E8" s="55">
        <v>10000</v>
      </c>
      <c r="F8" s="55">
        <v>10000</v>
      </c>
      <c r="G8" s="55">
        <v>10000</v>
      </c>
      <c r="H8" s="55">
        <v>10000</v>
      </c>
      <c r="I8" s="55">
        <v>10000</v>
      </c>
      <c r="J8" s="55">
        <v>10000</v>
      </c>
      <c r="K8" s="55">
        <v>10000</v>
      </c>
      <c r="L8" s="55">
        <v>10000</v>
      </c>
      <c r="M8" s="55">
        <v>10000</v>
      </c>
      <c r="N8" s="55">
        <v>10000</v>
      </c>
    </row>
    <row r="9" spans="2:20" x14ac:dyDescent="0.25">
      <c r="B9" s="8" t="s">
        <v>17</v>
      </c>
      <c r="C9" s="56">
        <f>C8-C7</f>
        <v>10000</v>
      </c>
      <c r="D9" s="56">
        <f t="shared" ref="D9:N9" si="0">D8-D7</f>
        <v>10000</v>
      </c>
      <c r="E9" s="56">
        <f t="shared" si="0"/>
        <v>10000</v>
      </c>
      <c r="F9" s="56">
        <f t="shared" si="0"/>
        <v>10000</v>
      </c>
      <c r="G9" s="56">
        <f t="shared" si="0"/>
        <v>10000</v>
      </c>
      <c r="H9" s="56">
        <f t="shared" si="0"/>
        <v>10000</v>
      </c>
      <c r="I9" s="56">
        <f t="shared" si="0"/>
        <v>10000</v>
      </c>
      <c r="J9" s="56">
        <f t="shared" si="0"/>
        <v>10000</v>
      </c>
      <c r="K9" s="56">
        <f t="shared" si="0"/>
        <v>10000</v>
      </c>
      <c r="L9" s="56">
        <f t="shared" si="0"/>
        <v>10000</v>
      </c>
      <c r="M9" s="56">
        <f t="shared" si="0"/>
        <v>10000</v>
      </c>
      <c r="N9" s="56">
        <f t="shared" si="0"/>
        <v>10000</v>
      </c>
      <c r="Q9" s="1727" t="s">
        <v>65</v>
      </c>
      <c r="R9" s="1727"/>
      <c r="S9" s="1727"/>
      <c r="T9" s="1727"/>
    </row>
    <row r="10" spans="2:20" ht="15.75" thickBot="1" x14ac:dyDescent="0.3"/>
    <row r="11" spans="2:20" ht="27.75" thickTop="1" thickBot="1" x14ac:dyDescent="0.45">
      <c r="E11" s="1731" t="s">
        <v>65</v>
      </c>
      <c r="F11" s="1732"/>
      <c r="G11" s="1732"/>
      <c r="H11" s="1732"/>
      <c r="I11" s="1733"/>
    </row>
    <row r="12" spans="2:20" ht="15.75" thickTop="1" x14ac:dyDescent="0.25"/>
    <row r="13" spans="2:20" ht="15.75" thickBot="1" x14ac:dyDescent="0.3">
      <c r="B13" s="20" t="s">
        <v>970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1">
        <f>DATOS!D$47</f>
        <v>0</v>
      </c>
      <c r="D14" s="541">
        <f>DATOS!F$47</f>
        <v>0</v>
      </c>
      <c r="E14" s="541">
        <f>DATOS!H$47</f>
        <v>0</v>
      </c>
      <c r="F14" s="541">
        <f>DATOS!J$47</f>
        <v>0</v>
      </c>
      <c r="G14" s="541">
        <f>DATOS!L$47</f>
        <v>0</v>
      </c>
      <c r="H14" s="541">
        <f>DATOS!N$47</f>
        <v>0</v>
      </c>
      <c r="I14" s="541">
        <f>DATOS!P$47</f>
        <v>0</v>
      </c>
      <c r="J14" s="541">
        <f>DATOS!R$47</f>
        <v>0</v>
      </c>
      <c r="K14" s="541">
        <f>DATOS!T$47</f>
        <v>0</v>
      </c>
      <c r="L14" s="541">
        <f>DATOS!V$47</f>
        <v>0</v>
      </c>
      <c r="M14" s="541">
        <f>DATOS!X$47</f>
        <v>0</v>
      </c>
      <c r="N14" s="541">
        <f>DATOS!Z$47</f>
        <v>0</v>
      </c>
      <c r="R14" s="1727" t="s">
        <v>30</v>
      </c>
      <c r="S14" s="1727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2" ht="15.75" thickBot="1" x14ac:dyDescent="0.3">
      <c r="Q17" s="1727" t="s">
        <v>66</v>
      </c>
      <c r="R17" s="1727"/>
      <c r="S17" s="1727"/>
      <c r="T17" s="1727"/>
    </row>
    <row r="18" spans="2:22" ht="27.75" thickTop="1" thickBot="1" x14ac:dyDescent="0.45">
      <c r="E18" s="1731" t="s">
        <v>66</v>
      </c>
      <c r="F18" s="1732"/>
      <c r="G18" s="1732"/>
      <c r="H18" s="1732"/>
      <c r="I18" s="1733"/>
    </row>
    <row r="19" spans="2:22" ht="15.75" thickTop="1" x14ac:dyDescent="0.25"/>
    <row r="20" spans="2:22" ht="15.75" thickBot="1" x14ac:dyDescent="0.3">
      <c r="B20" s="20" t="s">
        <v>982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2" x14ac:dyDescent="0.25">
      <c r="B21" s="11" t="s">
        <v>67</v>
      </c>
      <c r="C21" s="15">
        <f>DATOS!D$48</f>
        <v>0</v>
      </c>
      <c r="D21" s="15">
        <f>DATOS!F$48</f>
        <v>0</v>
      </c>
      <c r="E21" s="15">
        <f>DATOS!H$48</f>
        <v>0</v>
      </c>
      <c r="F21" s="15">
        <f>DATOS!J$48</f>
        <v>0</v>
      </c>
      <c r="G21" s="15">
        <f>DATOS!L$48</f>
        <v>0</v>
      </c>
      <c r="H21" s="15">
        <f>DATOS!N$48</f>
        <v>0</v>
      </c>
      <c r="I21" s="15">
        <f>DATOS!P$48</f>
        <v>0</v>
      </c>
      <c r="J21" s="15">
        <f>DATOS!R$48</f>
        <v>0</v>
      </c>
      <c r="K21" s="15">
        <f>DATOS!T$48</f>
        <v>0</v>
      </c>
      <c r="L21" s="15">
        <f>DATOS!V$48</f>
        <v>0</v>
      </c>
      <c r="M21" s="15">
        <f>DATOS!X$48</f>
        <v>0</v>
      </c>
      <c r="N21" s="15">
        <f>DATOS!Z$48</f>
        <v>0</v>
      </c>
    </row>
    <row r="22" spans="2:22" x14ac:dyDescent="0.25">
      <c r="B22" s="71" t="s">
        <v>63</v>
      </c>
      <c r="C22" s="376">
        <f>DATOS!D$3</f>
        <v>95881.64</v>
      </c>
      <c r="D22" s="376">
        <f>DATOS!F$3</f>
        <v>128390.48</v>
      </c>
      <c r="E22" s="376">
        <f>DATOS!H$3</f>
        <v>108657.03</v>
      </c>
      <c r="F22" s="376">
        <f>DATOS!J$3</f>
        <v>115706.75</v>
      </c>
      <c r="G22" s="376">
        <f>DATOS!L$3</f>
        <v>108298.14</v>
      </c>
      <c r="H22" s="376">
        <f>DATOS!N$3</f>
        <v>92068.47</v>
      </c>
      <c r="I22" s="376">
        <f>DATOS!P$3</f>
        <v>0</v>
      </c>
      <c r="J22" s="376">
        <f>DATOS!R$3</f>
        <v>0</v>
      </c>
      <c r="K22" s="376">
        <f>DATOS!T$3</f>
        <v>0</v>
      </c>
      <c r="L22" s="376">
        <f>DATOS!V$3</f>
        <v>0</v>
      </c>
      <c r="M22" s="376">
        <f>DATOS!X$3</f>
        <v>0</v>
      </c>
      <c r="N22" s="376">
        <f>DATOS!Z$3</f>
        <v>0</v>
      </c>
    </row>
    <row r="23" spans="2:22" x14ac:dyDescent="0.25">
      <c r="B23" s="1" t="s">
        <v>72</v>
      </c>
      <c r="C23" s="365">
        <f>(C21/C22)</f>
        <v>0</v>
      </c>
      <c r="D23" s="365">
        <f t="shared" ref="D23:N23" si="2">(D21/D22)</f>
        <v>0</v>
      </c>
      <c r="E23" s="365">
        <f t="shared" si="2"/>
        <v>0</v>
      </c>
      <c r="F23" s="365">
        <f t="shared" si="2"/>
        <v>0</v>
      </c>
      <c r="G23" s="365">
        <f t="shared" si="2"/>
        <v>0</v>
      </c>
      <c r="H23" s="365">
        <f t="shared" si="2"/>
        <v>0</v>
      </c>
      <c r="I23" s="365" t="e">
        <f t="shared" si="2"/>
        <v>#DIV/0!</v>
      </c>
      <c r="J23" s="365" t="e">
        <f t="shared" si="2"/>
        <v>#DIV/0!</v>
      </c>
      <c r="K23" s="365" t="e">
        <f t="shared" si="2"/>
        <v>#DIV/0!</v>
      </c>
      <c r="L23" s="365" t="e">
        <f t="shared" si="2"/>
        <v>#DIV/0!</v>
      </c>
      <c r="M23" s="365" t="e">
        <f t="shared" si="2"/>
        <v>#DIV/0!</v>
      </c>
      <c r="N23" s="365" t="e">
        <f t="shared" si="2"/>
        <v>#DIV/0!</v>
      </c>
    </row>
    <row r="24" spans="2:22" ht="18.75" x14ac:dyDescent="0.3">
      <c r="B24" s="77" t="s">
        <v>27</v>
      </c>
      <c r="C24" s="80"/>
      <c r="D24" s="80"/>
      <c r="E24" s="367">
        <f>((C21+D21+E21)/(C22+D22+E22))</f>
        <v>0</v>
      </c>
      <c r="F24" s="80"/>
      <c r="G24" s="80"/>
      <c r="H24" s="367">
        <f>((F21+G21+H21)/(F22+G22+H22))</f>
        <v>0</v>
      </c>
      <c r="I24" s="80"/>
      <c r="J24" s="80"/>
      <c r="K24" s="367" t="e">
        <f>((I21+J21+K21)/(I22+J22+K22))</f>
        <v>#DIV/0!</v>
      </c>
      <c r="L24" s="80"/>
      <c r="M24" s="80"/>
      <c r="N24" s="367" t="e">
        <f>((L21+M21+N21)/(L22+M22+N22))</f>
        <v>#DIV/0!</v>
      </c>
    </row>
    <row r="25" spans="2:22" x14ac:dyDescent="0.25">
      <c r="B25" s="1" t="s">
        <v>20</v>
      </c>
      <c r="C25" s="18"/>
      <c r="D25" s="18"/>
      <c r="E25" s="684">
        <v>0.02</v>
      </c>
      <c r="F25" s="18"/>
      <c r="G25" s="18"/>
      <c r="H25" s="684">
        <v>0.02</v>
      </c>
      <c r="I25" s="18"/>
      <c r="J25" s="18"/>
      <c r="K25" s="684">
        <v>0.02</v>
      </c>
      <c r="L25" s="18"/>
      <c r="M25" s="18"/>
      <c r="N25" s="370">
        <v>0.02</v>
      </c>
    </row>
    <row r="26" spans="2:22" x14ac:dyDescent="0.25">
      <c r="B26" s="1" t="s">
        <v>17</v>
      </c>
      <c r="C26" s="36"/>
      <c r="D26" s="36"/>
      <c r="E26" s="368">
        <f>E25-E24</f>
        <v>0.02</v>
      </c>
      <c r="F26" s="36"/>
      <c r="G26" s="36"/>
      <c r="H26" s="368">
        <f>H25-H24</f>
        <v>0.02</v>
      </c>
      <c r="I26" s="36"/>
      <c r="J26" s="36"/>
      <c r="K26" s="368" t="e">
        <f>K25-K24</f>
        <v>#DIV/0!</v>
      </c>
      <c r="L26" s="36"/>
      <c r="M26" s="36"/>
      <c r="N26" s="368" t="e">
        <f>N25-N24</f>
        <v>#DIV/0!</v>
      </c>
    </row>
    <row r="27" spans="2:22" ht="15.75" thickBot="1" x14ac:dyDescent="0.3">
      <c r="Q27" s="1727" t="s">
        <v>25</v>
      </c>
      <c r="R27" s="1727"/>
      <c r="S27" s="1727"/>
      <c r="T27" s="1727"/>
    </row>
    <row r="28" spans="2:22" ht="26.25" customHeight="1" thickTop="1" thickBot="1" x14ac:dyDescent="0.45">
      <c r="B28" s="1731" t="s">
        <v>68</v>
      </c>
      <c r="C28" s="1755"/>
      <c r="D28" s="1755"/>
      <c r="E28" s="1755"/>
      <c r="F28" s="1755"/>
      <c r="G28" s="1755"/>
      <c r="H28" s="1755"/>
      <c r="I28" s="1755"/>
      <c r="J28" s="1755"/>
      <c r="K28" s="1755"/>
      <c r="L28" s="1755"/>
      <c r="M28" s="1755"/>
      <c r="N28" s="1756"/>
      <c r="P28" s="1741" t="s">
        <v>68</v>
      </c>
      <c r="Q28" s="1741"/>
      <c r="R28" s="1741"/>
      <c r="S28" s="1741"/>
      <c r="T28" s="1741"/>
      <c r="U28" s="1741"/>
      <c r="V28" s="1742"/>
    </row>
    <row r="29" spans="2:22" ht="15.75" thickTop="1" x14ac:dyDescent="0.25"/>
    <row r="30" spans="2:22" ht="30" customHeight="1" thickBot="1" x14ac:dyDescent="0.3">
      <c r="B30" s="522" t="s">
        <v>971</v>
      </c>
      <c r="C30" s="503" t="s">
        <v>0</v>
      </c>
      <c r="D30" s="503" t="s">
        <v>1</v>
      </c>
      <c r="E30" s="503" t="s">
        <v>2</v>
      </c>
      <c r="F30" s="503" t="s">
        <v>3</v>
      </c>
      <c r="G30" s="503" t="s">
        <v>4</v>
      </c>
      <c r="H30" s="503" t="s">
        <v>5</v>
      </c>
      <c r="I30" s="503" t="s">
        <v>6</v>
      </c>
      <c r="J30" s="503" t="s">
        <v>7</v>
      </c>
      <c r="K30" s="503" t="s">
        <v>8</v>
      </c>
      <c r="L30" s="503" t="s">
        <v>9</v>
      </c>
      <c r="M30" s="503" t="s">
        <v>10</v>
      </c>
      <c r="N30" s="504" t="s">
        <v>11</v>
      </c>
    </row>
    <row r="31" spans="2:22" x14ac:dyDescent="0.25">
      <c r="B31" s="11" t="s">
        <v>69</v>
      </c>
      <c r="C31" s="15">
        <f>DATOS!D$50</f>
        <v>0</v>
      </c>
      <c r="D31" s="15">
        <f>DATOS!F$50</f>
        <v>0</v>
      </c>
      <c r="E31" s="15">
        <f>DATOS!H$50</f>
        <v>0</v>
      </c>
      <c r="F31" s="15">
        <f>DATOS!J$50</f>
        <v>0</v>
      </c>
      <c r="G31" s="15">
        <f>DATOS!L$50</f>
        <v>0</v>
      </c>
      <c r="H31" s="15">
        <f>DATOS!N$50</f>
        <v>0</v>
      </c>
      <c r="I31" s="15">
        <f>DATOS!P$50</f>
        <v>0</v>
      </c>
      <c r="J31" s="15">
        <f>DATOS!R$50</f>
        <v>0</v>
      </c>
      <c r="K31" s="15">
        <f>DATOS!T$50</f>
        <v>0</v>
      </c>
      <c r="L31" s="15">
        <f>DATOS!V$50</f>
        <v>0</v>
      </c>
      <c r="M31" s="15">
        <f>DATOS!X$50</f>
        <v>0</v>
      </c>
      <c r="N31" s="15">
        <f>DATOS!Z$50</f>
        <v>0</v>
      </c>
    </row>
    <row r="32" spans="2:22" ht="18.75" x14ac:dyDescent="0.3">
      <c r="B32" s="77" t="s">
        <v>27</v>
      </c>
      <c r="C32" s="82"/>
      <c r="D32" s="82"/>
      <c r="E32" s="82"/>
      <c r="F32" s="82"/>
      <c r="G32" s="82"/>
      <c r="H32" s="82">
        <f>C31+D31+E31+F31+G31+H31</f>
        <v>0</v>
      </c>
      <c r="I32" s="82"/>
      <c r="J32" s="82"/>
      <c r="K32" s="82"/>
      <c r="L32" s="82"/>
      <c r="M32" s="82"/>
      <c r="N32" s="82">
        <f>I31+J31+K31+L31+M31+N31</f>
        <v>0</v>
      </c>
    </row>
    <row r="33" spans="2:22" x14ac:dyDescent="0.25">
      <c r="B33" s="1" t="s">
        <v>20</v>
      </c>
      <c r="C33" s="18"/>
      <c r="D33" s="18"/>
      <c r="E33" s="18"/>
      <c r="F33" s="18"/>
      <c r="G33" s="18"/>
      <c r="H33" s="18">
        <v>1</v>
      </c>
      <c r="I33" s="18"/>
      <c r="J33" s="18"/>
      <c r="K33" s="18"/>
      <c r="L33" s="18"/>
      <c r="M33" s="18"/>
      <c r="N33" s="18">
        <v>1</v>
      </c>
    </row>
    <row r="34" spans="2:22" x14ac:dyDescent="0.25">
      <c r="B34" s="8" t="s">
        <v>17</v>
      </c>
      <c r="C34" s="19"/>
      <c r="D34" s="19"/>
      <c r="E34" s="19"/>
      <c r="F34" s="19"/>
      <c r="G34" s="23"/>
      <c r="H34" s="19">
        <f>H33-H32</f>
        <v>1</v>
      </c>
      <c r="I34" s="23"/>
      <c r="J34" s="19"/>
      <c r="K34" s="57"/>
      <c r="L34" s="19"/>
      <c r="M34" s="19"/>
      <c r="N34" s="19">
        <f>N33-N32</f>
        <v>1</v>
      </c>
    </row>
    <row r="35" spans="2:22" ht="15.75" thickBot="1" x14ac:dyDescent="0.3"/>
    <row r="36" spans="2:22" ht="27.75" thickTop="1" thickBot="1" x14ac:dyDescent="0.45">
      <c r="C36" s="1731" t="s">
        <v>70</v>
      </c>
      <c r="D36" s="1732"/>
      <c r="E36" s="1732"/>
      <c r="F36" s="1732"/>
      <c r="G36" s="1732"/>
      <c r="H36" s="1732"/>
      <c r="I36" s="1732"/>
      <c r="J36" s="1732"/>
      <c r="K36" s="1733"/>
      <c r="R36" s="1727" t="s">
        <v>28</v>
      </c>
      <c r="S36" s="1738"/>
    </row>
    <row r="37" spans="2:22" ht="15.75" thickTop="1" x14ac:dyDescent="0.25"/>
    <row r="38" spans="2:22" ht="30.75" customHeight="1" x14ac:dyDescent="0.25">
      <c r="B38" s="521" t="s">
        <v>972</v>
      </c>
      <c r="C38" s="519" t="s">
        <v>0</v>
      </c>
      <c r="D38" s="519" t="s">
        <v>1</v>
      </c>
      <c r="E38" s="519" t="s">
        <v>2</v>
      </c>
      <c r="F38" s="519" t="s">
        <v>3</v>
      </c>
      <c r="G38" s="519" t="s">
        <v>4</v>
      </c>
      <c r="H38" s="519" t="s">
        <v>5</v>
      </c>
      <c r="I38" s="519" t="s">
        <v>6</v>
      </c>
      <c r="J38" s="519" t="s">
        <v>7</v>
      </c>
      <c r="K38" s="519" t="s">
        <v>8</v>
      </c>
      <c r="L38" s="519" t="s">
        <v>9</v>
      </c>
      <c r="M38" s="519" t="s">
        <v>10</v>
      </c>
      <c r="N38" s="520" t="s">
        <v>11</v>
      </c>
      <c r="P38" s="1727" t="s">
        <v>70</v>
      </c>
      <c r="Q38" s="1727"/>
      <c r="R38" s="1727"/>
      <c r="S38" s="1727"/>
      <c r="T38" s="1727"/>
      <c r="U38" s="1727"/>
      <c r="V38" s="1727"/>
    </row>
    <row r="39" spans="2:22" x14ac:dyDescent="0.25">
      <c r="B39" s="12" t="s">
        <v>79</v>
      </c>
      <c r="C39" s="68">
        <f>DATOS!D$52</f>
        <v>0</v>
      </c>
      <c r="D39" s="68">
        <f>DATOS!F$52</f>
        <v>0</v>
      </c>
      <c r="E39" s="68">
        <f>DATOS!H$52</f>
        <v>0</v>
      </c>
      <c r="F39" s="68">
        <f>DATOS!J$52</f>
        <v>0</v>
      </c>
      <c r="G39" s="68">
        <f>DATOS!L$52</f>
        <v>0</v>
      </c>
      <c r="H39" s="68">
        <f>DATOS!N$52</f>
        <v>0</v>
      </c>
      <c r="I39" s="68">
        <f>DATOS!P$52</f>
        <v>0</v>
      </c>
      <c r="J39" s="68">
        <f>DATOS!R$52</f>
        <v>0</v>
      </c>
      <c r="K39" s="68">
        <f>DATOS!T$52</f>
        <v>0</v>
      </c>
      <c r="L39" s="68">
        <f>DATOS!V$52</f>
        <v>0</v>
      </c>
      <c r="M39" s="68">
        <f>DATOS!X$52</f>
        <v>0</v>
      </c>
      <c r="N39" s="68">
        <f>DATOS!Z$52</f>
        <v>0</v>
      </c>
      <c r="P39" s="961"/>
      <c r="Q39" s="961"/>
      <c r="R39" s="961"/>
      <c r="S39" s="961"/>
      <c r="T39" s="961"/>
      <c r="U39" s="961"/>
      <c r="V39" s="961"/>
    </row>
    <row r="40" spans="2:22" x14ac:dyDescent="0.25">
      <c r="B40" s="1" t="s">
        <v>80</v>
      </c>
      <c r="C40" s="68">
        <f>DATOS!D51</f>
        <v>0</v>
      </c>
      <c r="D40" s="68">
        <f>DATOS!F51</f>
        <v>0</v>
      </c>
      <c r="E40" s="68">
        <f>DATOS!H51</f>
        <v>0</v>
      </c>
      <c r="F40" s="68">
        <f>DATOS!J51</f>
        <v>0</v>
      </c>
      <c r="G40" s="68">
        <f>DATOS!L51</f>
        <v>0</v>
      </c>
      <c r="H40" s="68">
        <f>DATOS!N51</f>
        <v>0</v>
      </c>
      <c r="I40" s="68">
        <f>DATOS!P51</f>
        <v>0</v>
      </c>
      <c r="J40" s="68">
        <f>DATOS!R51</f>
        <v>0</v>
      </c>
      <c r="K40" s="68">
        <f>DATOS!T51</f>
        <v>0</v>
      </c>
      <c r="L40" s="68">
        <f>DATOS!V51</f>
        <v>0</v>
      </c>
      <c r="M40" s="68">
        <f>DATOS!X51</f>
        <v>0</v>
      </c>
      <c r="N40" s="68">
        <f>DATOS!Z51</f>
        <v>0</v>
      </c>
      <c r="P40" s="961"/>
      <c r="Q40" s="961"/>
      <c r="R40" s="961"/>
      <c r="S40" s="961"/>
      <c r="T40" s="961"/>
      <c r="U40" s="961"/>
      <c r="V40" s="961"/>
    </row>
    <row r="41" spans="2:22" x14ac:dyDescent="0.25">
      <c r="B41" s="1" t="s">
        <v>73</v>
      </c>
      <c r="C41" s="33" t="e">
        <f t="shared" ref="C41:N41" si="3">C39/C40</f>
        <v>#DIV/0!</v>
      </c>
      <c r="D41" s="33" t="e">
        <f t="shared" si="3"/>
        <v>#DIV/0!</v>
      </c>
      <c r="E41" s="33" t="e">
        <f t="shared" si="3"/>
        <v>#DIV/0!</v>
      </c>
      <c r="F41" s="33" t="e">
        <f t="shared" si="3"/>
        <v>#DIV/0!</v>
      </c>
      <c r="G41" s="693" t="e">
        <f t="shared" si="3"/>
        <v>#DIV/0!</v>
      </c>
      <c r="H41" s="33" t="e">
        <f t="shared" si="3"/>
        <v>#DIV/0!</v>
      </c>
      <c r="I41" s="33" t="e">
        <f t="shared" si="3"/>
        <v>#DIV/0!</v>
      </c>
      <c r="J41" s="33" t="e">
        <f t="shared" si="3"/>
        <v>#DIV/0!</v>
      </c>
      <c r="K41" s="33" t="e">
        <f t="shared" si="3"/>
        <v>#DIV/0!</v>
      </c>
      <c r="L41" s="33" t="e">
        <f t="shared" si="3"/>
        <v>#DIV/0!</v>
      </c>
      <c r="M41" s="33" t="e">
        <f t="shared" si="3"/>
        <v>#DIV/0!</v>
      </c>
      <c r="N41" s="33" t="e">
        <f t="shared" si="3"/>
        <v>#DIV/0!</v>
      </c>
    </row>
    <row r="42" spans="2:22" ht="18.75" x14ac:dyDescent="0.3">
      <c r="B42" s="77" t="s">
        <v>27</v>
      </c>
      <c r="C42" s="87"/>
      <c r="D42" s="87"/>
      <c r="E42" s="87" t="e">
        <f>(C39+D39+E39)/(C40+D40+E40)</f>
        <v>#DIV/0!</v>
      </c>
      <c r="F42" s="87"/>
      <c r="G42" s="87"/>
      <c r="H42" s="87" t="e">
        <f>(F39+G39+H39)/(F40+G40+H40)</f>
        <v>#DIV/0!</v>
      </c>
      <c r="I42" s="87"/>
      <c r="J42" s="87"/>
      <c r="K42" s="87" t="e">
        <f>(I39+J39+K39)/(I40+J40+K40)</f>
        <v>#DIV/0!</v>
      </c>
      <c r="L42" s="87"/>
      <c r="M42" s="87"/>
      <c r="N42" s="87" t="e">
        <f>(L39+M39+N39)/(L40+M40+N40)</f>
        <v>#DIV/0!</v>
      </c>
    </row>
    <row r="43" spans="2:22" x14ac:dyDescent="0.25">
      <c r="B43" s="1" t="s">
        <v>20</v>
      </c>
      <c r="C43" s="18"/>
      <c r="D43" s="18"/>
      <c r="E43" s="18">
        <v>0.75</v>
      </c>
      <c r="F43" s="18"/>
      <c r="G43" s="18"/>
      <c r="H43" s="18">
        <v>0.75</v>
      </c>
      <c r="I43" s="18"/>
      <c r="J43" s="18"/>
      <c r="K43" s="18">
        <v>0.75</v>
      </c>
      <c r="L43" s="18"/>
      <c r="M43" s="18"/>
      <c r="N43" s="18">
        <v>0.75</v>
      </c>
      <c r="T43" s="962"/>
    </row>
    <row r="44" spans="2:22" x14ac:dyDescent="0.25">
      <c r="B44" s="1" t="s">
        <v>17</v>
      </c>
      <c r="C44" s="36"/>
      <c r="D44" s="36"/>
      <c r="E44" s="36" t="e">
        <f>E43-E42</f>
        <v>#DIV/0!</v>
      </c>
      <c r="F44" s="36"/>
      <c r="G44" s="36"/>
      <c r="H44" s="36" t="e">
        <f>H43-H42</f>
        <v>#DIV/0!</v>
      </c>
      <c r="I44" s="36"/>
      <c r="J44" s="36"/>
      <c r="K44" s="36" t="e">
        <f>K43-K42</f>
        <v>#DIV/0!</v>
      </c>
      <c r="L44" s="36"/>
      <c r="M44" s="36"/>
      <c r="N44" s="36" t="e">
        <f>N43-N42</f>
        <v>#DIV/0!</v>
      </c>
    </row>
    <row r="45" spans="2:22" ht="15.75" thickBot="1" x14ac:dyDescent="0.3"/>
    <row r="46" spans="2:22" ht="27.75" customHeight="1" thickTop="1" thickBot="1" x14ac:dyDescent="0.45">
      <c r="C46" s="38"/>
      <c r="D46" s="38"/>
      <c r="E46" s="1731" t="s">
        <v>71</v>
      </c>
      <c r="F46" s="1732"/>
      <c r="G46" s="1732"/>
      <c r="H46" s="1732"/>
      <c r="I46" s="1732"/>
      <c r="J46" s="1733"/>
      <c r="K46" s="38"/>
      <c r="L46" s="50"/>
      <c r="M46" s="50"/>
      <c r="Q46" s="1727" t="s">
        <v>31</v>
      </c>
      <c r="R46" s="1727"/>
      <c r="S46" s="1727"/>
      <c r="T46" s="1727"/>
    </row>
    <row r="47" spans="2:22" ht="15.75" thickTop="1" x14ac:dyDescent="0.25"/>
    <row r="48" spans="2:22" ht="15.75" thickBot="1" x14ac:dyDescent="0.3">
      <c r="B48" s="523" t="s">
        <v>973</v>
      </c>
      <c r="C48" s="21" t="s">
        <v>0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21" t="s">
        <v>8</v>
      </c>
      <c r="L48" s="21" t="s">
        <v>9</v>
      </c>
      <c r="M48" s="21" t="s">
        <v>10</v>
      </c>
      <c r="N48" s="22" t="s">
        <v>11</v>
      </c>
      <c r="Q48" s="1727" t="s">
        <v>71</v>
      </c>
      <c r="R48" s="1727"/>
      <c r="S48" s="1727"/>
      <c r="T48" s="1727"/>
      <c r="U48" s="1727"/>
    </row>
    <row r="49" spans="2:21" ht="18.75" x14ac:dyDescent="0.3">
      <c r="B49" s="77" t="s">
        <v>27</v>
      </c>
      <c r="C49" s="83">
        <f>DATOS!D$53</f>
        <v>0</v>
      </c>
      <c r="D49" s="83">
        <f>DATOS!F$53</f>
        <v>0</v>
      </c>
      <c r="E49" s="83">
        <f>DATOS!H$53</f>
        <v>0</v>
      </c>
      <c r="F49" s="83">
        <f>DATOS!J$53</f>
        <v>0</v>
      </c>
      <c r="G49" s="83">
        <f>DATOS!L$53</f>
        <v>0</v>
      </c>
      <c r="H49" s="83">
        <f>DATOS!N$53</f>
        <v>0</v>
      </c>
      <c r="I49" s="83">
        <f>DATOS!P$53</f>
        <v>0</v>
      </c>
      <c r="J49" s="83">
        <f>DATOS!R$53</f>
        <v>0</v>
      </c>
      <c r="K49" s="83">
        <f>DATOS!T$53</f>
        <v>0</v>
      </c>
      <c r="L49" s="83">
        <f>DATOS!V$53</f>
        <v>0</v>
      </c>
      <c r="M49" s="83">
        <f>DATOS!X$53</f>
        <v>0</v>
      </c>
      <c r="N49" s="83">
        <f>DATOS!Z$53</f>
        <v>0</v>
      </c>
    </row>
    <row r="50" spans="2:21" x14ac:dyDescent="0.25">
      <c r="B50" s="1" t="s">
        <v>20</v>
      </c>
      <c r="C50" s="13">
        <v>4</v>
      </c>
      <c r="D50" s="13">
        <v>4</v>
      </c>
      <c r="E50" s="13">
        <v>4</v>
      </c>
      <c r="F50" s="13">
        <v>4</v>
      </c>
      <c r="G50" s="13">
        <v>4</v>
      </c>
      <c r="H50" s="13">
        <v>4</v>
      </c>
      <c r="I50" s="13">
        <v>4</v>
      </c>
      <c r="J50" s="13">
        <v>4</v>
      </c>
      <c r="K50" s="13">
        <v>4</v>
      </c>
      <c r="L50" s="13">
        <v>4</v>
      </c>
      <c r="M50" s="13">
        <v>4</v>
      </c>
      <c r="N50" s="13">
        <v>4</v>
      </c>
    </row>
    <row r="51" spans="2:21" x14ac:dyDescent="0.25">
      <c r="B51" s="8" t="s">
        <v>17</v>
      </c>
      <c r="C51" s="26">
        <f>C50-C49</f>
        <v>4</v>
      </c>
      <c r="D51" s="26">
        <f t="shared" ref="D51:N51" si="4">D50-D49</f>
        <v>4</v>
      </c>
      <c r="E51" s="26">
        <f t="shared" si="4"/>
        <v>4</v>
      </c>
      <c r="F51" s="26">
        <f t="shared" si="4"/>
        <v>4</v>
      </c>
      <c r="G51" s="26">
        <f t="shared" si="4"/>
        <v>4</v>
      </c>
      <c r="H51" s="26">
        <f t="shared" si="4"/>
        <v>4</v>
      </c>
      <c r="I51" s="26">
        <f t="shared" si="4"/>
        <v>4</v>
      </c>
      <c r="J51" s="26">
        <f t="shared" si="4"/>
        <v>4</v>
      </c>
      <c r="K51" s="26">
        <f t="shared" si="4"/>
        <v>4</v>
      </c>
      <c r="L51" s="26">
        <f t="shared" si="4"/>
        <v>4</v>
      </c>
      <c r="M51" s="26">
        <f t="shared" si="4"/>
        <v>4</v>
      </c>
      <c r="N51" s="26">
        <f t="shared" si="4"/>
        <v>4</v>
      </c>
    </row>
    <row r="53" spans="2:21" x14ac:dyDescent="0.25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21" x14ac:dyDescent="0.25">
      <c r="Q54" s="1727"/>
      <c r="R54" s="1727"/>
      <c r="S54" s="1727"/>
      <c r="T54" s="1727"/>
    </row>
    <row r="55" spans="2:21" x14ac:dyDescent="0.25"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21" ht="15.75" thickBot="1" x14ac:dyDescent="0.3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Q56" s="1736" t="s">
        <v>385</v>
      </c>
      <c r="R56" s="1736"/>
      <c r="S56" s="1736"/>
      <c r="T56" s="1736"/>
      <c r="U56" s="1736"/>
    </row>
    <row r="57" spans="2:21" ht="27.75" thickTop="1" thickBot="1" x14ac:dyDescent="0.45">
      <c r="C57" s="38"/>
      <c r="D57" s="38"/>
      <c r="E57" s="1731" t="s">
        <v>366</v>
      </c>
      <c r="F57" s="1732"/>
      <c r="G57" s="1732"/>
      <c r="H57" s="1732"/>
      <c r="I57" s="1732"/>
      <c r="J57" s="1732"/>
      <c r="K57" s="1732"/>
      <c r="L57" s="1733"/>
      <c r="M57" s="50"/>
    </row>
    <row r="58" spans="2:21" ht="15.75" thickTop="1" x14ac:dyDescent="0.25"/>
    <row r="59" spans="2:21" ht="27.75" customHeight="1" thickBot="1" x14ac:dyDescent="0.3">
      <c r="B59" s="518" t="s">
        <v>974</v>
      </c>
      <c r="C59" s="515" t="s">
        <v>49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2:21" ht="18.75" x14ac:dyDescent="0.3">
      <c r="B60" s="77" t="s">
        <v>27</v>
      </c>
      <c r="C60" s="373" t="e">
        <f>DATOS!AB54</f>
        <v>#DIV/0!</v>
      </c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</row>
    <row r="61" spans="2:21" x14ac:dyDescent="0.25">
      <c r="B61" s="1" t="s">
        <v>20</v>
      </c>
      <c r="C61" s="511">
        <v>1</v>
      </c>
      <c r="D61" s="514"/>
      <c r="E61" s="514"/>
      <c r="F61" s="514"/>
      <c r="G61" s="514"/>
      <c r="H61" s="514"/>
      <c r="I61" s="514"/>
      <c r="J61" s="514"/>
      <c r="K61" s="514"/>
      <c r="L61" s="514"/>
      <c r="M61" s="514"/>
      <c r="N61" s="514"/>
    </row>
    <row r="62" spans="2:21" x14ac:dyDescent="0.25">
      <c r="B62" s="8" t="s">
        <v>17</v>
      </c>
      <c r="C62" s="512" t="e">
        <f>C60-C61</f>
        <v>#DIV/0!</v>
      </c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514"/>
    </row>
    <row r="63" spans="2:21" x14ac:dyDescent="0.25">
      <c r="B63" s="45"/>
      <c r="C63" s="516"/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Q63" s="1727"/>
      <c r="R63" s="1727"/>
      <c r="S63" s="1727"/>
      <c r="T63" s="1727"/>
    </row>
    <row r="64" spans="2:2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2:22" x14ac:dyDescent="0.2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2:22" x14ac:dyDescent="0.25">
      <c r="B66" s="4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Q66" s="1736" t="s">
        <v>388</v>
      </c>
      <c r="R66" s="1736"/>
      <c r="S66" s="1736"/>
      <c r="T66" s="1736"/>
      <c r="U66" s="1736"/>
      <c r="V66" s="1736"/>
    </row>
    <row r="67" spans="2:22" ht="15.75" thickBot="1" x14ac:dyDescent="0.3">
      <c r="B67" s="45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2:22" ht="27.75" thickTop="1" thickBot="1" x14ac:dyDescent="0.45">
      <c r="C68" s="38"/>
      <c r="D68" s="38"/>
      <c r="E68" s="1731" t="s">
        <v>386</v>
      </c>
      <c r="F68" s="1732"/>
      <c r="G68" s="1732"/>
      <c r="H68" s="1732"/>
      <c r="I68" s="1732"/>
      <c r="J68" s="1732"/>
      <c r="K68" s="1732"/>
      <c r="L68" s="1733"/>
      <c r="M68" s="50"/>
    </row>
    <row r="69" spans="2:22" ht="15.75" thickTop="1" x14ac:dyDescent="0.25"/>
    <row r="70" spans="2:22" ht="15.75" thickBot="1" x14ac:dyDescent="0.3">
      <c r="B70" s="518" t="s">
        <v>975</v>
      </c>
      <c r="C70" s="515" t="s">
        <v>49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2:22" ht="18.75" x14ac:dyDescent="0.3">
      <c r="B71" s="77" t="s">
        <v>27</v>
      </c>
      <c r="C71" s="373">
        <f>DATOS!Z55</f>
        <v>0</v>
      </c>
      <c r="D71" s="513"/>
      <c r="E71" s="513"/>
      <c r="F71" s="513"/>
      <c r="G71" s="513"/>
      <c r="H71" s="513"/>
      <c r="I71" s="513"/>
      <c r="J71" s="513"/>
      <c r="K71" s="513"/>
      <c r="L71" s="513"/>
      <c r="M71" s="513"/>
      <c r="N71" s="513"/>
    </row>
    <row r="72" spans="2:22" x14ac:dyDescent="0.25">
      <c r="B72" s="1" t="s">
        <v>20</v>
      </c>
      <c r="C72" s="511">
        <v>0</v>
      </c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</row>
    <row r="73" spans="2:22" x14ac:dyDescent="0.25">
      <c r="B73" s="8" t="s">
        <v>17</v>
      </c>
      <c r="C73" s="512">
        <f>C72-C71</f>
        <v>0</v>
      </c>
      <c r="D73" s="514"/>
      <c r="E73" s="514"/>
      <c r="F73" s="514"/>
      <c r="G73" s="514"/>
      <c r="H73" s="514"/>
      <c r="I73" s="514"/>
      <c r="J73" s="514"/>
      <c r="K73" s="514"/>
      <c r="L73" s="514"/>
      <c r="M73" s="514"/>
      <c r="N73" s="514"/>
    </row>
    <row r="76" spans="2:22" x14ac:dyDescent="0.25">
      <c r="Q76" s="1736" t="s">
        <v>387</v>
      </c>
      <c r="R76" s="1736"/>
      <c r="S76" s="1736"/>
      <c r="T76" s="1736"/>
      <c r="U76" s="1736"/>
      <c r="V76" s="1736"/>
    </row>
    <row r="77" spans="2:22" ht="15.75" thickBot="1" x14ac:dyDescent="0.3"/>
    <row r="78" spans="2:22" ht="27.75" thickTop="1" thickBot="1" x14ac:dyDescent="0.45">
      <c r="C78" s="38"/>
      <c r="D78" s="38"/>
      <c r="E78" s="1731" t="s">
        <v>387</v>
      </c>
      <c r="F78" s="1732"/>
      <c r="G78" s="1732"/>
      <c r="H78" s="1732"/>
      <c r="I78" s="1732"/>
      <c r="J78" s="1732"/>
      <c r="K78" s="1732"/>
      <c r="L78" s="1733"/>
      <c r="M78" s="50"/>
    </row>
    <row r="79" spans="2:22" ht="15.75" thickTop="1" x14ac:dyDescent="0.25"/>
    <row r="80" spans="2:22" ht="15.75" thickBot="1" x14ac:dyDescent="0.3">
      <c r="B80" s="518" t="s">
        <v>983</v>
      </c>
      <c r="C80" s="515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3">
        <f>DATOS!Z56</f>
        <v>0</v>
      </c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</row>
    <row r="82" spans="2:22" x14ac:dyDescent="0.25">
      <c r="B82" s="1" t="s">
        <v>20</v>
      </c>
      <c r="C82" s="511">
        <v>0</v>
      </c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</row>
    <row r="83" spans="2:22" x14ac:dyDescent="0.25">
      <c r="B83" s="8" t="s">
        <v>17</v>
      </c>
      <c r="C83" s="512">
        <f>C82-C81</f>
        <v>0</v>
      </c>
      <c r="D83" s="514"/>
      <c r="E83" s="514"/>
      <c r="F83" s="514"/>
      <c r="G83" s="514"/>
      <c r="H83" s="514"/>
      <c r="I83" s="514"/>
      <c r="J83" s="514"/>
      <c r="K83" s="514"/>
      <c r="L83" s="514"/>
      <c r="M83" s="514"/>
      <c r="N83" s="514"/>
    </row>
    <row r="87" spans="2:22" x14ac:dyDescent="0.25">
      <c r="P87" s="1736" t="s">
        <v>391</v>
      </c>
      <c r="Q87" s="1736"/>
      <c r="R87" s="1736"/>
      <c r="S87" s="1736"/>
      <c r="T87" s="1736"/>
      <c r="U87" s="1736"/>
      <c r="V87" s="1736"/>
    </row>
    <row r="88" spans="2:22" ht="27.75" customHeight="1" x14ac:dyDescent="0.4">
      <c r="B88" s="1754" t="s">
        <v>389</v>
      </c>
      <c r="C88" s="1754"/>
      <c r="D88" s="1754"/>
      <c r="E88" s="1754"/>
      <c r="F88" s="1754"/>
      <c r="G88" s="1754"/>
      <c r="H88" s="1754"/>
      <c r="I88" s="1754"/>
      <c r="J88" s="1754"/>
      <c r="K88" s="1754"/>
      <c r="L88" s="1754"/>
      <c r="M88" s="1754"/>
      <c r="N88" s="1754"/>
    </row>
    <row r="90" spans="2:22" ht="33.75" customHeight="1" thickBot="1" x14ac:dyDescent="0.3">
      <c r="B90" s="522" t="s">
        <v>390</v>
      </c>
      <c r="C90" s="503" t="s">
        <v>0</v>
      </c>
      <c r="D90" s="503" t="s">
        <v>1</v>
      </c>
      <c r="E90" s="503" t="s">
        <v>2</v>
      </c>
      <c r="F90" s="503" t="s">
        <v>3</v>
      </c>
      <c r="G90" s="503" t="s">
        <v>4</v>
      </c>
      <c r="H90" s="503" t="s">
        <v>5</v>
      </c>
      <c r="I90" s="503" t="s">
        <v>6</v>
      </c>
      <c r="J90" s="503" t="s">
        <v>7</v>
      </c>
      <c r="K90" s="503" t="s">
        <v>8</v>
      </c>
      <c r="L90" s="503" t="s">
        <v>9</v>
      </c>
      <c r="M90" s="503" t="s">
        <v>10</v>
      </c>
      <c r="N90" s="504" t="s">
        <v>11</v>
      </c>
    </row>
    <row r="91" spans="2:22" ht="18" customHeight="1" x14ac:dyDescent="0.25">
      <c r="B91" s="529" t="s">
        <v>396</v>
      </c>
      <c r="C91" s="528">
        <f>DATOS!D57</f>
        <v>0</v>
      </c>
      <c r="D91" s="528">
        <f>DATOS!F57</f>
        <v>0</v>
      </c>
      <c r="E91" s="528">
        <f>DATOS!H57</f>
        <v>0</v>
      </c>
      <c r="F91" s="528">
        <f>DATOS!J57</f>
        <v>0</v>
      </c>
      <c r="G91" s="528">
        <f>DATOS!L57</f>
        <v>0</v>
      </c>
      <c r="H91" s="528">
        <f>DATOS!N57</f>
        <v>0</v>
      </c>
      <c r="I91" s="528">
        <f>DATOS!P57</f>
        <v>0</v>
      </c>
      <c r="J91" s="528">
        <f>DATOS!R57</f>
        <v>0</v>
      </c>
      <c r="K91" s="528">
        <f>DATOS!T57</f>
        <v>0</v>
      </c>
      <c r="L91" s="528">
        <f>DATOS!V57</f>
        <v>0</v>
      </c>
      <c r="M91" s="528">
        <f>DATOS!X57</f>
        <v>0</v>
      </c>
      <c r="N91" s="528">
        <f>DATOS!Z57</f>
        <v>0</v>
      </c>
    </row>
    <row r="92" spans="2:22" ht="18.75" x14ac:dyDescent="0.3">
      <c r="B92" s="77" t="s">
        <v>27</v>
      </c>
      <c r="C92" s="83"/>
      <c r="D92" s="83"/>
      <c r="E92" s="83">
        <f>C91+D91+E91</f>
        <v>0</v>
      </c>
      <c r="F92" s="83"/>
      <c r="G92" s="83"/>
      <c r="H92" s="692">
        <f>F91+G91+H91</f>
        <v>0</v>
      </c>
      <c r="I92" s="83"/>
      <c r="J92" s="83"/>
      <c r="K92" s="83">
        <f>I91+J91+K91</f>
        <v>0</v>
      </c>
      <c r="L92" s="83"/>
      <c r="M92" s="83"/>
      <c r="N92" s="83">
        <f>L91+M91+N91</f>
        <v>0</v>
      </c>
    </row>
    <row r="93" spans="2:22" x14ac:dyDescent="0.25">
      <c r="B93" s="1" t="s">
        <v>20</v>
      </c>
      <c r="C93" s="13"/>
      <c r="D93" s="13"/>
      <c r="E93" s="13">
        <v>2</v>
      </c>
      <c r="F93" s="13"/>
      <c r="G93" s="13"/>
      <c r="H93" s="13">
        <v>2</v>
      </c>
      <c r="I93" s="13"/>
      <c r="J93" s="13"/>
      <c r="K93" s="13">
        <v>2</v>
      </c>
      <c r="L93" s="13"/>
      <c r="M93" s="13"/>
      <c r="N93" s="13">
        <v>2</v>
      </c>
    </row>
    <row r="94" spans="2:22" x14ac:dyDescent="0.25">
      <c r="B94" s="8" t="s">
        <v>17</v>
      </c>
      <c r="C94" s="26"/>
      <c r="D94" s="26"/>
      <c r="E94" s="26">
        <f>E$93-E$92</f>
        <v>2</v>
      </c>
      <c r="F94" s="26"/>
      <c r="G94" s="26"/>
      <c r="H94" s="19">
        <f>H$93-H$92</f>
        <v>2</v>
      </c>
      <c r="I94" s="26"/>
      <c r="J94" s="26"/>
      <c r="K94" s="26">
        <f>K$93-K$92</f>
        <v>2</v>
      </c>
      <c r="L94" s="26"/>
      <c r="M94" s="26"/>
      <c r="N94" s="26">
        <f>N$93-N$92</f>
        <v>2</v>
      </c>
    </row>
  </sheetData>
  <mergeCells count="26">
    <mergeCell ref="Q17:T17"/>
    <mergeCell ref="Q1:T1"/>
    <mergeCell ref="E4:I4"/>
    <mergeCell ref="Q9:T9"/>
    <mergeCell ref="E11:I11"/>
    <mergeCell ref="R14:S14"/>
    <mergeCell ref="Q56:U56"/>
    <mergeCell ref="E18:I18"/>
    <mergeCell ref="Q27:T27"/>
    <mergeCell ref="B28:N28"/>
    <mergeCell ref="P28:V28"/>
    <mergeCell ref="C36:K36"/>
    <mergeCell ref="R36:S36"/>
    <mergeCell ref="P38:V38"/>
    <mergeCell ref="E46:J46"/>
    <mergeCell ref="Q46:T46"/>
    <mergeCell ref="Q48:U48"/>
    <mergeCell ref="Q54:T54"/>
    <mergeCell ref="P87:V87"/>
    <mergeCell ref="B88:N88"/>
    <mergeCell ref="E57:L57"/>
    <mergeCell ref="Q63:T63"/>
    <mergeCell ref="Q66:V66"/>
    <mergeCell ref="E68:L68"/>
    <mergeCell ref="Q76:V76"/>
    <mergeCell ref="E78:L78"/>
  </mergeCells>
  <pageMargins left="0.7" right="0.7" top="0.75" bottom="0.75" header="0.3" footer="0.3"/>
  <ignoredErrors>
    <ignoredError sqref="H23:N26 D41:N44" evalError="1"/>
    <ignoredError sqref="C39:C40 C42" calculatedColumn="1"/>
    <ignoredError sqref="C41" evalError="1" calculatedColumn="1"/>
  </ignoredErrors>
  <drawing r:id="rId1"/>
  <legacyDrawing r:id="rId2"/>
  <oleObjects>
    <mc:AlternateContent xmlns:mc="http://schemas.openxmlformats.org/markup-compatibility/2006">
      <mc:Choice Requires="x14">
        <oleObject progId="MSPhotoEd.3" shapeId="43009" r:id="rId3">
          <objectPr defaultSize="0" autoPict="0" r:id="rId4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43009" r:id="rId3"/>
      </mc:Fallback>
    </mc:AlternateContent>
  </oleObjects>
  <tableParts count="10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9"/>
  <sheetViews>
    <sheetView workbookViewId="0">
      <pane xSplit="1" topLeftCell="B1" activePane="topRight" state="frozen"/>
      <selection pane="topRight" activeCell="F1" sqref="F1:H1"/>
    </sheetView>
  </sheetViews>
  <sheetFormatPr baseColWidth="10" defaultRowHeight="15" x14ac:dyDescent="0.25"/>
  <cols>
    <col min="1" max="1" width="72.710937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1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287"/>
      <c r="F1" s="1760" t="s">
        <v>846</v>
      </c>
      <c r="G1" s="1760"/>
      <c r="H1" s="1760"/>
      <c r="I1" s="1287"/>
      <c r="J1" s="1287"/>
      <c r="K1" t="s">
        <v>81</v>
      </c>
      <c r="L1" t="s">
        <v>82</v>
      </c>
      <c r="M1" s="1287"/>
      <c r="N1" s="1287"/>
      <c r="O1" s="1287"/>
      <c r="R1" s="1287"/>
      <c r="S1" s="1287"/>
      <c r="T1" s="1287"/>
      <c r="U1" s="1287"/>
    </row>
    <row r="2" spans="1:21" x14ac:dyDescent="0.25">
      <c r="K2" t="s">
        <v>83</v>
      </c>
      <c r="L2" t="s">
        <v>84</v>
      </c>
    </row>
    <row r="3" spans="1:21" x14ac:dyDescent="0.25">
      <c r="K3" t="s">
        <v>86</v>
      </c>
      <c r="L3" s="1288">
        <v>5</v>
      </c>
    </row>
    <row r="4" spans="1:21" x14ac:dyDescent="0.25">
      <c r="Q4" s="1288"/>
    </row>
    <row r="5" spans="1:21" ht="15.75" thickBot="1" x14ac:dyDescent="0.3"/>
    <row r="6" spans="1:21" ht="51" customHeight="1" x14ac:dyDescent="0.25">
      <c r="A6" s="1289" t="s">
        <v>87</v>
      </c>
      <c r="B6" s="1290" t="s">
        <v>88</v>
      </c>
      <c r="C6" s="1291" t="s">
        <v>847</v>
      </c>
      <c r="D6" s="1291" t="s">
        <v>337</v>
      </c>
      <c r="E6" s="1291" t="s">
        <v>848</v>
      </c>
      <c r="F6" s="1291" t="s">
        <v>83</v>
      </c>
      <c r="G6" s="1291" t="s">
        <v>849</v>
      </c>
      <c r="H6" s="1290" t="s">
        <v>850</v>
      </c>
      <c r="I6" s="1290" t="s">
        <v>851</v>
      </c>
      <c r="J6" s="1290" t="s">
        <v>852</v>
      </c>
      <c r="K6" s="1290" t="s">
        <v>853</v>
      </c>
      <c r="L6" s="1290" t="s">
        <v>854</v>
      </c>
      <c r="M6" s="1758" t="s">
        <v>855</v>
      </c>
      <c r="N6" s="1759"/>
      <c r="O6" s="1290" t="s">
        <v>856</v>
      </c>
      <c r="P6" s="1290" t="s">
        <v>857</v>
      </c>
      <c r="Q6" s="1290" t="s">
        <v>858</v>
      </c>
      <c r="R6" s="1290" t="s">
        <v>859</v>
      </c>
      <c r="S6" s="1290" t="s">
        <v>860</v>
      </c>
      <c r="T6" s="1290" t="s">
        <v>861</v>
      </c>
      <c r="U6" s="1290" t="s">
        <v>862</v>
      </c>
    </row>
    <row r="7" spans="1:21" ht="34.5" hidden="1" customHeight="1" x14ac:dyDescent="0.25">
      <c r="A7" s="1292"/>
      <c r="B7" s="1293" t="s">
        <v>91</v>
      </c>
      <c r="C7" s="1294"/>
      <c r="D7" s="1295"/>
      <c r="E7" s="1296"/>
      <c r="F7" s="1297" t="s">
        <v>84</v>
      </c>
      <c r="G7" s="1297"/>
      <c r="H7" s="1297"/>
      <c r="I7" s="1297"/>
      <c r="J7" s="1297"/>
      <c r="K7" s="1297"/>
      <c r="L7" s="1298"/>
      <c r="M7" s="1298"/>
      <c r="N7" s="1299" t="str">
        <f t="shared" ref="N7:N59" si="0">IF(K7="",IF(M7="","",IF(L7="MIN",IF(M7=J7,"K",IF(M7&lt;J7,"L","J")),IF(M7=J7,"K",IF(M7&gt;J7,"L","J")))),IF(M7="","",IF(L7="MIN",IF(M7=K7,"K",IF(M7&lt;K7,"L","J")),IF(M7=K7,"K",IF(M7&gt;K7,"L","J")))))</f>
        <v/>
      </c>
      <c r="O7" s="1300"/>
      <c r="P7" s="1300"/>
      <c r="Q7" s="1300"/>
      <c r="R7" s="1300"/>
      <c r="S7" s="1300"/>
      <c r="T7" s="1300"/>
      <c r="U7" s="1300"/>
    </row>
    <row r="8" spans="1:21" ht="34.5" hidden="1" customHeight="1" x14ac:dyDescent="0.25">
      <c r="A8" s="1292"/>
      <c r="B8" s="1293" t="s">
        <v>91</v>
      </c>
      <c r="C8" s="1301"/>
      <c r="D8" s="1302"/>
      <c r="E8" s="1303"/>
      <c r="F8" s="1297" t="s">
        <v>84</v>
      </c>
      <c r="G8" s="1304"/>
      <c r="H8" s="1304"/>
      <c r="I8" s="1304"/>
      <c r="J8" s="1304"/>
      <c r="K8" s="1304"/>
      <c r="L8" s="1305"/>
      <c r="M8" s="1305"/>
      <c r="N8" s="1299" t="str">
        <f t="shared" si="0"/>
        <v/>
      </c>
      <c r="O8" s="1306"/>
      <c r="P8" s="1306"/>
      <c r="Q8" s="1306"/>
      <c r="R8" s="1306"/>
      <c r="S8" s="1306"/>
      <c r="T8" s="1306"/>
      <c r="U8" s="1306"/>
    </row>
    <row r="9" spans="1:21" ht="34.5" hidden="1" customHeight="1" x14ac:dyDescent="0.25">
      <c r="A9" s="1292" t="s">
        <v>863</v>
      </c>
      <c r="B9" s="1293" t="s">
        <v>95</v>
      </c>
      <c r="C9" s="1301"/>
      <c r="D9" s="1302" t="s">
        <v>864</v>
      </c>
      <c r="E9" s="1303"/>
      <c r="F9" s="1304" t="s">
        <v>865</v>
      </c>
      <c r="G9" s="1304"/>
      <c r="H9" s="1304"/>
      <c r="I9" s="1304"/>
      <c r="J9" s="1304"/>
      <c r="K9" s="1304"/>
      <c r="L9" s="1305"/>
      <c r="M9" s="1305"/>
      <c r="N9" s="1299" t="str">
        <f t="shared" si="0"/>
        <v/>
      </c>
      <c r="O9" s="1306"/>
      <c r="P9" s="1306"/>
      <c r="Q9" s="1306"/>
      <c r="R9" s="1306"/>
      <c r="S9" s="1306"/>
      <c r="T9" s="1306"/>
      <c r="U9" s="1306"/>
    </row>
    <row r="10" spans="1:21" ht="34.5" hidden="1" customHeight="1" x14ac:dyDescent="0.25">
      <c r="A10" s="1307" t="s">
        <v>866</v>
      </c>
      <c r="B10" s="1293" t="s">
        <v>95</v>
      </c>
      <c r="C10" s="1301"/>
      <c r="D10" s="1302" t="s">
        <v>864</v>
      </c>
      <c r="E10" s="1303"/>
      <c r="F10" s="1304" t="s">
        <v>865</v>
      </c>
      <c r="G10" s="1304"/>
      <c r="H10" s="1304"/>
      <c r="I10" s="1304"/>
      <c r="J10" s="1304"/>
      <c r="K10" s="1304"/>
      <c r="L10" s="1305"/>
      <c r="M10" s="1305"/>
      <c r="N10" s="1299" t="str">
        <f t="shared" si="0"/>
        <v/>
      </c>
      <c r="O10" s="1306"/>
      <c r="P10" s="1306"/>
      <c r="Q10" s="1306"/>
      <c r="R10" s="1306"/>
      <c r="S10" s="1306"/>
      <c r="T10" s="1306"/>
      <c r="U10" s="1306"/>
    </row>
    <row r="11" spans="1:21" ht="34.5" hidden="1" customHeight="1" x14ac:dyDescent="0.25">
      <c r="A11" s="1292" t="s">
        <v>867</v>
      </c>
      <c r="B11" s="1293" t="s">
        <v>95</v>
      </c>
      <c r="C11" s="1301"/>
      <c r="D11" s="1308" t="s">
        <v>862</v>
      </c>
      <c r="E11" s="1303"/>
      <c r="F11" s="1304" t="s">
        <v>865</v>
      </c>
      <c r="G11" s="1304"/>
      <c r="H11" s="1304"/>
      <c r="I11" s="1304"/>
      <c r="J11" s="1304"/>
      <c r="K11" s="1304"/>
      <c r="L11" s="1305"/>
      <c r="M11" s="1305"/>
      <c r="N11" s="1299" t="str">
        <f t="shared" si="0"/>
        <v/>
      </c>
      <c r="O11" s="1306"/>
      <c r="P11" s="1306"/>
      <c r="Q11" s="1306"/>
      <c r="R11" s="1306"/>
      <c r="S11" s="1306"/>
      <c r="T11" s="1306"/>
      <c r="U11" s="1306"/>
    </row>
    <row r="12" spans="1:21" ht="34.5" hidden="1" customHeight="1" x14ac:dyDescent="0.25">
      <c r="A12" s="1307"/>
      <c r="B12" s="1293" t="s">
        <v>97</v>
      </c>
      <c r="C12" s="1301"/>
      <c r="D12" s="1302"/>
      <c r="E12" s="1303"/>
      <c r="F12" s="1297" t="s">
        <v>84</v>
      </c>
      <c r="G12" s="1304"/>
      <c r="H12" s="1304"/>
      <c r="I12" s="1304"/>
      <c r="J12" s="1304"/>
      <c r="K12" s="1304"/>
      <c r="L12" s="1305"/>
      <c r="M12" s="1305"/>
      <c r="N12" s="1299" t="str">
        <f t="shared" si="0"/>
        <v/>
      </c>
      <c r="O12" s="1306"/>
      <c r="P12" s="1306"/>
      <c r="Q12" s="1306"/>
      <c r="R12" s="1306"/>
      <c r="S12" s="1306"/>
      <c r="T12" s="1306"/>
      <c r="U12" s="1306"/>
    </row>
    <row r="13" spans="1:21" ht="34.5" hidden="1" customHeight="1" x14ac:dyDescent="0.25">
      <c r="A13" s="1292"/>
      <c r="B13" s="1309" t="s">
        <v>97</v>
      </c>
      <c r="C13" s="1310"/>
      <c r="D13" s="1311"/>
      <c r="E13" s="1312"/>
      <c r="F13" s="1297" t="s">
        <v>84</v>
      </c>
      <c r="G13" s="1313"/>
      <c r="H13" s="1313"/>
      <c r="I13" s="1313"/>
      <c r="J13" s="1313"/>
      <c r="K13" s="1313"/>
      <c r="L13" s="1314"/>
      <c r="M13" s="1314"/>
      <c r="N13" s="1299" t="str">
        <f t="shared" si="0"/>
        <v/>
      </c>
      <c r="O13" s="1315"/>
      <c r="P13" s="1315"/>
      <c r="Q13" s="1315"/>
      <c r="R13" s="1315"/>
      <c r="S13" s="1315"/>
      <c r="T13" s="1315"/>
      <c r="U13" s="1315"/>
    </row>
    <row r="14" spans="1:21" ht="34.5" hidden="1" customHeight="1" x14ac:dyDescent="0.25">
      <c r="A14" s="1292" t="s">
        <v>868</v>
      </c>
      <c r="B14" s="1293" t="s">
        <v>345</v>
      </c>
      <c r="C14" s="1301"/>
      <c r="D14" s="1308" t="s">
        <v>864</v>
      </c>
      <c r="E14" s="1303"/>
      <c r="F14" s="1304" t="s">
        <v>869</v>
      </c>
      <c r="G14" s="1304"/>
      <c r="H14" s="1304"/>
      <c r="I14" s="1304"/>
      <c r="J14" s="1304"/>
      <c r="K14" s="1304"/>
      <c r="L14" s="1305"/>
      <c r="M14" s="1305"/>
      <c r="N14" s="1299" t="str">
        <f t="shared" si="0"/>
        <v/>
      </c>
      <c r="O14" s="1306"/>
      <c r="P14" s="1306"/>
      <c r="Q14" s="1306"/>
      <c r="R14" s="1306"/>
      <c r="S14" s="1306"/>
      <c r="T14" s="1306"/>
      <c r="U14" s="1306"/>
    </row>
    <row r="15" spans="1:21" ht="34.5" hidden="1" customHeight="1" x14ac:dyDescent="0.25">
      <c r="A15" s="1292" t="s">
        <v>870</v>
      </c>
      <c r="B15" s="1293" t="s">
        <v>345</v>
      </c>
      <c r="C15" s="1301"/>
      <c r="D15" s="1308" t="s">
        <v>862</v>
      </c>
      <c r="E15" s="1303"/>
      <c r="F15" s="1304" t="s">
        <v>869</v>
      </c>
      <c r="G15" s="1304"/>
      <c r="H15" s="1304"/>
      <c r="I15" s="1304"/>
      <c r="J15" s="1304"/>
      <c r="K15" s="1304"/>
      <c r="L15" s="1305"/>
      <c r="M15" s="1305"/>
      <c r="N15" s="1299" t="str">
        <f t="shared" si="0"/>
        <v/>
      </c>
      <c r="O15" s="1306"/>
      <c r="P15" s="1306"/>
      <c r="Q15" s="1306"/>
      <c r="R15" s="1306"/>
      <c r="S15" s="1306"/>
      <c r="T15" s="1306"/>
      <c r="U15" s="1306"/>
    </row>
    <row r="16" spans="1:21" ht="34.5" hidden="1" customHeight="1" x14ac:dyDescent="0.25">
      <c r="A16" s="1292" t="s">
        <v>871</v>
      </c>
      <c r="B16" s="1293" t="s">
        <v>345</v>
      </c>
      <c r="C16" s="1301"/>
      <c r="D16" s="1308" t="s">
        <v>862</v>
      </c>
      <c r="E16" s="1303"/>
      <c r="F16" s="1304" t="s">
        <v>869</v>
      </c>
      <c r="G16" s="1304"/>
      <c r="H16" s="1304"/>
      <c r="I16" s="1304"/>
      <c r="J16" s="1304"/>
      <c r="K16" s="1304"/>
      <c r="L16" s="1305"/>
      <c r="M16" s="1305"/>
      <c r="N16" s="1299" t="str">
        <f t="shared" si="0"/>
        <v/>
      </c>
      <c r="O16" s="1306"/>
      <c r="P16" s="1306"/>
      <c r="Q16" s="1306"/>
      <c r="R16" s="1306"/>
      <c r="S16" s="1306"/>
      <c r="T16" s="1306"/>
      <c r="U16" s="1306"/>
    </row>
    <row r="17" spans="1:21" ht="34.5" hidden="1" customHeight="1" x14ac:dyDescent="0.25">
      <c r="A17" s="1292" t="s">
        <v>872</v>
      </c>
      <c r="B17" s="1293" t="s">
        <v>112</v>
      </c>
      <c r="C17" s="1301"/>
      <c r="D17" s="1308" t="s">
        <v>864</v>
      </c>
      <c r="E17" s="1303"/>
      <c r="F17" s="1304" t="s">
        <v>873</v>
      </c>
      <c r="G17" s="1304"/>
      <c r="H17" s="1304"/>
      <c r="I17" s="1304"/>
      <c r="J17" s="1304"/>
      <c r="K17" s="1304"/>
      <c r="L17" s="1305"/>
      <c r="M17" s="1305"/>
      <c r="N17" s="1299" t="str">
        <f t="shared" si="0"/>
        <v/>
      </c>
      <c r="O17" s="1306"/>
      <c r="P17" s="1306"/>
      <c r="Q17" s="1306"/>
      <c r="R17" s="1306"/>
      <c r="S17" s="1306"/>
      <c r="T17" s="1306"/>
      <c r="U17" s="1306"/>
    </row>
    <row r="18" spans="1:21" ht="34.5" hidden="1" customHeight="1" x14ac:dyDescent="0.25">
      <c r="A18" s="1292" t="s">
        <v>874</v>
      </c>
      <c r="B18" s="1293" t="s">
        <v>112</v>
      </c>
      <c r="C18" s="1301"/>
      <c r="D18" s="1308" t="s">
        <v>864</v>
      </c>
      <c r="E18" s="1303"/>
      <c r="F18" s="1304" t="s">
        <v>873</v>
      </c>
      <c r="G18" s="1304"/>
      <c r="H18" s="1304"/>
      <c r="I18" s="1304"/>
      <c r="J18" s="1304"/>
      <c r="K18" s="1304"/>
      <c r="L18" s="1305"/>
      <c r="M18" s="1305"/>
      <c r="N18" s="1299" t="str">
        <f t="shared" si="0"/>
        <v/>
      </c>
      <c r="O18" s="1306"/>
      <c r="P18" s="1306"/>
      <c r="Q18" s="1306"/>
      <c r="R18" s="1306"/>
      <c r="S18" s="1306"/>
      <c r="T18" s="1306"/>
      <c r="U18" s="1306"/>
    </row>
    <row r="19" spans="1:21" ht="34.5" hidden="1" customHeight="1" x14ac:dyDescent="0.25">
      <c r="A19" s="1292" t="s">
        <v>875</v>
      </c>
      <c r="B19" s="1293" t="s">
        <v>112</v>
      </c>
      <c r="C19" s="1301"/>
      <c r="D19" s="1308" t="s">
        <v>864</v>
      </c>
      <c r="E19" s="1303"/>
      <c r="F19" s="1304" t="s">
        <v>873</v>
      </c>
      <c r="G19" s="1304"/>
      <c r="H19" s="1304"/>
      <c r="I19" s="1304"/>
      <c r="J19" s="1304"/>
      <c r="K19" s="1304"/>
      <c r="L19" s="1305"/>
      <c r="M19" s="1305"/>
      <c r="N19" s="1299" t="str">
        <f t="shared" si="0"/>
        <v/>
      </c>
      <c r="O19" s="1306"/>
      <c r="P19" s="1306"/>
      <c r="Q19" s="1306"/>
      <c r="R19" s="1306"/>
      <c r="S19" s="1306"/>
      <c r="T19" s="1306"/>
      <c r="U19" s="1306"/>
    </row>
    <row r="20" spans="1:21" ht="34.5" hidden="1" customHeight="1" x14ac:dyDescent="0.25">
      <c r="A20" s="1292" t="s">
        <v>876</v>
      </c>
      <c r="B20" s="1293" t="s">
        <v>112</v>
      </c>
      <c r="C20" s="1301"/>
      <c r="D20" s="1302" t="s">
        <v>864</v>
      </c>
      <c r="E20" s="1303"/>
      <c r="F20" s="1304" t="s">
        <v>873</v>
      </c>
      <c r="G20" s="1304"/>
      <c r="H20" s="1304"/>
      <c r="I20" s="1304"/>
      <c r="J20" s="1304"/>
      <c r="K20" s="1304"/>
      <c r="L20" s="1305"/>
      <c r="M20" s="1305"/>
      <c r="N20" s="1299" t="str">
        <f t="shared" si="0"/>
        <v/>
      </c>
      <c r="O20" s="1306"/>
      <c r="P20" s="1306"/>
      <c r="Q20" s="1306"/>
      <c r="R20" s="1306"/>
      <c r="S20" s="1306"/>
      <c r="T20" s="1306"/>
      <c r="U20" s="1306"/>
    </row>
    <row r="21" spans="1:21" ht="34.5" hidden="1" customHeight="1" x14ac:dyDescent="0.25">
      <c r="A21" s="1307" t="s">
        <v>349</v>
      </c>
      <c r="B21" s="1293" t="s">
        <v>112</v>
      </c>
      <c r="C21" s="1301"/>
      <c r="D21" s="1302" t="s">
        <v>862</v>
      </c>
      <c r="E21" s="1303"/>
      <c r="F21" s="1304" t="s">
        <v>873</v>
      </c>
      <c r="G21" s="1304"/>
      <c r="H21" s="1304"/>
      <c r="I21" s="1304"/>
      <c r="J21" s="1304"/>
      <c r="K21" s="1304"/>
      <c r="L21" s="1305"/>
      <c r="M21" s="1305"/>
      <c r="N21" s="1299" t="str">
        <f t="shared" si="0"/>
        <v/>
      </c>
      <c r="O21" s="1306"/>
      <c r="P21" s="1306"/>
      <c r="Q21" s="1306"/>
      <c r="R21" s="1306"/>
      <c r="S21" s="1306"/>
      <c r="T21" s="1306"/>
      <c r="U21" s="1306"/>
    </row>
    <row r="22" spans="1:21" ht="34.5" hidden="1" customHeight="1" x14ac:dyDescent="0.25">
      <c r="A22" s="1307" t="s">
        <v>356</v>
      </c>
      <c r="B22" s="1293" t="s">
        <v>350</v>
      </c>
      <c r="C22" s="1301"/>
      <c r="D22" s="1302" t="s">
        <v>864</v>
      </c>
      <c r="E22" s="1303"/>
      <c r="F22" s="1304" t="s">
        <v>873</v>
      </c>
      <c r="G22" s="1304"/>
      <c r="H22" s="1304"/>
      <c r="I22" s="1304"/>
      <c r="J22" s="1304"/>
      <c r="K22" s="1304"/>
      <c r="L22" s="1305"/>
      <c r="M22" s="1305"/>
      <c r="N22" s="1299" t="str">
        <f t="shared" si="0"/>
        <v/>
      </c>
      <c r="O22" s="1306"/>
      <c r="P22" s="1306"/>
      <c r="Q22" s="1306"/>
      <c r="R22" s="1306"/>
      <c r="S22" s="1306"/>
      <c r="T22" s="1306"/>
      <c r="U22" s="1306"/>
    </row>
    <row r="23" spans="1:21" ht="34.5" hidden="1" customHeight="1" x14ac:dyDescent="0.25">
      <c r="A23" s="1292" t="s">
        <v>877</v>
      </c>
      <c r="B23" s="1293" t="s">
        <v>350</v>
      </c>
      <c r="C23" s="1301"/>
      <c r="D23" s="1302" t="s">
        <v>862</v>
      </c>
      <c r="E23" s="1303"/>
      <c r="F23" s="1304" t="s">
        <v>873</v>
      </c>
      <c r="G23" s="1304"/>
      <c r="H23" s="1304"/>
      <c r="I23" s="1304"/>
      <c r="J23" s="1304"/>
      <c r="K23" s="1304"/>
      <c r="L23" s="1305"/>
      <c r="M23" s="1305"/>
      <c r="N23" s="1299" t="str">
        <f t="shared" si="0"/>
        <v/>
      </c>
      <c r="O23" s="1306"/>
      <c r="P23" s="1306"/>
      <c r="Q23" s="1306"/>
      <c r="R23" s="1306"/>
      <c r="S23" s="1306"/>
      <c r="T23" s="1306"/>
      <c r="U23" s="1306"/>
    </row>
    <row r="24" spans="1:21" ht="34.5" hidden="1" customHeight="1" x14ac:dyDescent="0.25">
      <c r="A24" s="1292" t="s">
        <v>878</v>
      </c>
      <c r="B24" s="1293" t="s">
        <v>350</v>
      </c>
      <c r="C24" s="1301"/>
      <c r="D24" s="1308" t="s">
        <v>862</v>
      </c>
      <c r="E24" s="1303"/>
      <c r="F24" s="1304" t="s">
        <v>873</v>
      </c>
      <c r="G24" s="1304"/>
      <c r="H24" s="1304"/>
      <c r="I24" s="1304"/>
      <c r="J24" s="1304"/>
      <c r="K24" s="1304"/>
      <c r="L24" s="1305"/>
      <c r="M24" s="1305"/>
      <c r="N24" s="1299" t="str">
        <f t="shared" si="0"/>
        <v/>
      </c>
      <c r="O24" s="1306"/>
      <c r="P24" s="1306"/>
      <c r="Q24" s="1306"/>
      <c r="R24" s="1306"/>
      <c r="S24" s="1306"/>
      <c r="T24" s="1306"/>
      <c r="U24" s="1306"/>
    </row>
    <row r="25" spans="1:21" ht="34.5" hidden="1" customHeight="1" x14ac:dyDescent="0.25">
      <c r="A25" s="1307" t="s">
        <v>879</v>
      </c>
      <c r="B25" s="1293" t="s">
        <v>350</v>
      </c>
      <c r="C25" s="1301"/>
      <c r="D25" s="1302" t="s">
        <v>862</v>
      </c>
      <c r="E25" s="1303"/>
      <c r="F25" s="1304" t="s">
        <v>873</v>
      </c>
      <c r="G25" s="1304"/>
      <c r="H25" s="1304"/>
      <c r="I25" s="1304"/>
      <c r="J25" s="1304"/>
      <c r="K25" s="1304"/>
      <c r="L25" s="1316"/>
      <c r="M25" s="1316"/>
      <c r="N25" s="1299" t="str">
        <f t="shared" si="0"/>
        <v/>
      </c>
      <c r="O25" s="1306"/>
      <c r="P25" s="1306"/>
      <c r="Q25" s="1306"/>
      <c r="R25" s="1306"/>
      <c r="S25" s="1306"/>
      <c r="T25" s="1306"/>
      <c r="U25" s="1306"/>
    </row>
    <row r="26" spans="1:21" ht="34.5" hidden="1" customHeight="1" x14ac:dyDescent="0.25">
      <c r="A26" s="1307"/>
      <c r="B26" s="1293"/>
      <c r="C26" s="1301"/>
      <c r="D26" s="1302"/>
      <c r="E26" s="1303"/>
      <c r="F26" s="1304"/>
      <c r="G26" s="1304"/>
      <c r="H26" s="1304"/>
      <c r="I26" s="1304"/>
      <c r="J26" s="1304"/>
      <c r="K26" s="1304"/>
      <c r="L26" s="1316"/>
      <c r="M26" s="1316"/>
      <c r="N26" s="1299" t="str">
        <f t="shared" si="0"/>
        <v/>
      </c>
      <c r="O26" s="1306"/>
      <c r="P26" s="1306"/>
      <c r="Q26" s="1306"/>
      <c r="R26" s="1306"/>
      <c r="S26" s="1306"/>
      <c r="T26" s="1306"/>
      <c r="U26" s="1306"/>
    </row>
    <row r="27" spans="1:21" ht="34.5" hidden="1" customHeight="1" x14ac:dyDescent="0.25">
      <c r="A27" s="1307" t="s">
        <v>880</v>
      </c>
      <c r="B27" s="1293" t="s">
        <v>353</v>
      </c>
      <c r="C27" s="1301"/>
      <c r="D27" s="1302" t="s">
        <v>864</v>
      </c>
      <c r="E27" s="1303"/>
      <c r="F27" s="1304" t="s">
        <v>881</v>
      </c>
      <c r="G27" s="1304"/>
      <c r="H27" s="1304"/>
      <c r="I27" s="1304"/>
      <c r="J27" s="1304"/>
      <c r="K27" s="1304"/>
      <c r="L27" s="1316"/>
      <c r="M27" s="1316"/>
      <c r="N27" s="1299" t="str">
        <f t="shared" si="0"/>
        <v/>
      </c>
      <c r="O27" s="1306"/>
      <c r="P27" s="1306"/>
      <c r="Q27" s="1306"/>
      <c r="R27" s="1306"/>
      <c r="S27" s="1306"/>
      <c r="T27" s="1306"/>
      <c r="U27" s="1306"/>
    </row>
    <row r="28" spans="1:21" ht="34.5" hidden="1" customHeight="1" x14ac:dyDescent="0.25">
      <c r="A28" s="1307" t="s">
        <v>882</v>
      </c>
      <c r="B28" s="1293" t="s">
        <v>353</v>
      </c>
      <c r="C28" s="1301"/>
      <c r="D28" s="1302" t="s">
        <v>862</v>
      </c>
      <c r="E28" s="1303"/>
      <c r="F28" s="1304" t="s">
        <v>881</v>
      </c>
      <c r="G28" s="1304"/>
      <c r="H28" s="1304"/>
      <c r="I28" s="1304"/>
      <c r="J28" s="1304"/>
      <c r="K28" s="1304"/>
      <c r="L28" s="1316"/>
      <c r="M28" s="1316"/>
      <c r="N28" s="1299" t="str">
        <f t="shared" si="0"/>
        <v/>
      </c>
      <c r="O28" s="1306"/>
      <c r="P28" s="1306"/>
      <c r="Q28" s="1306"/>
      <c r="R28" s="1306"/>
      <c r="S28" s="1306"/>
      <c r="T28" s="1306"/>
      <c r="U28" s="1306"/>
    </row>
    <row r="29" spans="1:21" ht="34.5" customHeight="1" x14ac:dyDescent="0.25">
      <c r="A29" s="1355" t="s">
        <v>122</v>
      </c>
      <c r="B29" s="1293" t="s">
        <v>123</v>
      </c>
      <c r="C29" s="1357" t="s">
        <v>935</v>
      </c>
      <c r="D29" s="1302" t="s">
        <v>338</v>
      </c>
      <c r="E29" s="1303" t="s">
        <v>124</v>
      </c>
      <c r="F29" s="1304" t="s">
        <v>883</v>
      </c>
      <c r="G29" s="1304" t="s">
        <v>936</v>
      </c>
      <c r="H29" s="1304">
        <v>6</v>
      </c>
      <c r="I29" s="1304"/>
      <c r="J29" s="1304"/>
      <c r="K29" s="1304">
        <v>6</v>
      </c>
      <c r="L29" s="1316" t="s">
        <v>888</v>
      </c>
      <c r="M29" s="1316"/>
      <c r="N29" s="1299" t="str">
        <f t="shared" si="0"/>
        <v/>
      </c>
      <c r="O29" s="1306"/>
      <c r="P29" s="1306"/>
      <c r="Q29" s="1306"/>
      <c r="R29" s="1306"/>
      <c r="S29" s="1306"/>
      <c r="T29" s="1306"/>
      <c r="U29" s="1306"/>
    </row>
    <row r="30" spans="1:21" ht="34.5" customHeight="1" x14ac:dyDescent="0.25">
      <c r="A30" s="1356" t="s">
        <v>355</v>
      </c>
      <c r="B30" s="1293" t="s">
        <v>123</v>
      </c>
      <c r="C30" s="1301"/>
      <c r="D30" s="1308"/>
      <c r="E30" s="1303"/>
      <c r="F30" s="1304" t="s">
        <v>883</v>
      </c>
      <c r="G30" s="1304"/>
      <c r="H30" s="1304"/>
      <c r="I30" s="1304"/>
      <c r="J30" s="1304"/>
      <c r="K30" s="1304"/>
      <c r="L30" s="1316"/>
      <c r="M30" s="1316"/>
      <c r="N30" s="1299" t="str">
        <f t="shared" si="0"/>
        <v/>
      </c>
      <c r="O30" s="1306"/>
      <c r="P30" s="1306"/>
      <c r="Q30" s="1306"/>
      <c r="R30" s="1306"/>
      <c r="S30" s="1306"/>
      <c r="T30" s="1306"/>
      <c r="U30" s="1306"/>
    </row>
    <row r="31" spans="1:21" ht="34.5" hidden="1" customHeight="1" x14ac:dyDescent="0.25">
      <c r="A31" s="1292" t="s">
        <v>884</v>
      </c>
      <c r="B31" s="1293" t="s">
        <v>359</v>
      </c>
      <c r="C31" s="1317" t="s">
        <v>885</v>
      </c>
      <c r="D31" s="1308" t="s">
        <v>864</v>
      </c>
      <c r="E31" s="1318" t="s">
        <v>249</v>
      </c>
      <c r="F31" s="1319" t="s">
        <v>886</v>
      </c>
      <c r="G31" s="1319" t="s">
        <v>886</v>
      </c>
      <c r="H31" s="1320">
        <v>100</v>
      </c>
      <c r="I31" s="1321">
        <v>1</v>
      </c>
      <c r="J31" s="1322" t="s">
        <v>887</v>
      </c>
      <c r="K31" s="1323">
        <v>1</v>
      </c>
      <c r="L31" s="1324" t="s">
        <v>888</v>
      </c>
      <c r="M31" s="1316"/>
      <c r="N31" s="1299" t="str">
        <f t="shared" si="0"/>
        <v/>
      </c>
      <c r="O31" s="1306"/>
      <c r="P31" s="1306"/>
      <c r="Q31" s="1306"/>
      <c r="R31" s="1306"/>
      <c r="S31" s="1306"/>
      <c r="T31" s="1306"/>
      <c r="U31" s="1306"/>
    </row>
    <row r="32" spans="1:21" ht="34.5" hidden="1" customHeight="1" x14ac:dyDescent="0.25">
      <c r="A32" s="1292" t="s">
        <v>889</v>
      </c>
      <c r="B32" s="1293" t="s">
        <v>359</v>
      </c>
      <c r="C32" s="1317" t="s">
        <v>890</v>
      </c>
      <c r="D32" s="1308" t="s">
        <v>862</v>
      </c>
      <c r="E32" s="1318" t="s">
        <v>635</v>
      </c>
      <c r="F32" s="1319" t="s">
        <v>886</v>
      </c>
      <c r="G32" s="1319" t="s">
        <v>886</v>
      </c>
      <c r="H32" s="1321">
        <v>0</v>
      </c>
      <c r="I32" s="1321">
        <v>0</v>
      </c>
      <c r="J32" s="1322" t="s">
        <v>887</v>
      </c>
      <c r="K32" s="1323">
        <v>0</v>
      </c>
      <c r="L32" s="1325" t="s">
        <v>891</v>
      </c>
      <c r="M32" s="1316"/>
      <c r="N32" s="1299" t="str">
        <f t="shared" si="0"/>
        <v/>
      </c>
      <c r="O32" s="1306"/>
      <c r="P32" s="1306"/>
      <c r="Q32" s="1306"/>
      <c r="R32" s="1306"/>
      <c r="S32" s="1306"/>
      <c r="T32" s="1306"/>
      <c r="U32" s="1306"/>
    </row>
    <row r="33" spans="1:21" ht="34.5" hidden="1" customHeight="1" x14ac:dyDescent="0.25">
      <c r="A33" s="1292" t="s">
        <v>892</v>
      </c>
      <c r="B33" s="1293" t="s">
        <v>107</v>
      </c>
      <c r="C33" s="1301"/>
      <c r="D33" s="1308" t="s">
        <v>862</v>
      </c>
      <c r="E33" s="1303"/>
      <c r="F33" s="1304" t="s">
        <v>881</v>
      </c>
      <c r="G33" s="1304"/>
      <c r="H33" s="1304"/>
      <c r="I33" s="1304"/>
      <c r="J33" s="1304"/>
      <c r="K33" s="1304"/>
      <c r="L33" s="1316"/>
      <c r="M33" s="1316"/>
      <c r="N33" s="1299" t="str">
        <f t="shared" si="0"/>
        <v/>
      </c>
      <c r="O33" s="1306"/>
      <c r="P33" s="1306"/>
      <c r="Q33" s="1306"/>
      <c r="R33" s="1306"/>
      <c r="S33" s="1306"/>
      <c r="T33" s="1306"/>
      <c r="U33" s="1306"/>
    </row>
    <row r="34" spans="1:21" ht="34.5" hidden="1" customHeight="1" x14ac:dyDescent="0.25">
      <c r="A34" s="1307" t="s">
        <v>893</v>
      </c>
      <c r="B34" s="1293" t="s">
        <v>107</v>
      </c>
      <c r="C34" s="1301"/>
      <c r="D34" s="1302" t="s">
        <v>862</v>
      </c>
      <c r="E34" s="1303"/>
      <c r="F34" s="1304" t="s">
        <v>881</v>
      </c>
      <c r="G34" s="1304"/>
      <c r="H34" s="1304"/>
      <c r="I34" s="1304"/>
      <c r="J34" s="1304"/>
      <c r="K34" s="1304"/>
      <c r="L34" s="1316"/>
      <c r="M34" s="1316"/>
      <c r="N34" s="1299" t="str">
        <f t="shared" si="0"/>
        <v/>
      </c>
      <c r="O34" s="1306"/>
      <c r="P34" s="1306"/>
      <c r="Q34" s="1306"/>
      <c r="R34" s="1306"/>
      <c r="S34" s="1306"/>
      <c r="T34" s="1306"/>
      <c r="U34" s="1306"/>
    </row>
    <row r="35" spans="1:21" ht="34.5" hidden="1" customHeight="1" x14ac:dyDescent="0.25">
      <c r="A35" s="1292" t="s">
        <v>894</v>
      </c>
      <c r="B35" s="1293" t="s">
        <v>107</v>
      </c>
      <c r="C35" s="1301"/>
      <c r="D35" s="1308" t="s">
        <v>864</v>
      </c>
      <c r="E35" s="1303"/>
      <c r="F35" s="1304" t="s">
        <v>881</v>
      </c>
      <c r="G35" s="1304"/>
      <c r="H35" s="1304"/>
      <c r="I35" s="1304"/>
      <c r="J35" s="1304"/>
      <c r="K35" s="1304"/>
      <c r="L35" s="1316"/>
      <c r="M35" s="1316"/>
      <c r="N35" s="1299" t="str">
        <f t="shared" si="0"/>
        <v/>
      </c>
      <c r="O35" s="1306"/>
      <c r="P35" s="1306"/>
      <c r="Q35" s="1306"/>
      <c r="R35" s="1306"/>
      <c r="S35" s="1306"/>
      <c r="T35" s="1306"/>
      <c r="U35" s="1306"/>
    </row>
    <row r="36" spans="1:21" ht="34.5" hidden="1" customHeight="1" x14ac:dyDescent="0.25">
      <c r="A36" s="1292"/>
      <c r="B36" s="1293" t="s">
        <v>100</v>
      </c>
      <c r="C36" s="1301"/>
      <c r="D36" s="1308"/>
      <c r="E36" s="1303"/>
      <c r="F36" s="1304" t="s">
        <v>881</v>
      </c>
      <c r="G36" s="1304"/>
      <c r="H36" s="1304"/>
      <c r="I36" s="1304"/>
      <c r="J36" s="1304"/>
      <c r="K36" s="1304"/>
      <c r="L36" s="1316"/>
      <c r="M36" s="1316"/>
      <c r="N36" s="1299" t="str">
        <f t="shared" si="0"/>
        <v/>
      </c>
      <c r="O36" s="1306"/>
      <c r="P36" s="1306"/>
      <c r="Q36" s="1306"/>
      <c r="R36" s="1306"/>
      <c r="S36" s="1306"/>
      <c r="T36" s="1306"/>
      <c r="U36" s="1306"/>
    </row>
    <row r="37" spans="1:21" ht="34.5" hidden="1" customHeight="1" x14ac:dyDescent="0.25">
      <c r="A37" s="1307"/>
      <c r="B37" s="1293" t="s">
        <v>100</v>
      </c>
      <c r="C37" s="1301"/>
      <c r="D37" s="1308"/>
      <c r="E37" s="1303"/>
      <c r="F37" s="1304" t="s">
        <v>881</v>
      </c>
      <c r="G37" s="1304"/>
      <c r="H37" s="1304"/>
      <c r="I37" s="1304"/>
      <c r="J37" s="1304"/>
      <c r="K37" s="1304"/>
      <c r="L37" s="1316"/>
      <c r="M37" s="1316"/>
      <c r="N37" s="1299" t="str">
        <f t="shared" si="0"/>
        <v/>
      </c>
      <c r="O37" s="1306"/>
      <c r="P37" s="1306"/>
      <c r="Q37" s="1306"/>
      <c r="R37" s="1306"/>
      <c r="S37" s="1306"/>
      <c r="T37" s="1306"/>
      <c r="U37" s="1306"/>
    </row>
    <row r="38" spans="1:21" ht="34.5" hidden="1" customHeight="1" x14ac:dyDescent="0.25">
      <c r="A38" s="1292" t="s">
        <v>895</v>
      </c>
      <c r="B38" s="1293" t="s">
        <v>120</v>
      </c>
      <c r="C38" s="1301"/>
      <c r="D38" s="1302" t="s">
        <v>864</v>
      </c>
      <c r="E38" s="1303"/>
      <c r="F38" s="1304" t="s">
        <v>896</v>
      </c>
      <c r="G38" s="1304"/>
      <c r="H38" s="1304"/>
      <c r="I38" s="1304"/>
      <c r="J38" s="1304"/>
      <c r="K38" s="1304"/>
      <c r="L38" s="1316"/>
      <c r="M38" s="1316"/>
      <c r="N38" s="1299" t="str">
        <f t="shared" si="0"/>
        <v/>
      </c>
      <c r="O38" s="1306"/>
      <c r="P38" s="1306"/>
      <c r="Q38" s="1306"/>
      <c r="R38" s="1306"/>
      <c r="S38" s="1306"/>
      <c r="T38" s="1306"/>
      <c r="U38" s="1306"/>
    </row>
    <row r="39" spans="1:21" ht="34.5" hidden="1" customHeight="1" x14ac:dyDescent="0.25">
      <c r="A39" s="1326" t="s">
        <v>897</v>
      </c>
      <c r="B39" s="1327" t="s">
        <v>120</v>
      </c>
      <c r="C39" s="1328"/>
      <c r="D39" s="1329" t="s">
        <v>862</v>
      </c>
      <c r="E39" s="1330"/>
      <c r="F39" s="1304" t="s">
        <v>896</v>
      </c>
      <c r="G39" s="1331"/>
      <c r="H39" s="1331"/>
      <c r="I39" s="1331"/>
      <c r="J39" s="1331"/>
      <c r="K39" s="1331"/>
      <c r="L39" s="1332"/>
      <c r="M39" s="1332"/>
      <c r="N39" s="1299" t="str">
        <f t="shared" si="0"/>
        <v/>
      </c>
      <c r="O39" s="1333"/>
      <c r="P39" s="1333"/>
      <c r="Q39" s="1333"/>
      <c r="R39" s="1333"/>
      <c r="S39" s="1333"/>
      <c r="T39" s="1333"/>
      <c r="U39" s="1333"/>
    </row>
    <row r="40" spans="1:21" ht="34.5" hidden="1" customHeight="1" x14ac:dyDescent="0.25">
      <c r="A40" s="1334" t="s">
        <v>898</v>
      </c>
      <c r="B40" s="1293" t="s">
        <v>120</v>
      </c>
      <c r="C40" s="1301"/>
      <c r="D40" s="1308" t="s">
        <v>864</v>
      </c>
      <c r="E40" s="1303"/>
      <c r="F40" s="1304" t="s">
        <v>896</v>
      </c>
      <c r="G40" s="1304"/>
      <c r="H40" s="1304"/>
      <c r="I40" s="1304"/>
      <c r="J40" s="1304"/>
      <c r="K40" s="1304"/>
      <c r="L40" s="1316"/>
      <c r="M40" s="1316"/>
      <c r="N40" s="1299" t="str">
        <f t="shared" si="0"/>
        <v/>
      </c>
      <c r="O40" s="1306"/>
      <c r="P40" s="1306"/>
      <c r="Q40" s="1306"/>
      <c r="R40" s="1306"/>
      <c r="S40" s="1306"/>
      <c r="T40" s="1306"/>
      <c r="U40" s="1306"/>
    </row>
    <row r="41" spans="1:21" ht="34.5" hidden="1" customHeight="1" x14ac:dyDescent="0.25">
      <c r="A41" s="1335" t="s">
        <v>899</v>
      </c>
      <c r="B41" s="1336" t="s">
        <v>120</v>
      </c>
      <c r="C41" s="1337"/>
      <c r="D41" s="1338" t="s">
        <v>864</v>
      </c>
      <c r="E41" s="1303"/>
      <c r="F41" s="1304" t="s">
        <v>896</v>
      </c>
      <c r="G41" s="1304"/>
      <c r="H41" s="1304"/>
      <c r="I41" s="1304"/>
      <c r="J41" s="1304"/>
      <c r="K41" s="1304"/>
      <c r="L41" s="1316"/>
      <c r="M41" s="1316"/>
      <c r="N41" s="1299" t="str">
        <f t="shared" si="0"/>
        <v/>
      </c>
      <c r="O41" s="1306"/>
      <c r="P41" s="1306"/>
      <c r="Q41" s="1306"/>
      <c r="R41" s="1306"/>
      <c r="S41" s="1306"/>
      <c r="T41" s="1306"/>
      <c r="U41" s="1306"/>
    </row>
    <row r="42" spans="1:21" ht="34.5" hidden="1" customHeight="1" x14ac:dyDescent="0.25">
      <c r="A42" s="1326" t="s">
        <v>900</v>
      </c>
      <c r="B42" s="1336" t="s">
        <v>120</v>
      </c>
      <c r="C42" s="1301"/>
      <c r="D42" s="1329"/>
      <c r="E42" s="1339"/>
      <c r="F42" s="1304" t="s">
        <v>896</v>
      </c>
      <c r="G42" s="1340"/>
      <c r="H42" s="1340"/>
      <c r="I42" s="1340"/>
      <c r="J42" s="1340"/>
      <c r="K42" s="1340"/>
      <c r="L42" s="1341"/>
      <c r="M42" s="1341"/>
      <c r="N42" s="1299" t="str">
        <f t="shared" si="0"/>
        <v/>
      </c>
      <c r="O42" s="1342"/>
      <c r="P42" s="1342"/>
      <c r="Q42" s="1342"/>
      <c r="R42" s="1342"/>
      <c r="S42" s="1342"/>
      <c r="T42" s="1342"/>
      <c r="U42" s="1342"/>
    </row>
    <row r="43" spans="1:21" ht="34.5" hidden="1" customHeight="1" x14ac:dyDescent="0.25">
      <c r="A43" s="1326" t="s">
        <v>901</v>
      </c>
      <c r="B43" s="1336" t="s">
        <v>114</v>
      </c>
      <c r="C43" s="1317" t="s">
        <v>902</v>
      </c>
      <c r="D43" s="1329" t="s">
        <v>862</v>
      </c>
      <c r="E43" s="1318" t="s">
        <v>903</v>
      </c>
      <c r="F43" s="1319" t="s">
        <v>886</v>
      </c>
      <c r="G43" s="1319" t="s">
        <v>886</v>
      </c>
      <c r="H43" s="1331"/>
      <c r="I43" s="1331"/>
      <c r="J43" s="1331"/>
      <c r="K43" s="1331"/>
      <c r="L43" s="1332"/>
      <c r="M43" s="1332"/>
      <c r="N43" s="1299" t="str">
        <f t="shared" si="0"/>
        <v/>
      </c>
      <c r="O43" s="1333"/>
      <c r="P43" s="1333"/>
      <c r="Q43" s="1333"/>
      <c r="R43" s="1333"/>
      <c r="S43" s="1333"/>
      <c r="T43" s="1333"/>
      <c r="U43" s="1333"/>
    </row>
    <row r="44" spans="1:21" ht="34.5" hidden="1" customHeight="1" x14ac:dyDescent="0.25">
      <c r="A44" s="1292" t="s">
        <v>904</v>
      </c>
      <c r="B44" s="1293" t="s">
        <v>114</v>
      </c>
      <c r="C44" s="1317" t="s">
        <v>905</v>
      </c>
      <c r="D44" s="1302" t="s">
        <v>862</v>
      </c>
      <c r="E44" s="1318" t="s">
        <v>903</v>
      </c>
      <c r="F44" s="1319" t="s">
        <v>886</v>
      </c>
      <c r="G44" s="1319" t="s">
        <v>886</v>
      </c>
      <c r="H44" s="1304"/>
      <c r="I44" s="1304"/>
      <c r="J44" s="1304"/>
      <c r="K44" s="1304"/>
      <c r="L44" s="1316"/>
      <c r="M44" s="1316"/>
      <c r="N44" s="1299" t="str">
        <f t="shared" si="0"/>
        <v/>
      </c>
      <c r="O44" s="1306"/>
      <c r="P44" s="1306"/>
      <c r="Q44" s="1306"/>
      <c r="R44" s="1306"/>
      <c r="S44" s="1306"/>
      <c r="T44" s="1306"/>
      <c r="U44" s="1306"/>
    </row>
    <row r="45" spans="1:21" ht="34.5" hidden="1" customHeight="1" x14ac:dyDescent="0.25">
      <c r="A45" s="1292" t="s">
        <v>906</v>
      </c>
      <c r="B45" s="1293" t="s">
        <v>114</v>
      </c>
      <c r="C45" s="1317" t="s">
        <v>907</v>
      </c>
      <c r="D45" s="1302" t="s">
        <v>862</v>
      </c>
      <c r="E45" s="1318" t="s">
        <v>903</v>
      </c>
      <c r="F45" s="1319" t="s">
        <v>886</v>
      </c>
      <c r="G45" s="1319" t="s">
        <v>886</v>
      </c>
      <c r="H45" s="1320">
        <v>10</v>
      </c>
      <c r="I45" s="1304" t="s">
        <v>908</v>
      </c>
      <c r="J45" s="1343" t="s">
        <v>909</v>
      </c>
      <c r="K45" s="1304">
        <v>10</v>
      </c>
      <c r="L45" s="1316" t="s">
        <v>891</v>
      </c>
      <c r="M45" s="1316"/>
      <c r="N45" s="1299" t="str">
        <f>IF(K45="",IF(M45="","",IF(L45="MIN",IF(M45=J45,"K",IF(M45&lt;J45,"L","J")),IF(M45=J45,"K",IF(M45&gt;J45,"L","J")))),IF(M45="","",IF(L45="MIN",IF(M45=K45,"K",IF(M45&lt;K45,"L","J")),IF(M45=K45,"K",IF(M45&gt;K45,"L","J")))))</f>
        <v/>
      </c>
      <c r="O45" s="1306"/>
      <c r="P45" s="1306"/>
      <c r="Q45" s="1306"/>
      <c r="R45" s="1306"/>
      <c r="S45" s="1306"/>
      <c r="T45" s="1306"/>
      <c r="U45" s="1306"/>
    </row>
    <row r="46" spans="1:21" ht="34.5" hidden="1" customHeight="1" x14ac:dyDescent="0.25">
      <c r="A46" s="1292" t="s">
        <v>910</v>
      </c>
      <c r="B46" s="1293" t="s">
        <v>114</v>
      </c>
      <c r="C46" s="1317" t="s">
        <v>911</v>
      </c>
      <c r="D46" s="1302" t="s">
        <v>862</v>
      </c>
      <c r="E46" s="1318" t="s">
        <v>903</v>
      </c>
      <c r="F46" s="1319" t="s">
        <v>886</v>
      </c>
      <c r="G46" s="1319" t="s">
        <v>886</v>
      </c>
      <c r="H46" s="1320">
        <v>20</v>
      </c>
      <c r="I46" s="1304" t="s">
        <v>908</v>
      </c>
      <c r="J46" s="1343" t="s">
        <v>909</v>
      </c>
      <c r="K46" s="1304">
        <v>20</v>
      </c>
      <c r="L46" s="1316" t="s">
        <v>891</v>
      </c>
      <c r="M46" s="1316"/>
      <c r="N46" s="1299" t="str">
        <f t="shared" si="0"/>
        <v/>
      </c>
      <c r="O46" s="1306"/>
      <c r="P46" s="1306"/>
      <c r="Q46" s="1306"/>
      <c r="R46" s="1306"/>
      <c r="S46" s="1306"/>
      <c r="T46" s="1306"/>
      <c r="U46" s="1306"/>
    </row>
    <row r="47" spans="1:21" ht="34.5" hidden="1" customHeight="1" x14ac:dyDescent="0.25">
      <c r="A47" s="1307" t="s">
        <v>912</v>
      </c>
      <c r="B47" s="1293" t="s">
        <v>114</v>
      </c>
      <c r="C47" s="1317" t="s">
        <v>907</v>
      </c>
      <c r="D47" s="1302" t="s">
        <v>862</v>
      </c>
      <c r="E47" s="1318" t="s">
        <v>903</v>
      </c>
      <c r="F47" s="1319" t="s">
        <v>886</v>
      </c>
      <c r="G47" s="1319" t="s">
        <v>886</v>
      </c>
      <c r="H47" s="1304"/>
      <c r="I47" s="1304" t="s">
        <v>908</v>
      </c>
      <c r="J47" s="1304"/>
      <c r="K47" s="1304">
        <v>10</v>
      </c>
      <c r="L47" s="1316"/>
      <c r="M47" s="1316"/>
      <c r="N47" s="1299" t="str">
        <f t="shared" si="0"/>
        <v/>
      </c>
      <c r="O47" s="1306"/>
      <c r="P47" s="1306"/>
      <c r="Q47" s="1306"/>
      <c r="R47" s="1306"/>
      <c r="S47" s="1306"/>
      <c r="T47" s="1306"/>
      <c r="U47" s="1306"/>
    </row>
    <row r="48" spans="1:21" ht="34.5" hidden="1" customHeight="1" x14ac:dyDescent="0.25">
      <c r="A48" s="1292" t="s">
        <v>913</v>
      </c>
      <c r="B48" s="1293" t="s">
        <v>114</v>
      </c>
      <c r="C48" s="1317" t="s">
        <v>911</v>
      </c>
      <c r="D48" s="1308" t="s">
        <v>862</v>
      </c>
      <c r="E48" s="1318" t="s">
        <v>903</v>
      </c>
      <c r="F48" s="1319" t="s">
        <v>886</v>
      </c>
      <c r="G48" s="1319" t="s">
        <v>886</v>
      </c>
      <c r="H48" s="1304"/>
      <c r="I48" s="1304" t="s">
        <v>908</v>
      </c>
      <c r="J48" s="1304"/>
      <c r="K48" s="1304">
        <v>20</v>
      </c>
      <c r="L48" s="1316" t="s">
        <v>891</v>
      </c>
      <c r="M48" s="1316"/>
      <c r="N48" s="1299" t="str">
        <f t="shared" si="0"/>
        <v/>
      </c>
      <c r="O48" s="1306"/>
      <c r="P48" s="1306"/>
      <c r="Q48" s="1306"/>
      <c r="R48" s="1306"/>
      <c r="S48" s="1306"/>
      <c r="T48" s="1306"/>
      <c r="U48" s="1306"/>
    </row>
    <row r="49" spans="1:21" ht="34.5" hidden="1" customHeight="1" x14ac:dyDescent="0.25">
      <c r="A49" s="1307" t="s">
        <v>914</v>
      </c>
      <c r="B49" s="1293" t="s">
        <v>114</v>
      </c>
      <c r="C49" s="1317" t="s">
        <v>907</v>
      </c>
      <c r="D49" s="1302" t="s">
        <v>862</v>
      </c>
      <c r="E49" s="1318" t="s">
        <v>903</v>
      </c>
      <c r="F49" s="1319" t="s">
        <v>886</v>
      </c>
      <c r="G49" s="1319" t="s">
        <v>886</v>
      </c>
      <c r="H49" s="1304"/>
      <c r="I49" s="1304" t="s">
        <v>908</v>
      </c>
      <c r="J49" s="1304"/>
      <c r="K49" s="1304">
        <v>10</v>
      </c>
      <c r="L49" s="1316" t="s">
        <v>891</v>
      </c>
      <c r="M49" s="1316"/>
      <c r="N49" s="1299" t="str">
        <f t="shared" si="0"/>
        <v/>
      </c>
      <c r="O49" s="1306"/>
      <c r="P49" s="1306"/>
      <c r="Q49" s="1306"/>
      <c r="R49" s="1306"/>
      <c r="S49" s="1306"/>
      <c r="T49" s="1306"/>
      <c r="U49" s="1306"/>
    </row>
    <row r="50" spans="1:21" ht="34.5" hidden="1" customHeight="1" x14ac:dyDescent="0.25">
      <c r="A50" s="1292" t="s">
        <v>915</v>
      </c>
      <c r="B50" s="1293" t="s">
        <v>114</v>
      </c>
      <c r="C50" s="1317" t="s">
        <v>911</v>
      </c>
      <c r="D50" s="1308" t="s">
        <v>862</v>
      </c>
      <c r="E50" s="1318" t="s">
        <v>903</v>
      </c>
      <c r="F50" s="1319" t="s">
        <v>886</v>
      </c>
      <c r="G50" s="1319" t="s">
        <v>886</v>
      </c>
      <c r="H50" s="1304"/>
      <c r="I50" s="1304" t="s">
        <v>908</v>
      </c>
      <c r="J50" s="1304"/>
      <c r="K50" s="1304">
        <v>20</v>
      </c>
      <c r="L50" s="1316"/>
      <c r="M50" s="1316"/>
      <c r="N50" s="1299" t="str">
        <f t="shared" si="0"/>
        <v/>
      </c>
      <c r="O50" s="1306"/>
      <c r="P50" s="1306"/>
      <c r="Q50" s="1306"/>
      <c r="R50" s="1306"/>
      <c r="S50" s="1306"/>
      <c r="T50" s="1306"/>
      <c r="U50" s="1306"/>
    </row>
    <row r="51" spans="1:21" ht="34.5" hidden="1" customHeight="1" x14ac:dyDescent="0.25">
      <c r="A51" s="1344" t="s">
        <v>916</v>
      </c>
      <c r="B51" s="1336" t="s">
        <v>114</v>
      </c>
      <c r="C51" s="1317" t="s">
        <v>907</v>
      </c>
      <c r="D51" s="1329" t="s">
        <v>862</v>
      </c>
      <c r="E51" s="1318" t="s">
        <v>903</v>
      </c>
      <c r="F51" s="1319" t="s">
        <v>886</v>
      </c>
      <c r="G51" s="1319" t="s">
        <v>886</v>
      </c>
      <c r="H51" s="1331"/>
      <c r="I51" s="1304" t="s">
        <v>908</v>
      </c>
      <c r="J51" s="1331"/>
      <c r="K51" s="1331">
        <v>20</v>
      </c>
      <c r="L51" s="1332"/>
      <c r="M51" s="1332"/>
      <c r="N51" s="1299" t="str">
        <f t="shared" si="0"/>
        <v/>
      </c>
      <c r="O51" s="1333"/>
      <c r="P51" s="1333"/>
      <c r="Q51" s="1333"/>
      <c r="R51" s="1333"/>
      <c r="S51" s="1333"/>
      <c r="T51" s="1333"/>
      <c r="U51" s="1333"/>
    </row>
    <row r="52" spans="1:21" ht="34.5" hidden="1" customHeight="1" x14ac:dyDescent="0.25">
      <c r="A52" s="1292" t="s">
        <v>917</v>
      </c>
      <c r="B52" s="1309" t="s">
        <v>114</v>
      </c>
      <c r="C52" s="1317" t="s">
        <v>911</v>
      </c>
      <c r="D52" s="1311" t="s">
        <v>862</v>
      </c>
      <c r="E52" s="1318" t="s">
        <v>903</v>
      </c>
      <c r="F52" s="1319" t="s">
        <v>886</v>
      </c>
      <c r="G52" s="1319" t="s">
        <v>886</v>
      </c>
      <c r="H52" s="1313"/>
      <c r="I52" s="1304" t="s">
        <v>908</v>
      </c>
      <c r="J52" s="1313"/>
      <c r="K52" s="1313">
        <v>100</v>
      </c>
      <c r="L52" s="1345"/>
      <c r="M52" s="1345"/>
      <c r="N52" s="1299" t="str">
        <f t="shared" si="0"/>
        <v/>
      </c>
      <c r="O52" s="1315"/>
      <c r="P52" s="1315"/>
      <c r="Q52" s="1315"/>
      <c r="R52" s="1315"/>
      <c r="S52" s="1315"/>
      <c r="T52" s="1315"/>
      <c r="U52" s="1315"/>
    </row>
    <row r="53" spans="1:21" ht="34.5" hidden="1" customHeight="1" x14ac:dyDescent="0.25">
      <c r="A53" s="1292" t="s">
        <v>918</v>
      </c>
      <c r="B53" s="1293" t="s">
        <v>114</v>
      </c>
      <c r="C53" s="1317" t="s">
        <v>919</v>
      </c>
      <c r="D53" s="1308" t="s">
        <v>864</v>
      </c>
      <c r="E53" s="1318" t="s">
        <v>903</v>
      </c>
      <c r="F53" s="1319" t="s">
        <v>886</v>
      </c>
      <c r="G53" s="1319" t="s">
        <v>886</v>
      </c>
      <c r="H53" s="1304"/>
      <c r="I53" s="1304" t="s">
        <v>908</v>
      </c>
      <c r="J53" s="1304"/>
      <c r="K53" s="1304"/>
      <c r="L53" s="1316"/>
      <c r="M53" s="1316"/>
      <c r="N53" s="1299" t="str">
        <f t="shared" si="0"/>
        <v/>
      </c>
      <c r="O53" s="1306"/>
      <c r="P53" s="1306"/>
      <c r="Q53" s="1306"/>
      <c r="R53" s="1306"/>
      <c r="S53" s="1306"/>
      <c r="T53" s="1306"/>
      <c r="U53" s="1306"/>
    </row>
    <row r="54" spans="1:21" ht="34.5" hidden="1" customHeight="1" x14ac:dyDescent="0.25">
      <c r="A54" s="1292" t="s">
        <v>920</v>
      </c>
      <c r="B54" s="1293" t="s">
        <v>114</v>
      </c>
      <c r="C54" s="1317" t="s">
        <v>921</v>
      </c>
      <c r="D54" s="1308" t="s">
        <v>864</v>
      </c>
      <c r="E54" s="1318" t="s">
        <v>903</v>
      </c>
      <c r="F54" s="1319" t="s">
        <v>886</v>
      </c>
      <c r="G54" s="1319" t="s">
        <v>886</v>
      </c>
      <c r="H54" s="1304"/>
      <c r="I54" s="1304" t="s">
        <v>908</v>
      </c>
      <c r="J54" s="1304"/>
      <c r="K54" s="1304"/>
      <c r="L54" s="1316"/>
      <c r="M54" s="1316"/>
      <c r="N54" s="1299" t="str">
        <f t="shared" si="0"/>
        <v/>
      </c>
      <c r="O54" s="1306"/>
      <c r="P54" s="1306"/>
      <c r="Q54" s="1306"/>
      <c r="R54" s="1306"/>
      <c r="S54" s="1306"/>
      <c r="T54" s="1306"/>
      <c r="U54" s="1306"/>
    </row>
    <row r="55" spans="1:21" ht="34.5" hidden="1" customHeight="1" x14ac:dyDescent="0.25">
      <c r="A55" s="1292" t="s">
        <v>922</v>
      </c>
      <c r="B55" s="1293" t="s">
        <v>923</v>
      </c>
      <c r="C55" s="1317" t="s">
        <v>924</v>
      </c>
      <c r="D55" s="1308" t="s">
        <v>864</v>
      </c>
      <c r="E55" s="1318" t="s">
        <v>903</v>
      </c>
      <c r="F55" s="1319" t="s">
        <v>886</v>
      </c>
      <c r="G55" s="1319" t="s">
        <v>886</v>
      </c>
      <c r="H55" s="1304"/>
      <c r="I55" s="1304" t="s">
        <v>908</v>
      </c>
      <c r="J55" s="1304"/>
      <c r="K55" s="1304"/>
      <c r="L55" s="1316"/>
      <c r="M55" s="1316"/>
      <c r="N55" s="1299" t="str">
        <f t="shared" si="0"/>
        <v/>
      </c>
      <c r="O55" s="1306"/>
      <c r="P55" s="1306"/>
      <c r="Q55" s="1306"/>
      <c r="R55" s="1306"/>
      <c r="S55" s="1306"/>
      <c r="T55" s="1306"/>
      <c r="U55" s="1306"/>
    </row>
    <row r="56" spans="1:21" ht="34.5" hidden="1" customHeight="1" x14ac:dyDescent="0.25">
      <c r="A56" s="1292" t="s">
        <v>925</v>
      </c>
      <c r="B56" s="1293" t="s">
        <v>363</v>
      </c>
      <c r="C56" s="1317" t="s">
        <v>926</v>
      </c>
      <c r="D56" s="1308" t="s">
        <v>862</v>
      </c>
      <c r="E56" s="1318" t="s">
        <v>249</v>
      </c>
      <c r="F56" s="1319" t="s">
        <v>886</v>
      </c>
      <c r="G56" s="1319" t="s">
        <v>886</v>
      </c>
      <c r="H56" s="1319">
        <v>100</v>
      </c>
      <c r="I56" s="1319">
        <v>100</v>
      </c>
      <c r="J56" s="1304" t="s">
        <v>927</v>
      </c>
      <c r="K56" s="1304">
        <v>100</v>
      </c>
      <c r="L56" s="1316" t="s">
        <v>888</v>
      </c>
      <c r="M56" s="1316"/>
      <c r="N56" s="1299" t="str">
        <f t="shared" si="0"/>
        <v/>
      </c>
      <c r="O56" s="1306"/>
      <c r="P56" s="1306"/>
      <c r="Q56" s="1306"/>
      <c r="R56" s="1306"/>
      <c r="S56" s="1306"/>
      <c r="T56" s="1306"/>
      <c r="U56" s="1306"/>
    </row>
    <row r="57" spans="1:21" ht="34.5" hidden="1" customHeight="1" x14ac:dyDescent="0.25">
      <c r="A57" s="1292" t="s">
        <v>928</v>
      </c>
      <c r="B57" s="1293" t="s">
        <v>363</v>
      </c>
      <c r="C57" s="1317" t="s">
        <v>929</v>
      </c>
      <c r="D57" s="1308" t="s">
        <v>864</v>
      </c>
      <c r="E57" s="1318" t="s">
        <v>249</v>
      </c>
      <c r="F57" s="1319" t="s">
        <v>886</v>
      </c>
      <c r="G57" s="1319" t="s">
        <v>886</v>
      </c>
      <c r="H57" s="1319">
        <v>100</v>
      </c>
      <c r="I57" s="1304" t="s">
        <v>908</v>
      </c>
      <c r="J57" s="1304"/>
      <c r="K57" s="1304">
        <v>100</v>
      </c>
      <c r="L57" s="1316" t="s">
        <v>888</v>
      </c>
      <c r="M57" s="1316"/>
      <c r="N57" s="1299" t="str">
        <f t="shared" si="0"/>
        <v/>
      </c>
      <c r="O57" s="1306"/>
      <c r="P57" s="1306"/>
      <c r="Q57" s="1306"/>
      <c r="R57" s="1306"/>
      <c r="S57" s="1306"/>
      <c r="T57" s="1306"/>
      <c r="U57" s="1306"/>
    </row>
    <row r="58" spans="1:21" ht="34.5" hidden="1" customHeight="1" x14ac:dyDescent="0.25">
      <c r="A58" s="1292" t="s">
        <v>930</v>
      </c>
      <c r="B58" s="1293" t="s">
        <v>931</v>
      </c>
      <c r="C58" s="1317" t="s">
        <v>932</v>
      </c>
      <c r="D58" s="1308" t="s">
        <v>862</v>
      </c>
      <c r="E58" s="1318" t="s">
        <v>903</v>
      </c>
      <c r="F58" s="1319" t="s">
        <v>886</v>
      </c>
      <c r="G58" s="1319" t="s">
        <v>886</v>
      </c>
      <c r="H58" s="1304">
        <v>100</v>
      </c>
      <c r="I58" s="1304" t="s">
        <v>908</v>
      </c>
      <c r="J58" s="1304"/>
      <c r="K58" s="1304">
        <v>100</v>
      </c>
      <c r="L58" s="1316" t="s">
        <v>888</v>
      </c>
      <c r="M58" s="1316"/>
      <c r="N58" s="1299" t="str">
        <f t="shared" si="0"/>
        <v/>
      </c>
      <c r="O58" s="1306"/>
      <c r="P58" s="1306"/>
      <c r="Q58" s="1306"/>
      <c r="R58" s="1306"/>
      <c r="S58" s="1306"/>
      <c r="T58" s="1306"/>
      <c r="U58" s="1306"/>
    </row>
    <row r="59" spans="1:21" ht="34.5" hidden="1" customHeight="1" thickBot="1" x14ac:dyDescent="0.3">
      <c r="A59" s="1346" t="s">
        <v>933</v>
      </c>
      <c r="B59" s="1347" t="s">
        <v>931</v>
      </c>
      <c r="C59" s="1348" t="s">
        <v>934</v>
      </c>
      <c r="D59" s="1349" t="s">
        <v>864</v>
      </c>
      <c r="E59" s="1350" t="s">
        <v>249</v>
      </c>
      <c r="F59" s="1351" t="s">
        <v>886</v>
      </c>
      <c r="G59" s="1351" t="s">
        <v>886</v>
      </c>
      <c r="H59" s="1352"/>
      <c r="I59" s="1304" t="s">
        <v>908</v>
      </c>
      <c r="J59" s="1352"/>
      <c r="K59" s="1352">
        <v>0</v>
      </c>
      <c r="L59" s="1353" t="s">
        <v>891</v>
      </c>
      <c r="M59" s="1353"/>
      <c r="N59" s="1299" t="str">
        <f t="shared" si="0"/>
        <v/>
      </c>
      <c r="O59" s="1354"/>
      <c r="P59" s="1354"/>
      <c r="Q59" s="1354"/>
      <c r="R59" s="1354"/>
      <c r="S59" s="1354"/>
      <c r="T59" s="1354"/>
      <c r="U59" s="1354"/>
    </row>
  </sheetData>
  <autoFilter ref="A6:U59">
    <filterColumn colId="5">
      <filters>
        <filter val="Juan A. Anguita"/>
      </filters>
    </filterColumn>
    <filterColumn colId="12" showButton="0"/>
  </autoFilter>
  <mergeCells count="2">
    <mergeCell ref="M6:N6"/>
    <mergeCell ref="F1:H1"/>
  </mergeCells>
  <conditionalFormatting sqref="N7:N59">
    <cfRule type="cellIs" dxfId="77" priority="2" operator="equal">
      <formula>"L"</formula>
    </cfRule>
    <cfRule type="cellIs" dxfId="76" priority="3" operator="equal">
      <formula>"J"</formula>
    </cfRule>
  </conditionalFormatting>
  <conditionalFormatting sqref="N7:N59">
    <cfRule type="cellIs" dxfId="75" priority="1" operator="equal">
      <formula>"K"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1200150</xdr:colOff>
                <xdr:row>0</xdr:row>
                <xdr:rowOff>180975</xdr:rowOff>
              </from>
              <to>
                <xdr:col>0</xdr:col>
                <xdr:colOff>3371850</xdr:colOff>
                <xdr:row>4</xdr:row>
                <xdr:rowOff>0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  <pageSetUpPr fitToPage="1"/>
  </sheetPr>
  <dimension ref="A1:S48"/>
  <sheetViews>
    <sheetView zoomScale="70" zoomScaleNormal="70" workbookViewId="0">
      <pane xSplit="1" ySplit="6" topLeftCell="B17" activePane="bottomRight" state="frozen"/>
      <selection pane="topRight" activeCell="B1" sqref="B1"/>
      <selection pane="bottomLeft" activeCell="A7" sqref="A7"/>
      <selection pane="bottomRight" activeCell="H15" sqref="H15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6"/>
      <c r="F1" s="1760" t="s">
        <v>984</v>
      </c>
      <c r="G1" s="1760"/>
      <c r="H1" s="1760"/>
      <c r="I1" s="1760"/>
      <c r="J1" s="1760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N3" s="89"/>
    </row>
    <row r="4" spans="1:19" x14ac:dyDescent="0.25">
      <c r="M4" t="s">
        <v>86</v>
      </c>
      <c r="N4">
        <v>4</v>
      </c>
    </row>
    <row r="5" spans="1:19" ht="15.75" thickBot="1" x14ac:dyDescent="0.3"/>
    <row r="6" spans="1:19" ht="24" customHeight="1" thickTop="1" x14ac:dyDescent="0.25">
      <c r="A6" s="336" t="s">
        <v>87</v>
      </c>
      <c r="B6" s="338" t="s">
        <v>337</v>
      </c>
      <c r="C6" s="337" t="s">
        <v>88</v>
      </c>
      <c r="D6" s="337" t="s">
        <v>636</v>
      </c>
      <c r="E6" s="337" t="s">
        <v>89</v>
      </c>
      <c r="F6" s="337" t="s">
        <v>83</v>
      </c>
      <c r="G6" s="337" t="s">
        <v>90</v>
      </c>
      <c r="H6" s="338" t="s">
        <v>0</v>
      </c>
      <c r="I6" s="338" t="s">
        <v>1</v>
      </c>
      <c r="J6" s="338" t="s">
        <v>2</v>
      </c>
      <c r="K6" s="338" t="s">
        <v>3</v>
      </c>
      <c r="L6" s="338" t="s">
        <v>4</v>
      </c>
      <c r="M6" s="338" t="s">
        <v>5</v>
      </c>
      <c r="N6" s="338" t="s">
        <v>6</v>
      </c>
      <c r="O6" s="338" t="s">
        <v>7</v>
      </c>
      <c r="P6" s="338" t="s">
        <v>8</v>
      </c>
      <c r="Q6" s="338" t="s">
        <v>9</v>
      </c>
      <c r="R6" s="338" t="s">
        <v>10</v>
      </c>
      <c r="S6" s="339" t="s">
        <v>11</v>
      </c>
    </row>
    <row r="7" spans="1:19" ht="24" customHeight="1" x14ac:dyDescent="0.3">
      <c r="A7" s="524" t="s">
        <v>125</v>
      </c>
      <c r="B7" s="361" t="s">
        <v>338</v>
      </c>
      <c r="C7" s="361" t="s">
        <v>91</v>
      </c>
      <c r="D7" s="695" t="s">
        <v>637</v>
      </c>
      <c r="E7" s="696">
        <v>0.15</v>
      </c>
      <c r="F7" s="361" t="s">
        <v>92</v>
      </c>
      <c r="G7" s="362" t="s">
        <v>93</v>
      </c>
      <c r="H7" s="706"/>
      <c r="I7" s="706"/>
      <c r="J7" s="469">
        <f>'MATG-JGS-JAAR AÑO (LINARES)'!E10</f>
        <v>0.17723208986873765</v>
      </c>
      <c r="K7" s="706"/>
      <c r="L7" s="706"/>
      <c r="M7" s="469">
        <f>'MATG-JGS-JAAR AÑO (LINARES)'!H10</f>
        <v>0.14950251895674449</v>
      </c>
      <c r="N7" s="706"/>
      <c r="O7" s="706"/>
      <c r="P7" s="469" t="e">
        <f>'MATG-JGS-JAAR AÑO (LINARES)'!K10</f>
        <v>#DIV/0!</v>
      </c>
      <c r="Q7" s="706"/>
      <c r="R7" s="706"/>
      <c r="S7" s="707" t="e">
        <f>'MATG-JGS-JAAR AÑO (LINARES)'!N10</f>
        <v>#DIV/0!</v>
      </c>
    </row>
    <row r="8" spans="1:19" ht="24" customHeight="1" x14ac:dyDescent="0.3">
      <c r="A8" s="364" t="s">
        <v>94</v>
      </c>
      <c r="B8" s="463" t="s">
        <v>339</v>
      </c>
      <c r="C8" s="463" t="s">
        <v>91</v>
      </c>
      <c r="D8" s="697" t="s">
        <v>638</v>
      </c>
      <c r="E8" s="698">
        <v>0.17</v>
      </c>
      <c r="F8" s="463" t="s">
        <v>92</v>
      </c>
      <c r="G8" s="464" t="s">
        <v>93</v>
      </c>
      <c r="H8" s="464"/>
      <c r="I8" s="464"/>
      <c r="J8" s="708">
        <f>'MATG-JGS-JAAR AÑO (LINARES)'!E20</f>
        <v>0.10994135182696883</v>
      </c>
      <c r="K8" s="464"/>
      <c r="L8" s="464"/>
      <c r="M8" s="708">
        <f>'MATG-JGS-JAAR AÑO (LINARES)'!H20</f>
        <v>7.0641576942589906E-2</v>
      </c>
      <c r="N8" s="464"/>
      <c r="O8" s="464"/>
      <c r="P8" s="708" t="e">
        <f>'MATG-JGS-JAAR AÑO (LINARES)'!K20</f>
        <v>#DIV/0!</v>
      </c>
      <c r="Q8" s="464"/>
      <c r="R8" s="464"/>
      <c r="S8" s="709" t="e">
        <f>'MATG-JGS-JAAR AÑO (LINARES)'!N20</f>
        <v>#DIV/0!</v>
      </c>
    </row>
    <row r="9" spans="1:19" ht="24" customHeight="1" x14ac:dyDescent="0.3">
      <c r="A9" s="364" t="s">
        <v>340</v>
      </c>
      <c r="B9" s="361" t="s">
        <v>339</v>
      </c>
      <c r="C9" s="361" t="s">
        <v>91</v>
      </c>
      <c r="D9" s="695" t="s">
        <v>639</v>
      </c>
      <c r="E9" s="696">
        <v>0.43</v>
      </c>
      <c r="F9" s="361" t="s">
        <v>92</v>
      </c>
      <c r="G9" s="362" t="s">
        <v>98</v>
      </c>
      <c r="H9" s="469">
        <f>DATOS!D261</f>
        <v>0.43441316030129584</v>
      </c>
      <c r="I9" s="469">
        <f>DATOS!H261</f>
        <v>0.38734482534474257</v>
      </c>
      <c r="J9" s="469">
        <f>DATOS!L261</f>
        <v>0.39183418843503287</v>
      </c>
      <c r="K9" s="469">
        <f>DATOS!P261</f>
        <v>0.27192385136311031</v>
      </c>
      <c r="L9" s="469">
        <f>DATOS!T261</f>
        <v>0.39517662024697586</v>
      </c>
      <c r="M9" s="469">
        <f>DATOS!X261</f>
        <v>0</v>
      </c>
      <c r="N9" s="469" t="e">
        <f>DATOS!AB261</f>
        <v>#DIV/0!</v>
      </c>
      <c r="O9" s="710" t="e">
        <f>DATOS!AF261</f>
        <v>#DIV/0!</v>
      </c>
      <c r="P9" s="469" t="e">
        <f>DATOS!AJ261</f>
        <v>#DIV/0!</v>
      </c>
      <c r="Q9" s="469" t="e">
        <f>DATOS!AN261</f>
        <v>#DIV/0!</v>
      </c>
      <c r="R9" s="469" t="e">
        <f>DATOS!AR261</f>
        <v>#DIV/0!</v>
      </c>
      <c r="S9" s="707" t="e">
        <f>DATOS!AV261</f>
        <v>#DIV/0!</v>
      </c>
    </row>
    <row r="10" spans="1:19" ht="24" customHeight="1" x14ac:dyDescent="0.3">
      <c r="A10" s="364" t="s">
        <v>341</v>
      </c>
      <c r="B10" s="463" t="s">
        <v>339</v>
      </c>
      <c r="C10" s="463" t="s">
        <v>95</v>
      </c>
      <c r="D10" s="697" t="s">
        <v>637</v>
      </c>
      <c r="E10" s="465">
        <v>2</v>
      </c>
      <c r="F10" s="463" t="s">
        <v>757</v>
      </c>
      <c r="G10" s="464" t="s">
        <v>93</v>
      </c>
      <c r="H10" s="464"/>
      <c r="I10" s="464"/>
      <c r="J10" s="711">
        <f>'MATG-JGS-JAAR AÑO (LINARES)'!E42</f>
        <v>5</v>
      </c>
      <c r="K10" s="464"/>
      <c r="L10" s="464"/>
      <c r="M10" s="711">
        <f>'MATG-JGS-JAAR AÑO (LINARES)'!H42</f>
        <v>7</v>
      </c>
      <c r="N10" s="464"/>
      <c r="O10" s="464"/>
      <c r="P10" s="711">
        <f>'MATG-JGS-JAAR AÑO (LINARES)'!K42</f>
        <v>0</v>
      </c>
      <c r="Q10" s="464"/>
      <c r="R10" s="464"/>
      <c r="S10" s="712">
        <f>'MATG-JGS-JAAR AÑO (LINARES)'!N42</f>
        <v>0</v>
      </c>
    </row>
    <row r="11" spans="1:19" ht="24" customHeight="1" x14ac:dyDescent="0.3">
      <c r="A11" s="524" t="s">
        <v>342</v>
      </c>
      <c r="B11" s="361" t="s">
        <v>338</v>
      </c>
      <c r="C11" s="361" t="s">
        <v>95</v>
      </c>
      <c r="D11" s="695" t="s">
        <v>637</v>
      </c>
      <c r="E11" s="460">
        <v>2</v>
      </c>
      <c r="F11" s="361" t="s">
        <v>757</v>
      </c>
      <c r="G11" s="362" t="s">
        <v>93</v>
      </c>
      <c r="H11" s="706"/>
      <c r="I11" s="706"/>
      <c r="J11" s="713">
        <f>'MATG-JGS-JAAR AÑO (LINARES)'!E51</f>
        <v>0</v>
      </c>
      <c r="K11" s="706"/>
      <c r="L11" s="706"/>
      <c r="M11" s="713">
        <f>'MATG-JGS-JAAR AÑO (LINARES)'!H51</f>
        <v>0</v>
      </c>
      <c r="N11" s="706"/>
      <c r="O11" s="706"/>
      <c r="P11" s="713">
        <f>'MATG-JGS-JAAR AÑO (LINARES)'!K51</f>
        <v>0</v>
      </c>
      <c r="Q11" s="706"/>
      <c r="R11" s="706"/>
      <c r="S11" s="714">
        <f>'MATG-JGS-JAAR AÑO (LINARES)'!N51</f>
        <v>0</v>
      </c>
    </row>
    <row r="12" spans="1:19" ht="24" customHeight="1" x14ac:dyDescent="0.3">
      <c r="A12" s="364" t="s">
        <v>96</v>
      </c>
      <c r="B12" s="467" t="s">
        <v>338</v>
      </c>
      <c r="C12" s="463" t="s">
        <v>97</v>
      </c>
      <c r="D12" s="697" t="s">
        <v>640</v>
      </c>
      <c r="E12" s="698">
        <v>0.02</v>
      </c>
      <c r="F12" s="463" t="s">
        <v>92</v>
      </c>
      <c r="G12" s="464" t="s">
        <v>98</v>
      </c>
      <c r="H12" s="708">
        <f>'MATG-JGS-JAAR AÑO (LINARES)'!C$60</f>
        <v>-0.53609088782133352</v>
      </c>
      <c r="I12" s="708">
        <f>'MATG-JGS-JAAR AÑO (LINARES)'!D$60</f>
        <v>0</v>
      </c>
      <c r="J12" s="715">
        <f>'MATG-JGS-JAAR AÑO (LINARES)'!E$60</f>
        <v>0</v>
      </c>
      <c r="K12" s="708">
        <f>'MATG-JGS-JAAR AÑO (LINARES)'!F$60</f>
        <v>0</v>
      </c>
      <c r="L12" s="708">
        <f>'MATG-JGS-JAAR AÑO (LINARES)'!G$60</f>
        <v>0</v>
      </c>
      <c r="M12" s="708">
        <f>'MATG-JGS-JAAR AÑO (LINARES)'!H$60</f>
        <v>0</v>
      </c>
      <c r="N12" s="708">
        <f>'MATG-JGS-JAAR AÑO (LINARES)'!I$60</f>
        <v>0</v>
      </c>
      <c r="O12" s="708">
        <f>'MATG-JGS-JAAR AÑO (LINARES)'!J$60</f>
        <v>0</v>
      </c>
      <c r="P12" s="708">
        <f>'MATG-JGS-JAAR AÑO (LINARES)'!K$60</f>
        <v>0</v>
      </c>
      <c r="Q12" s="708">
        <f>'MATG-JGS-JAAR AÑO (LINARES)'!L$60</f>
        <v>0</v>
      </c>
      <c r="R12" s="708">
        <f>'MATG-JGS-JAAR AÑO (LINARES)'!M$60</f>
        <v>0</v>
      </c>
      <c r="S12" s="709">
        <f>'MATG-JGS-JAAR AÑO (LINARES)'!N$60</f>
        <v>0</v>
      </c>
    </row>
    <row r="13" spans="1:19" ht="24" customHeight="1" x14ac:dyDescent="0.3">
      <c r="A13" s="524" t="s">
        <v>344</v>
      </c>
      <c r="B13" s="361" t="s">
        <v>338</v>
      </c>
      <c r="C13" s="361" t="s">
        <v>345</v>
      </c>
      <c r="D13" s="695" t="s">
        <v>638</v>
      </c>
      <c r="E13" s="460">
        <v>35</v>
      </c>
      <c r="F13" s="361" t="s">
        <v>758</v>
      </c>
      <c r="G13" s="362" t="s">
        <v>98</v>
      </c>
      <c r="H13" s="706">
        <f>'JCC-NLM AÑO (LINARES)'!C$33</f>
        <v>102</v>
      </c>
      <c r="I13" s="706">
        <f>'JCC-NLM AÑO (LINARES)'!D$33</f>
        <v>101</v>
      </c>
      <c r="J13" s="706">
        <f>'JCC-NLM AÑO (LINARES)'!E$33</f>
        <v>103</v>
      </c>
      <c r="K13" s="706">
        <f>'JCC-NLM AÑO (LINARES)'!F$33</f>
        <v>104</v>
      </c>
      <c r="L13" s="706">
        <f>'JCC-NLM AÑO (LINARES)'!G$33</f>
        <v>101</v>
      </c>
      <c r="M13" s="706">
        <f>'JCC-NLM AÑO (LINARES)'!H$33</f>
        <v>0</v>
      </c>
      <c r="N13" s="706">
        <f>'JCC-NLM AÑO (LINARES)'!I$33</f>
        <v>0</v>
      </c>
      <c r="O13" s="706">
        <f>'JCC-NLM AÑO (LINARES)'!J$33</f>
        <v>0</v>
      </c>
      <c r="P13" s="706">
        <f>'JCC-NLM AÑO (LINARES)'!K$33</f>
        <v>0</v>
      </c>
      <c r="Q13" s="706">
        <f>'JCC-NLM AÑO (LINARES)'!L$33</f>
        <v>0</v>
      </c>
      <c r="R13" s="706">
        <f>'JCC-NLM AÑO (LINARES)'!M$33</f>
        <v>0</v>
      </c>
      <c r="S13" s="716">
        <f>'JCC-NLM AÑO (LINARES)'!N$33</f>
        <v>0</v>
      </c>
    </row>
    <row r="14" spans="1:19" ht="24" hidden="1" customHeight="1" x14ac:dyDescent="0.3">
      <c r="A14" s="524" t="s">
        <v>346</v>
      </c>
      <c r="B14" s="466" t="s">
        <v>338</v>
      </c>
      <c r="C14" s="463" t="s">
        <v>345</v>
      </c>
      <c r="D14" s="463"/>
      <c r="E14" s="468">
        <v>0.95</v>
      </c>
      <c r="F14" s="463" t="s">
        <v>110</v>
      </c>
      <c r="G14" s="464" t="s">
        <v>98</v>
      </c>
      <c r="H14" s="708" t="e">
        <f>'JCC-NLM AÑO (LINARES)'!#REF!</f>
        <v>#REF!</v>
      </c>
      <c r="I14" s="708" t="e">
        <f>'JCC-NLM AÑO (LINARES)'!#REF!</f>
        <v>#REF!</v>
      </c>
      <c r="J14" s="708" t="e">
        <f>'JCC-NLM AÑO (LINARES)'!#REF!</f>
        <v>#REF!</v>
      </c>
      <c r="K14" s="708" t="e">
        <f>'JCC-NLM AÑO (LINARES)'!#REF!</f>
        <v>#REF!</v>
      </c>
      <c r="L14" s="708" t="e">
        <f>'JCC-NLM AÑO (LINARES)'!#REF!</f>
        <v>#REF!</v>
      </c>
      <c r="M14" s="708" t="e">
        <f>'JCC-NLM AÑO (LINARES)'!#REF!</f>
        <v>#REF!</v>
      </c>
      <c r="N14" s="708" t="e">
        <f>'JCC-NLM AÑO (LINARES)'!#REF!</f>
        <v>#REF!</v>
      </c>
      <c r="O14" s="708" t="e">
        <f>'JCC-NLM AÑO (LINARES)'!#REF!</f>
        <v>#REF!</v>
      </c>
      <c r="P14" s="708" t="e">
        <f>'JCC-NLM AÑO (LINARES)'!#REF!</f>
        <v>#REF!</v>
      </c>
      <c r="Q14" s="708" t="e">
        <f>'JCC-NLM AÑO (LINARES)'!#REF!</f>
        <v>#REF!</v>
      </c>
      <c r="R14" s="708" t="e">
        <f>'JCC-NLM AÑO (LINARES)'!#REF!</f>
        <v>#REF!</v>
      </c>
      <c r="S14" s="709" t="e">
        <f>'JCC-NLM AÑO (LINARES)'!#REF!</f>
        <v>#REF!</v>
      </c>
    </row>
    <row r="15" spans="1:19" ht="24" customHeight="1" x14ac:dyDescent="0.3">
      <c r="A15" s="364" t="s">
        <v>99</v>
      </c>
      <c r="B15" s="363" t="s">
        <v>338</v>
      </c>
      <c r="C15" s="363" t="s">
        <v>100</v>
      </c>
      <c r="D15" s="699" t="s">
        <v>638</v>
      </c>
      <c r="E15" s="696">
        <v>0.15</v>
      </c>
      <c r="F15" s="363" t="s">
        <v>101</v>
      </c>
      <c r="G15" s="469" t="s">
        <v>98</v>
      </c>
      <c r="H15" s="469">
        <f>'RSB (LINARES)'!C$28</f>
        <v>0.11764705882352941</v>
      </c>
      <c r="I15" s="469">
        <f>'RSB (LINARES)'!D$28</f>
        <v>0.10460251046025106</v>
      </c>
      <c r="J15" s="469">
        <f>'RSB (LINARES)'!E$28</f>
        <v>0.1015744032503809</v>
      </c>
      <c r="K15" s="469">
        <f>'RSB (LINARES)'!F$28</f>
        <v>0.10644865981137297</v>
      </c>
      <c r="L15" s="469">
        <f>'RSB (LINARES)'!G$28</f>
        <v>0.10658708164570455</v>
      </c>
      <c r="M15" s="469">
        <f>'RSB (LINARES)'!H$28</f>
        <v>0.10537407797681769</v>
      </c>
      <c r="N15" s="469" t="e">
        <f>'RSB (LINARES)'!I$28</f>
        <v>#DIV/0!</v>
      </c>
      <c r="O15" s="469" t="e">
        <f>'RSB (LINARES)'!J$28</f>
        <v>#DIV/0!</v>
      </c>
      <c r="P15" s="469" t="e">
        <f>'RSB (LINARES)'!K$28</f>
        <v>#DIV/0!</v>
      </c>
      <c r="Q15" s="469" t="e">
        <f>'RSB (LINARES)'!L$28</f>
        <v>#DIV/0!</v>
      </c>
      <c r="R15" s="469" t="e">
        <f>'RSB (LINARES)'!M$28</f>
        <v>#DIV/0!</v>
      </c>
      <c r="S15" s="707" t="e">
        <f>'RSB (LINARES)'!N$28</f>
        <v>#DIV/0!</v>
      </c>
    </row>
    <row r="16" spans="1:19" ht="24" customHeight="1" x14ac:dyDescent="0.3">
      <c r="A16" s="364" t="s">
        <v>102</v>
      </c>
      <c r="B16" s="467" t="s">
        <v>338</v>
      </c>
      <c r="C16" s="463" t="s">
        <v>100</v>
      </c>
      <c r="D16" s="697" t="s">
        <v>638</v>
      </c>
      <c r="E16" s="698">
        <v>0.6</v>
      </c>
      <c r="F16" s="463" t="s">
        <v>101</v>
      </c>
      <c r="G16" s="464" t="s">
        <v>93</v>
      </c>
      <c r="H16" s="717"/>
      <c r="I16" s="717"/>
      <c r="J16" s="708">
        <f>'RSB (LINARES)'!E38</f>
        <v>0.51603655258914172</v>
      </c>
      <c r="K16" s="717"/>
      <c r="L16" s="717"/>
      <c r="M16" s="708">
        <f>'RSB (LINARES)'!H38</f>
        <v>0.50944237286936334</v>
      </c>
      <c r="N16" s="717"/>
      <c r="O16" s="717"/>
      <c r="P16" s="708" t="e">
        <f>'RSB (LINARES)'!K38</f>
        <v>#DIV/0!</v>
      </c>
      <c r="Q16" s="717"/>
      <c r="R16" s="717"/>
      <c r="S16" s="709" t="e">
        <f>'RSB (LINARES)'!N38</f>
        <v>#DIV/0!</v>
      </c>
    </row>
    <row r="17" spans="1:19" ht="24" customHeight="1" x14ac:dyDescent="0.3">
      <c r="A17" s="364" t="s">
        <v>103</v>
      </c>
      <c r="B17" s="461" t="s">
        <v>338</v>
      </c>
      <c r="C17" s="361" t="s">
        <v>100</v>
      </c>
      <c r="D17" s="695" t="s">
        <v>638</v>
      </c>
      <c r="E17" s="696">
        <v>0.04</v>
      </c>
      <c r="F17" s="361" t="s">
        <v>101</v>
      </c>
      <c r="G17" s="362" t="s">
        <v>98</v>
      </c>
      <c r="H17" s="718">
        <f>'RSB (LINARES)'!C$47</f>
        <v>2.9411764705882353E-2</v>
      </c>
      <c r="I17" s="718">
        <f>'RSB (LINARES)'!D$47</f>
        <v>0</v>
      </c>
      <c r="J17" s="469">
        <f>'RSB (LINARES)'!E$47</f>
        <v>0</v>
      </c>
      <c r="K17" s="718">
        <f>'RSB (LINARES)'!F$47</f>
        <v>0</v>
      </c>
      <c r="L17" s="469">
        <f>'RSB (LINARES)'!G$47</f>
        <v>2.6034886748242649E-2</v>
      </c>
      <c r="M17" s="469">
        <f>'RSB (LINARES)'!H$47</f>
        <v>2.5673940949935813E-2</v>
      </c>
      <c r="N17" s="469" t="e">
        <f>'RSB (LINARES)'!I$47</f>
        <v>#DIV/0!</v>
      </c>
      <c r="O17" s="469" t="e">
        <f>'RSB (LINARES)'!J$47</f>
        <v>#DIV/0!</v>
      </c>
      <c r="P17" s="469" t="e">
        <f>'RSB (LINARES)'!K$47</f>
        <v>#DIV/0!</v>
      </c>
      <c r="Q17" s="469" t="e">
        <f>'RSB (LINARES)'!L$47</f>
        <v>#DIV/0!</v>
      </c>
      <c r="R17" s="469" t="e">
        <f>'RSB (LINARES)'!M$47</f>
        <v>#DIV/0!</v>
      </c>
      <c r="S17" s="707" t="e">
        <f>'RSB (LINARES)'!N$47</f>
        <v>#DIV/0!</v>
      </c>
    </row>
    <row r="18" spans="1:19" ht="24" customHeight="1" x14ac:dyDescent="0.3">
      <c r="A18" s="364" t="s">
        <v>104</v>
      </c>
      <c r="B18" s="467" t="s">
        <v>338</v>
      </c>
      <c r="C18" s="463" t="s">
        <v>100</v>
      </c>
      <c r="D18" s="697" t="s">
        <v>638</v>
      </c>
      <c r="E18" s="465">
        <v>0</v>
      </c>
      <c r="F18" s="463" t="s">
        <v>101</v>
      </c>
      <c r="G18" s="464" t="s">
        <v>98</v>
      </c>
      <c r="H18" s="711">
        <f>'RSB (LINARES)'!C$54</f>
        <v>0</v>
      </c>
      <c r="I18" s="711">
        <f>'RSB (LINARES)'!D$54</f>
        <v>0</v>
      </c>
      <c r="J18" s="711">
        <f>'RSB (LINARES)'!E$54</f>
        <v>0</v>
      </c>
      <c r="K18" s="711">
        <f>'RSB (LINARES)'!F$54</f>
        <v>0</v>
      </c>
      <c r="L18" s="711">
        <f>'RSB (LINARES)'!G$54</f>
        <v>0</v>
      </c>
      <c r="M18" s="711">
        <f>'RSB (LINARES)'!H$54</f>
        <v>0</v>
      </c>
      <c r="N18" s="711">
        <f>'RSB (LINARES)'!I$54</f>
        <v>0</v>
      </c>
      <c r="O18" s="711">
        <f>'RSB (LINARES)'!J$54</f>
        <v>0</v>
      </c>
      <c r="P18" s="711">
        <f>'RSB (LINARES)'!K$54</f>
        <v>0</v>
      </c>
      <c r="Q18" s="711">
        <f>'RSB (LINARES)'!L$54</f>
        <v>0</v>
      </c>
      <c r="R18" s="711">
        <f>'RSB (LINARES)'!M$54</f>
        <v>0</v>
      </c>
      <c r="S18" s="712">
        <f>'RSB (LINARES)'!N$54</f>
        <v>0</v>
      </c>
    </row>
    <row r="19" spans="1:19" ht="24" customHeight="1" x14ac:dyDescent="0.3">
      <c r="A19" s="364" t="s">
        <v>105</v>
      </c>
      <c r="B19" s="461" t="s">
        <v>339</v>
      </c>
      <c r="C19" s="361" t="s">
        <v>100</v>
      </c>
      <c r="D19" s="695" t="s">
        <v>638</v>
      </c>
      <c r="E19" s="696">
        <v>0.06</v>
      </c>
      <c r="F19" s="361" t="s">
        <v>101</v>
      </c>
      <c r="G19" s="362" t="s">
        <v>93</v>
      </c>
      <c r="H19" s="706"/>
      <c r="I19" s="706"/>
      <c r="J19" s="469">
        <f>'RSB (LINARES)'!E19</f>
        <v>2.0299999999999999E-2</v>
      </c>
      <c r="K19" s="706"/>
      <c r="L19" s="706"/>
      <c r="M19" s="469">
        <f>'RSB (LINARES)'!H19</f>
        <v>5.0599999999999999E-2</v>
      </c>
      <c r="N19" s="706"/>
      <c r="O19" s="706"/>
      <c r="P19" s="469">
        <f>'RSB (LINARES)'!K19</f>
        <v>0</v>
      </c>
      <c r="Q19" s="706"/>
      <c r="R19" s="706"/>
      <c r="S19" s="707">
        <f>'RSB (LINARES)'!N19</f>
        <v>0</v>
      </c>
    </row>
    <row r="20" spans="1:19" ht="24" customHeight="1" x14ac:dyDescent="0.3">
      <c r="A20" s="364" t="s">
        <v>106</v>
      </c>
      <c r="B20" s="467" t="s">
        <v>338</v>
      </c>
      <c r="C20" s="463" t="s">
        <v>107</v>
      </c>
      <c r="D20" s="697" t="s">
        <v>640</v>
      </c>
      <c r="E20" s="698">
        <v>0.85</v>
      </c>
      <c r="F20" s="463" t="s">
        <v>101</v>
      </c>
      <c r="G20" s="464" t="s">
        <v>98</v>
      </c>
      <c r="H20" s="719">
        <f>'RSB (LINARES)'!C$61</f>
        <v>1</v>
      </c>
      <c r="I20" s="719">
        <f>'RSB (LINARES)'!D$61</f>
        <v>1</v>
      </c>
      <c r="J20" s="719">
        <f>'RSB (LINARES)'!E$61</f>
        <v>1</v>
      </c>
      <c r="K20" s="719">
        <f>'RSB (LINARES)'!F$61</f>
        <v>1</v>
      </c>
      <c r="L20" s="719">
        <f>'RSB (LINARES)'!G$61</f>
        <v>1</v>
      </c>
      <c r="M20" s="719">
        <f>'RSB (LINARES)'!H$61</f>
        <v>1</v>
      </c>
      <c r="N20" s="719">
        <f>'RSB (LINARES)'!I$61</f>
        <v>0</v>
      </c>
      <c r="O20" s="719">
        <f>'RSB (LINARES)'!J$61</f>
        <v>0</v>
      </c>
      <c r="P20" s="719">
        <f>'RSB (LINARES)'!K$61</f>
        <v>0</v>
      </c>
      <c r="Q20" s="719">
        <f>'RSB (LINARES)'!L$61</f>
        <v>0</v>
      </c>
      <c r="R20" s="719">
        <f>'RSB (LINARES)'!M$61</f>
        <v>0</v>
      </c>
      <c r="S20" s="720">
        <f>'RSB (LINARES)'!N$61</f>
        <v>0</v>
      </c>
    </row>
    <row r="21" spans="1:19" ht="24" customHeight="1" x14ac:dyDescent="0.3">
      <c r="A21" s="364" t="s">
        <v>108</v>
      </c>
      <c r="B21" s="461" t="s">
        <v>338</v>
      </c>
      <c r="C21" s="361" t="s">
        <v>107</v>
      </c>
      <c r="D21" s="695" t="s">
        <v>640</v>
      </c>
      <c r="E21" s="696">
        <v>0.85</v>
      </c>
      <c r="F21" s="361" t="s">
        <v>101</v>
      </c>
      <c r="G21" s="362" t="s">
        <v>98</v>
      </c>
      <c r="H21" s="721">
        <f>'RSB (LINARES)'!C$68</f>
        <v>0.9285714285714286</v>
      </c>
      <c r="I21" s="721">
        <f>'RSB (LINARES)'!D$68</f>
        <v>0.8571428571428571</v>
      </c>
      <c r="J21" s="721">
        <f>'RSB (LINARES)'!E$68</f>
        <v>0.8571428571428571</v>
      </c>
      <c r="K21" s="721">
        <f>'RSB (LINARES)'!F$68</f>
        <v>0.9285714285714286</v>
      </c>
      <c r="L21" s="721">
        <f>'RSB (LINARES)'!G$68</f>
        <v>1</v>
      </c>
      <c r="M21" s="721">
        <f>'RSB (LINARES)'!H$68</f>
        <v>0.8571428571428571</v>
      </c>
      <c r="N21" s="721">
        <f>'RSB (LINARES)'!I$68</f>
        <v>0</v>
      </c>
      <c r="O21" s="721">
        <f>'RSB (LINARES)'!J$68</f>
        <v>0</v>
      </c>
      <c r="P21" s="721">
        <f>'RSB (LINARES)'!K$68</f>
        <v>0</v>
      </c>
      <c r="Q21" s="721">
        <f>'RSB (LINARES)'!L$68</f>
        <v>0</v>
      </c>
      <c r="R21" s="721">
        <f>'RSB (LINARES)'!M$68</f>
        <v>0</v>
      </c>
      <c r="S21" s="722">
        <f>'RSB (LINARES)'!N$68</f>
        <v>0</v>
      </c>
    </row>
    <row r="22" spans="1:19" ht="24" customHeight="1" x14ac:dyDescent="0.3">
      <c r="A22" s="364" t="s">
        <v>357</v>
      </c>
      <c r="B22" s="463" t="s">
        <v>339</v>
      </c>
      <c r="C22" s="463" t="s">
        <v>107</v>
      </c>
      <c r="D22" s="697" t="s">
        <v>641</v>
      </c>
      <c r="E22" s="698">
        <v>0.21</v>
      </c>
      <c r="F22" s="463" t="s">
        <v>101</v>
      </c>
      <c r="G22" s="464" t="s">
        <v>93</v>
      </c>
      <c r="H22" s="717"/>
      <c r="I22" s="717"/>
      <c r="J22" s="708">
        <f>'RSB (LINARES)'!E79</f>
        <v>0.21518057720985179</v>
      </c>
      <c r="K22" s="717"/>
      <c r="L22" s="717"/>
      <c r="M22" s="708">
        <f>'RSB (LINARES)'!H79</f>
        <v>0.14552323951546903</v>
      </c>
      <c r="N22" s="717"/>
      <c r="O22" s="717"/>
      <c r="P22" s="708" t="e">
        <f>'RSB (LINARES)'!K79</f>
        <v>#DIV/0!</v>
      </c>
      <c r="Q22" s="717"/>
      <c r="R22" s="717"/>
      <c r="S22" s="709" t="e">
        <f>'RSB (LINARES)'!N79</f>
        <v>#DIV/0!</v>
      </c>
    </row>
    <row r="23" spans="1:19" ht="24" customHeight="1" x14ac:dyDescent="0.3">
      <c r="A23" s="524" t="s">
        <v>358</v>
      </c>
      <c r="B23" s="361" t="s">
        <v>339</v>
      </c>
      <c r="C23" s="361" t="s">
        <v>359</v>
      </c>
      <c r="D23" s="695" t="s">
        <v>640</v>
      </c>
      <c r="E23" s="470">
        <v>1</v>
      </c>
      <c r="F23" s="361" t="s">
        <v>115</v>
      </c>
      <c r="G23" s="362" t="s">
        <v>124</v>
      </c>
      <c r="H23" s="469">
        <f>DATOS!C$54</f>
        <v>0</v>
      </c>
      <c r="I23" s="469">
        <f>DATOS!E$54</f>
        <v>0</v>
      </c>
      <c r="J23" s="469">
        <f>DATOS!G$54</f>
        <v>0</v>
      </c>
      <c r="K23" s="469">
        <f>DATOS!I$54</f>
        <v>0</v>
      </c>
      <c r="L23" s="469">
        <f>DATOS!K$54</f>
        <v>0</v>
      </c>
      <c r="M23" s="469">
        <f>DATOS!M$54</f>
        <v>0</v>
      </c>
      <c r="N23" s="469">
        <f>DATOS!O$54</f>
        <v>0</v>
      </c>
      <c r="O23" s="469">
        <f>DATOS!Q$54</f>
        <v>0</v>
      </c>
      <c r="P23" s="469">
        <f>DATOS!S$54</f>
        <v>0</v>
      </c>
      <c r="Q23" s="469">
        <f>DATOS!U$54</f>
        <v>0</v>
      </c>
      <c r="R23" s="469">
        <f>DATOS!W$54</f>
        <v>0</v>
      </c>
      <c r="S23" s="707">
        <f>DATOS!Y$54</f>
        <v>0</v>
      </c>
    </row>
    <row r="24" spans="1:19" ht="24" customHeight="1" x14ac:dyDescent="0.3">
      <c r="A24" s="524" t="s">
        <v>360</v>
      </c>
      <c r="B24" s="463" t="s">
        <v>338</v>
      </c>
      <c r="C24" s="463" t="s">
        <v>359</v>
      </c>
      <c r="D24" s="739" t="s">
        <v>642</v>
      </c>
      <c r="E24" s="468">
        <v>0</v>
      </c>
      <c r="F24" s="463" t="s">
        <v>115</v>
      </c>
      <c r="G24" s="464" t="s">
        <v>124</v>
      </c>
      <c r="H24" s="717"/>
      <c r="I24" s="717"/>
      <c r="J24" s="708"/>
      <c r="K24" s="717"/>
      <c r="L24" s="717"/>
      <c r="M24" s="708"/>
      <c r="N24" s="717"/>
      <c r="O24" s="717"/>
      <c r="P24" s="708"/>
      <c r="Q24" s="717"/>
      <c r="R24" s="717"/>
      <c r="S24" s="709">
        <f>'JNL-MCG AÑO (LINARES)'!C87</f>
        <v>0</v>
      </c>
    </row>
    <row r="25" spans="1:19" ht="24" customHeight="1" x14ac:dyDescent="0.3">
      <c r="A25" s="364" t="s">
        <v>109</v>
      </c>
      <c r="B25" s="361" t="s">
        <v>339</v>
      </c>
      <c r="C25" s="361" t="s">
        <v>112</v>
      </c>
      <c r="D25" s="695" t="s">
        <v>640</v>
      </c>
      <c r="E25" s="700">
        <v>360</v>
      </c>
      <c r="F25" s="361" t="s">
        <v>110</v>
      </c>
      <c r="G25" s="362" t="s">
        <v>98</v>
      </c>
      <c r="H25" s="723">
        <f>'JCC-NLM AÑO (LINARES)'!C$10</f>
        <v>461.744778012685</v>
      </c>
      <c r="I25" s="724">
        <f>'JCC-NLM AÑO (LINARES)'!D$10</f>
        <v>541.09202953426734</v>
      </c>
      <c r="J25" s="724">
        <f>'JCC-NLM AÑO (LINARES)'!E$10</f>
        <v>506.78015857284441</v>
      </c>
      <c r="K25" s="724">
        <f>'JCC-NLM AÑO (LINARES)'!F$10</f>
        <v>669.44957513718134</v>
      </c>
      <c r="L25" s="724">
        <f>'JCC-NLM AÑO (LINARES)'!G$10</f>
        <v>493.46450537677077</v>
      </c>
      <c r="M25" s="724">
        <f>'JCC-NLM AÑO (LINARES)'!H$10</f>
        <v>524.59329881206213</v>
      </c>
      <c r="N25" s="724" t="e">
        <f>'JCC-NLM AÑO (LINARES)'!I$10</f>
        <v>#DIV/0!</v>
      </c>
      <c r="O25" s="724" t="e">
        <f>'JCC-NLM AÑO (LINARES)'!J$10</f>
        <v>#DIV/0!</v>
      </c>
      <c r="P25" s="724" t="e">
        <f>'JCC-NLM AÑO (LINARES)'!K$10</f>
        <v>#DIV/0!</v>
      </c>
      <c r="Q25" s="724" t="e">
        <f>'JCC-NLM AÑO (LINARES)'!L$10</f>
        <v>#DIV/0!</v>
      </c>
      <c r="R25" s="724" t="e">
        <f>'JCC-NLM AÑO (LINARES)'!M$10</f>
        <v>#DIV/0!</v>
      </c>
      <c r="S25" s="725" t="e">
        <f>'JCC-NLM AÑO (LINARES)'!N$10</f>
        <v>#DIV/0!</v>
      </c>
    </row>
    <row r="26" spans="1:19" ht="24" customHeight="1" x14ac:dyDescent="0.3">
      <c r="A26" s="364" t="s">
        <v>111</v>
      </c>
      <c r="B26" s="467" t="s">
        <v>339</v>
      </c>
      <c r="C26" s="463" t="s">
        <v>112</v>
      </c>
      <c r="D26" s="697" t="s">
        <v>638</v>
      </c>
      <c r="E26" s="698">
        <v>0.55000000000000004</v>
      </c>
      <c r="F26" s="463" t="s">
        <v>110</v>
      </c>
      <c r="G26" s="464" t="s">
        <v>98</v>
      </c>
      <c r="H26" s="708">
        <f>'JCC-NLM AÑO (LINARES)'!C$21</f>
        <v>0</v>
      </c>
      <c r="I26" s="708">
        <f>'JCC-NLM AÑO (LINARES)'!D$21</f>
        <v>0</v>
      </c>
      <c r="J26" s="708">
        <f>'JCC-NLM AÑO (LINARES)'!E$21</f>
        <v>0.54824204768569729</v>
      </c>
      <c r="K26" s="708">
        <f>'JCC-NLM AÑO (LINARES)'!F$21</f>
        <v>0</v>
      </c>
      <c r="L26" s="708">
        <f>'JCC-NLM AÑO (LINARES)'!G$21</f>
        <v>0</v>
      </c>
      <c r="M26" s="708">
        <f>'JCC-NLM AÑO (LINARES)'!H$21</f>
        <v>0.34724053974730246</v>
      </c>
      <c r="N26" s="708">
        <f>'JCC-NLM AÑO (LINARES)'!I$21</f>
        <v>0</v>
      </c>
      <c r="O26" s="708">
        <f>'JCC-NLM AÑO (LINARES)'!J$21</f>
        <v>0</v>
      </c>
      <c r="P26" s="708" t="e">
        <f>'JCC-NLM AÑO (LINARES)'!K$21</f>
        <v>#DIV/0!</v>
      </c>
      <c r="Q26" s="708">
        <f>'JCC-NLM AÑO (LINARES)'!L$21</f>
        <v>0</v>
      </c>
      <c r="R26" s="708">
        <f>'JCC-NLM AÑO (LINARES)'!M$21</f>
        <v>0</v>
      </c>
      <c r="S26" s="708" t="e">
        <f>'JCC-NLM AÑO (LINARES)'!N$21</f>
        <v>#DIV/0!</v>
      </c>
    </row>
    <row r="27" spans="1:19" ht="24" customHeight="1" x14ac:dyDescent="0.3">
      <c r="A27" s="524" t="s">
        <v>347</v>
      </c>
      <c r="B27" s="361" t="s">
        <v>338</v>
      </c>
      <c r="C27" s="361" t="s">
        <v>112</v>
      </c>
      <c r="D27" s="695" t="s">
        <v>640</v>
      </c>
      <c r="E27" s="696">
        <v>1</v>
      </c>
      <c r="F27" s="361" t="s">
        <v>110</v>
      </c>
      <c r="G27" s="362" t="s">
        <v>98</v>
      </c>
      <c r="H27" s="469">
        <f>'JCC-NLM AÑO (LINARES)'!C$46</f>
        <v>0.92</v>
      </c>
      <c r="I27" s="469">
        <f>'JCC-NLM AÑO (LINARES)'!D$46</f>
        <v>0.9</v>
      </c>
      <c r="J27" s="469">
        <f>'JCC-NLM AÑO (LINARES)'!E$46</f>
        <v>0.93</v>
      </c>
      <c r="K27" s="469">
        <f>'JCC-NLM AÑO (LINARES)'!F$46</f>
        <v>0.9</v>
      </c>
      <c r="L27" s="469">
        <f>'JCC-NLM AÑO (LINARES)'!G$46</f>
        <v>0.88</v>
      </c>
      <c r="M27" s="469">
        <f>'JCC-NLM AÑO (LINARES)'!H$46</f>
        <v>0</v>
      </c>
      <c r="N27" s="469">
        <f>'JCC-NLM AÑO (LINARES)'!I$46</f>
        <v>0</v>
      </c>
      <c r="O27" s="469">
        <f>'JCC-NLM AÑO (LINARES)'!J$46</f>
        <v>0</v>
      </c>
      <c r="P27" s="469">
        <f>'JCC-NLM AÑO (LINARES)'!K$46</f>
        <v>0</v>
      </c>
      <c r="Q27" s="469">
        <f>'JCC-NLM AÑO (LINARES)'!L$46</f>
        <v>0</v>
      </c>
      <c r="R27" s="469">
        <f>'JCC-NLM AÑO (LINARES)'!M$46</f>
        <v>0</v>
      </c>
      <c r="S27" s="707">
        <f>'JCC-NLM AÑO (LINARES)'!N$46</f>
        <v>0</v>
      </c>
    </row>
    <row r="28" spans="1:19" ht="24" hidden="1" customHeight="1" x14ac:dyDescent="0.3">
      <c r="A28" s="524" t="s">
        <v>348</v>
      </c>
      <c r="B28" s="463" t="s">
        <v>338</v>
      </c>
      <c r="C28" s="463" t="s">
        <v>112</v>
      </c>
      <c r="D28" s="463"/>
      <c r="E28" s="465">
        <v>100</v>
      </c>
      <c r="F28" s="463" t="s">
        <v>110</v>
      </c>
      <c r="G28" s="464" t="s">
        <v>98</v>
      </c>
      <c r="H28" s="717" t="e">
        <f>'JCC-NLM AÑO (LINARES)'!#REF!</f>
        <v>#REF!</v>
      </c>
      <c r="I28" s="717" t="e">
        <f>'JCC-NLM AÑO (LINARES)'!#REF!</f>
        <v>#REF!</v>
      </c>
      <c r="J28" s="717" t="e">
        <f>'JCC-NLM AÑO (LINARES)'!#REF!</f>
        <v>#REF!</v>
      </c>
      <c r="K28" s="717" t="e">
        <f>'JCC-NLM AÑO (LINARES)'!#REF!</f>
        <v>#REF!</v>
      </c>
      <c r="L28" s="717" t="e">
        <f>'JCC-NLM AÑO (LINARES)'!#REF!</f>
        <v>#REF!</v>
      </c>
      <c r="M28" s="717" t="e">
        <f>'JCC-NLM AÑO (LINARES)'!#REF!</f>
        <v>#REF!</v>
      </c>
      <c r="N28" s="717" t="e">
        <f>'JCC-NLM AÑO (LINARES)'!#REF!</f>
        <v>#REF!</v>
      </c>
      <c r="O28" s="717" t="e">
        <f>'JCC-NLM AÑO (LINARES)'!#REF!</f>
        <v>#REF!</v>
      </c>
      <c r="P28" s="717" t="e">
        <f>'JCC-NLM AÑO (LINARES)'!#REF!</f>
        <v>#REF!</v>
      </c>
      <c r="Q28" s="717" t="e">
        <f>'JCC-NLM AÑO (LINARES)'!#REF!</f>
        <v>#REF!</v>
      </c>
      <c r="R28" s="717" t="e">
        <f>'JCC-NLM AÑO (LINARES)'!#REF!</f>
        <v>#REF!</v>
      </c>
      <c r="S28" s="726" t="e">
        <f>'JCC-NLM AÑO (LINARES)'!#REF!</f>
        <v>#REF!</v>
      </c>
    </row>
    <row r="29" spans="1:19" ht="24" customHeight="1" x14ac:dyDescent="0.3">
      <c r="A29" s="524" t="s">
        <v>349</v>
      </c>
      <c r="B29" s="361" t="s">
        <v>338</v>
      </c>
      <c r="C29" s="361" t="s">
        <v>112</v>
      </c>
      <c r="D29" s="695" t="s">
        <v>638</v>
      </c>
      <c r="E29" s="460">
        <v>250</v>
      </c>
      <c r="F29" s="361" t="s">
        <v>110</v>
      </c>
      <c r="G29" s="362" t="s">
        <v>98</v>
      </c>
      <c r="H29" s="706">
        <f>'JCC-NLM AÑO (LINARES)'!C$56</f>
        <v>198</v>
      </c>
      <c r="I29" s="706">
        <f>'JCC-NLM AÑO (LINARES)'!D$56</f>
        <v>211</v>
      </c>
      <c r="J29" s="706">
        <f>'JCC-NLM AÑO (LINARES)'!E$56</f>
        <v>172</v>
      </c>
      <c r="K29" s="706">
        <f>'JCC-NLM AÑO (LINARES)'!F$56</f>
        <v>196</v>
      </c>
      <c r="L29" s="706">
        <f>'JCC-NLM AÑO (LINARES)'!G$56</f>
        <v>181</v>
      </c>
      <c r="M29" s="706">
        <f>'JCC-NLM AÑO (LINARES)'!H$56</f>
        <v>0</v>
      </c>
      <c r="N29" s="706">
        <f>'JCC-NLM AÑO (LINARES)'!I$56</f>
        <v>0</v>
      </c>
      <c r="O29" s="706">
        <f>'JCC-NLM AÑO (LINARES)'!J$56</f>
        <v>0</v>
      </c>
      <c r="P29" s="706">
        <f>'JCC-NLM AÑO (LINARES)'!K$56</f>
        <v>0</v>
      </c>
      <c r="Q29" s="706">
        <f>'JCC-NLM AÑO (LINARES)'!L$56</f>
        <v>0</v>
      </c>
      <c r="R29" s="706">
        <f>'JCC-NLM AÑO (LINARES)'!M$56</f>
        <v>0</v>
      </c>
      <c r="S29" s="716">
        <f>'JCC-NLM AÑO (LINARES)'!N$56</f>
        <v>0</v>
      </c>
    </row>
    <row r="30" spans="1:19" ht="24" customHeight="1" x14ac:dyDescent="0.3">
      <c r="A30" s="524" t="s">
        <v>356</v>
      </c>
      <c r="B30" s="463" t="s">
        <v>338</v>
      </c>
      <c r="C30" s="463" t="s">
        <v>350</v>
      </c>
      <c r="D30" s="697" t="s">
        <v>640</v>
      </c>
      <c r="E30" s="468">
        <v>1</v>
      </c>
      <c r="F30" s="463" t="s">
        <v>110</v>
      </c>
      <c r="G30" s="464" t="s">
        <v>98</v>
      </c>
      <c r="H30" s="727">
        <f>'JCC-NLM AÑO (LINARES)'!C$66</f>
        <v>1</v>
      </c>
      <c r="I30" s="727">
        <f>'JCC-NLM AÑO (LINARES)'!D$66</f>
        <v>1</v>
      </c>
      <c r="J30" s="727">
        <f>'JCC-NLM AÑO (LINARES)'!E$66</f>
        <v>1</v>
      </c>
      <c r="K30" s="727">
        <f>'JCC-NLM AÑO (LINARES)'!F$66</f>
        <v>1</v>
      </c>
      <c r="L30" s="727">
        <f>'JCC-NLM AÑO (LINARES)'!G$66</f>
        <v>1</v>
      </c>
      <c r="M30" s="727">
        <f>'JCC-NLM AÑO (LINARES)'!H$66</f>
        <v>0</v>
      </c>
      <c r="N30" s="727">
        <f>'JCC-NLM AÑO (LINARES)'!I$66</f>
        <v>0</v>
      </c>
      <c r="O30" s="727">
        <f>'JCC-NLM AÑO (LINARES)'!J$66</f>
        <v>0</v>
      </c>
      <c r="P30" s="727">
        <f>'JCC-NLM AÑO (LINARES)'!K$66</f>
        <v>0</v>
      </c>
      <c r="Q30" s="727">
        <f>'JCC-NLM AÑO (LINARES)'!L$66</f>
        <v>0</v>
      </c>
      <c r="R30" s="727">
        <f>'JCC-NLM AÑO (LINARES)'!M$66</f>
        <v>0</v>
      </c>
      <c r="S30" s="728">
        <f>'JCC-NLM AÑO (LINARES)'!N$66</f>
        <v>0</v>
      </c>
    </row>
    <row r="31" spans="1:19" ht="24" customHeight="1" x14ac:dyDescent="0.3">
      <c r="A31" s="524" t="s">
        <v>351</v>
      </c>
      <c r="B31" s="361" t="s">
        <v>339</v>
      </c>
      <c r="C31" s="361" t="s">
        <v>350</v>
      </c>
      <c r="D31" s="695" t="s">
        <v>638</v>
      </c>
      <c r="E31" s="701">
        <v>0</v>
      </c>
      <c r="F31" s="361" t="s">
        <v>110</v>
      </c>
      <c r="G31" s="362" t="s">
        <v>93</v>
      </c>
      <c r="H31" s="706"/>
      <c r="I31" s="706"/>
      <c r="J31" s="706">
        <f>'JCC-NLM AÑO (LINARES)'!E81</f>
        <v>0</v>
      </c>
      <c r="K31" s="706"/>
      <c r="L31" s="706"/>
      <c r="M31" s="706">
        <f>'JCC-NLM AÑO (LINARES)'!H81</f>
        <v>0</v>
      </c>
      <c r="N31" s="706"/>
      <c r="O31" s="706"/>
      <c r="P31" s="706">
        <f>'JCC-NLM AÑO (LINARES)'!K81</f>
        <v>0</v>
      </c>
      <c r="Q31" s="706"/>
      <c r="R31" s="706"/>
      <c r="S31" s="716">
        <f>'JCC-NLM AÑO (LINARES)'!N81</f>
        <v>0</v>
      </c>
    </row>
    <row r="32" spans="1:19" ht="24" customHeight="1" x14ac:dyDescent="0.3">
      <c r="A32" s="1761" t="s">
        <v>352</v>
      </c>
      <c r="B32" s="1763" t="s">
        <v>407</v>
      </c>
      <c r="C32" s="1763" t="s">
        <v>353</v>
      </c>
      <c r="D32" s="1763">
        <v>2</v>
      </c>
      <c r="E32" s="1765" t="s">
        <v>354</v>
      </c>
      <c r="F32" s="1763" t="s">
        <v>101</v>
      </c>
      <c r="G32" s="464" t="s">
        <v>398</v>
      </c>
      <c r="H32" s="717">
        <f>'RSB (LINARES)'!C89</f>
        <v>1</v>
      </c>
      <c r="I32" s="717">
        <f>'RSB (LINARES)'!D89</f>
        <v>0</v>
      </c>
      <c r="J32" s="717">
        <f>'RSB (LINARES)'!E89</f>
        <v>2</v>
      </c>
      <c r="K32" s="717">
        <f>'RSB (LINARES)'!F89</f>
        <v>1</v>
      </c>
      <c r="L32" s="717">
        <f>'RSB (LINARES)'!G89</f>
        <v>0</v>
      </c>
      <c r="M32" s="717">
        <f>'RSB (LINARES)'!H89</f>
        <v>0</v>
      </c>
      <c r="N32" s="717">
        <f>'RSB (LINARES)'!I89</f>
        <v>0</v>
      </c>
      <c r="O32" s="717">
        <f>'RSB (LINARES)'!J89</f>
        <v>0</v>
      </c>
      <c r="P32" s="717">
        <f>'RSB (LINARES)'!K89</f>
        <v>0</v>
      </c>
      <c r="Q32" s="717">
        <f>'RSB (LINARES)'!L89</f>
        <v>0</v>
      </c>
      <c r="R32" s="717">
        <f>'RSB (LINARES)'!M89</f>
        <v>0</v>
      </c>
      <c r="S32" s="717">
        <f>'RSB (LINARES)'!N89</f>
        <v>0</v>
      </c>
    </row>
    <row r="33" spans="1:19" ht="26.25" customHeight="1" x14ac:dyDescent="0.3">
      <c r="A33" s="1762"/>
      <c r="B33" s="1764"/>
      <c r="C33" s="1764"/>
      <c r="D33" s="1764"/>
      <c r="E33" s="1766"/>
      <c r="F33" s="1764"/>
      <c r="G33" s="464" t="s">
        <v>399</v>
      </c>
      <c r="H33" s="717">
        <f>'RSB (LINARES)'!C90</f>
        <v>1</v>
      </c>
      <c r="I33" s="717">
        <f>'RSB (LINARES)'!D90</f>
        <v>1</v>
      </c>
      <c r="J33" s="717">
        <f>'RSB (LINARES)'!E90</f>
        <v>1</v>
      </c>
      <c r="K33" s="717">
        <f>'RSB (LINARES)'!F90</f>
        <v>1</v>
      </c>
      <c r="L33" s="717">
        <f>'RSB (LINARES)'!G90</f>
        <v>1</v>
      </c>
      <c r="M33" s="717">
        <f>'RSB (LINARES)'!H90</f>
        <v>0</v>
      </c>
      <c r="N33" s="717">
        <f>'RSB (LINARES)'!I90</f>
        <v>0</v>
      </c>
      <c r="O33" s="717">
        <f>'RSB (LINARES)'!J90</f>
        <v>0</v>
      </c>
      <c r="P33" s="717">
        <f>'RSB (LINARES)'!K90</f>
        <v>0</v>
      </c>
      <c r="Q33" s="717">
        <f>'RSB (LINARES)'!L90</f>
        <v>0</v>
      </c>
      <c r="R33" s="717">
        <f>'RSB (LINARES)'!M90</f>
        <v>0</v>
      </c>
      <c r="S33" s="717">
        <f>'RSB (LINARES)'!N90</f>
        <v>0</v>
      </c>
    </row>
    <row r="34" spans="1:19" ht="24" customHeight="1" x14ac:dyDescent="0.3">
      <c r="A34" s="364" t="s">
        <v>113</v>
      </c>
      <c r="B34" s="461" t="s">
        <v>338</v>
      </c>
      <c r="C34" s="361" t="s">
        <v>114</v>
      </c>
      <c r="D34" s="695" t="s">
        <v>638</v>
      </c>
      <c r="E34" s="462">
        <v>10000</v>
      </c>
      <c r="F34" s="361" t="s">
        <v>115</v>
      </c>
      <c r="G34" s="362" t="s">
        <v>98</v>
      </c>
      <c r="H34" s="729">
        <f>'JNL-MCG AÑO (LINARES)'!C$7</f>
        <v>693.06</v>
      </c>
      <c r="I34" s="729">
        <f>'JNL-MCG AÑO (LINARES)'!D$7</f>
        <v>1469.88</v>
      </c>
      <c r="J34" s="729">
        <f>'JNL-MCG AÑO (LINARES)'!E$7</f>
        <v>1398.55</v>
      </c>
      <c r="K34" s="729">
        <f>'JNL-MCG AÑO (LINARES)'!F$7</f>
        <v>3292.48</v>
      </c>
      <c r="L34" s="729">
        <f>'JNL-MCG AÑO (LINARES)'!G$7</f>
        <v>2793.05</v>
      </c>
      <c r="M34" s="729">
        <f>'JNL-MCG AÑO (LINARES)'!H$7</f>
        <v>595</v>
      </c>
      <c r="N34" s="729">
        <f>'JNL-MCG AÑO (LINARES)'!I$7</f>
        <v>0</v>
      </c>
      <c r="O34" s="729">
        <f>'JNL-MCG AÑO (LINARES)'!J$7</f>
        <v>0</v>
      </c>
      <c r="P34" s="729">
        <f>'JNL-MCG AÑO (LINARES)'!K$7</f>
        <v>0</v>
      </c>
      <c r="Q34" s="729">
        <f>'JNL-MCG AÑO (LINARES)'!L$7</f>
        <v>0</v>
      </c>
      <c r="R34" s="729">
        <f>'JNL-MCG AÑO (LINARES)'!M$7</f>
        <v>0</v>
      </c>
      <c r="S34" s="729">
        <f>'JNL-MCG AÑO (LINARES)'!N$7</f>
        <v>0</v>
      </c>
    </row>
    <row r="35" spans="1:19" ht="24" customHeight="1" x14ac:dyDescent="0.3">
      <c r="A35" s="364" t="s">
        <v>116</v>
      </c>
      <c r="B35" s="467" t="s">
        <v>338</v>
      </c>
      <c r="C35" s="463" t="s">
        <v>114</v>
      </c>
      <c r="D35" s="697" t="s">
        <v>638</v>
      </c>
      <c r="E35" s="465">
        <v>250</v>
      </c>
      <c r="F35" s="463" t="s">
        <v>115</v>
      </c>
      <c r="G35" s="464" t="s">
        <v>98</v>
      </c>
      <c r="H35" s="730">
        <f>'JNL-MCG AÑO (LINARES)'!C$14</f>
        <v>0</v>
      </c>
      <c r="I35" s="730">
        <f>'JNL-MCG AÑO (LINARES)'!D$14</f>
        <v>0</v>
      </c>
      <c r="J35" s="730">
        <f>'JNL-MCG AÑO (LINARES)'!E$14</f>
        <v>0</v>
      </c>
      <c r="K35" s="730">
        <f>'JNL-MCG AÑO (LINARES)'!F$14</f>
        <v>0</v>
      </c>
      <c r="L35" s="730">
        <f>'JNL-MCG AÑO (LINARES)'!G$14</f>
        <v>0</v>
      </c>
      <c r="M35" s="730">
        <f>'JNL-MCG AÑO (LINARES)'!H$14</f>
        <v>0</v>
      </c>
      <c r="N35" s="730">
        <f>'JNL-MCG AÑO (LINARES)'!I$14</f>
        <v>0</v>
      </c>
      <c r="O35" s="730">
        <f>'JNL-MCG AÑO (LINARES)'!J$14</f>
        <v>0</v>
      </c>
      <c r="P35" s="730">
        <f>'JNL-MCG AÑO (LINARES)'!K$14</f>
        <v>0</v>
      </c>
      <c r="Q35" s="730">
        <f>'JNL-MCG AÑO (LINARES)'!L$14</f>
        <v>0</v>
      </c>
      <c r="R35" s="730">
        <f>'JNL-MCG AÑO (LINARES)'!M$14</f>
        <v>0</v>
      </c>
      <c r="S35" s="730">
        <f>'JNL-MCG AÑO (LINARES)'!N$14</f>
        <v>0</v>
      </c>
    </row>
    <row r="36" spans="1:19" ht="24" customHeight="1" x14ac:dyDescent="0.3">
      <c r="A36" s="364" t="s">
        <v>117</v>
      </c>
      <c r="B36" s="461" t="s">
        <v>339</v>
      </c>
      <c r="C36" s="361" t="s">
        <v>114</v>
      </c>
      <c r="D36" s="695" t="s">
        <v>638</v>
      </c>
      <c r="E36" s="696">
        <v>0.02</v>
      </c>
      <c r="F36" s="361" t="s">
        <v>115</v>
      </c>
      <c r="G36" s="362" t="s">
        <v>93</v>
      </c>
      <c r="H36" s="362"/>
      <c r="I36" s="362"/>
      <c r="J36" s="469">
        <f>'JNL-MCG AÑO (LINARES)'!E24</f>
        <v>8.0200464198874021E-3</v>
      </c>
      <c r="K36" s="362"/>
      <c r="L36" s="729"/>
      <c r="M36" s="469">
        <f>'JNL-MCG AÑO (LINARES)'!H24</f>
        <v>4.8289442620011456E-3</v>
      </c>
      <c r="N36" s="362"/>
      <c r="O36" s="362"/>
      <c r="P36" s="469" t="e">
        <f>'JNL-MCG AÑO (LINARES)'!K24</f>
        <v>#DIV/0!</v>
      </c>
      <c r="Q36" s="362"/>
      <c r="R36" s="362"/>
      <c r="S36" s="707" t="e">
        <f>'JNL-MCG AÑO (LINARES)'!N24</f>
        <v>#DIV/0!</v>
      </c>
    </row>
    <row r="37" spans="1:19" ht="24" customHeight="1" x14ac:dyDescent="0.3">
      <c r="A37" s="364" t="s">
        <v>364</v>
      </c>
      <c r="B37" s="467" t="s">
        <v>338</v>
      </c>
      <c r="C37" s="463" t="s">
        <v>114</v>
      </c>
      <c r="D37" s="463"/>
      <c r="E37" s="463" t="s">
        <v>118</v>
      </c>
      <c r="F37" s="463" t="s">
        <v>115</v>
      </c>
      <c r="G37" s="464" t="s">
        <v>119</v>
      </c>
      <c r="H37" s="464"/>
      <c r="I37" s="464"/>
      <c r="J37" s="731"/>
      <c r="K37" s="464"/>
      <c r="L37" s="464"/>
      <c r="M37" s="731">
        <f>'JNL-MCG AÑO (LINARES)'!H42</f>
        <v>0</v>
      </c>
      <c r="N37" s="464"/>
      <c r="O37" s="464"/>
      <c r="P37" s="731"/>
      <c r="Q37" s="464"/>
      <c r="R37" s="464"/>
      <c r="S37" s="732">
        <f>'JNL-MCG AÑO (LINARES)'!N42</f>
        <v>0</v>
      </c>
    </row>
    <row r="38" spans="1:19" ht="24" customHeight="1" x14ac:dyDescent="0.3">
      <c r="A38" s="524" t="s">
        <v>362</v>
      </c>
      <c r="B38" s="361" t="s">
        <v>338</v>
      </c>
      <c r="C38" s="361" t="s">
        <v>363</v>
      </c>
      <c r="D38" s="695" t="s">
        <v>638</v>
      </c>
      <c r="E38" s="470">
        <v>0</v>
      </c>
      <c r="F38" s="361" t="s">
        <v>115</v>
      </c>
      <c r="G38" s="362" t="s">
        <v>124</v>
      </c>
      <c r="H38" s="362"/>
      <c r="I38" s="362"/>
      <c r="J38" s="733"/>
      <c r="K38" s="362"/>
      <c r="L38" s="362"/>
      <c r="M38" s="733"/>
      <c r="N38" s="362"/>
      <c r="O38" s="362"/>
      <c r="P38" s="733"/>
      <c r="Q38" s="362"/>
      <c r="R38" s="362"/>
      <c r="S38" s="734">
        <f>'JNL-MCG AÑO (LINARES)'!C97</f>
        <v>1</v>
      </c>
    </row>
    <row r="39" spans="1:19" ht="24" customHeight="1" x14ac:dyDescent="0.3">
      <c r="A39" s="364" t="s">
        <v>361</v>
      </c>
      <c r="B39" s="467" t="s">
        <v>339</v>
      </c>
      <c r="C39" s="463" t="s">
        <v>120</v>
      </c>
      <c r="D39" s="697" t="s">
        <v>638</v>
      </c>
      <c r="E39" s="465">
        <v>0.75</v>
      </c>
      <c r="F39" s="463" t="s">
        <v>824</v>
      </c>
      <c r="G39" s="464" t="s">
        <v>93</v>
      </c>
      <c r="H39" s="464"/>
      <c r="I39" s="464"/>
      <c r="J39" s="731">
        <f>'JNL-MCG AÑO (LINARES)'!E52</f>
        <v>0</v>
      </c>
      <c r="K39" s="464"/>
      <c r="L39" s="464"/>
      <c r="M39" s="731" t="e">
        <f>'JNL-MCG AÑO (LINARES)'!H52</f>
        <v>#DIV/0!</v>
      </c>
      <c r="N39" s="464"/>
      <c r="O39" s="464"/>
      <c r="P39" s="731" t="e">
        <f>'JNL-MCG AÑO (LINARES)'!K52</f>
        <v>#DIV/0!</v>
      </c>
      <c r="Q39" s="464"/>
      <c r="R39" s="464"/>
      <c r="S39" s="732" t="e">
        <f>'JNL-MCG AÑO (LINARES)'!N52</f>
        <v>#DIV/0!</v>
      </c>
    </row>
    <row r="40" spans="1:19" ht="24" customHeight="1" x14ac:dyDescent="0.3">
      <c r="A40" s="364" t="s">
        <v>121</v>
      </c>
      <c r="B40" s="461" t="s">
        <v>339</v>
      </c>
      <c r="C40" s="361" t="s">
        <v>120</v>
      </c>
      <c r="D40" s="695" t="s">
        <v>641</v>
      </c>
      <c r="E40" s="460">
        <v>4</v>
      </c>
      <c r="F40" s="361" t="s">
        <v>824</v>
      </c>
      <c r="G40" s="362" t="s">
        <v>98</v>
      </c>
      <c r="H40" s="733">
        <f>'JNL-MCG AÑO (LINARES)'!C$59</f>
        <v>1</v>
      </c>
      <c r="I40" s="733">
        <f>'JNL-MCG AÑO (LINARES)'!D$59</f>
        <v>0</v>
      </c>
      <c r="J40" s="733">
        <f>'JNL-MCG AÑO (LINARES)'!E$59</f>
        <v>0</v>
      </c>
      <c r="K40" s="733">
        <f>'JNL-MCG AÑO (LINARES)'!F$59</f>
        <v>0</v>
      </c>
      <c r="L40" s="733">
        <f>'JNL-MCG AÑO (LINARES)'!G$59</f>
        <v>0</v>
      </c>
      <c r="M40" s="733">
        <f>'JNL-MCG AÑO (LINARES)'!H$59</f>
        <v>0</v>
      </c>
      <c r="N40" s="733">
        <f>'JNL-MCG AÑO (LINARES)'!I$59</f>
        <v>0</v>
      </c>
      <c r="O40" s="733">
        <f>'JNL-MCG AÑO (LINARES)'!J$59</f>
        <v>0</v>
      </c>
      <c r="P40" s="733">
        <f>'JNL-MCG AÑO (LINARES)'!K$59</f>
        <v>0</v>
      </c>
      <c r="Q40" s="733">
        <f>'JNL-MCG AÑO (LINARES)'!L$59</f>
        <v>0</v>
      </c>
      <c r="R40" s="733">
        <f>'JNL-MCG AÑO (LINARES)'!M$59</f>
        <v>0</v>
      </c>
      <c r="S40" s="734">
        <f>'JNL-MCG AÑO (LINARES)'!N$59</f>
        <v>0</v>
      </c>
    </row>
    <row r="41" spans="1:19" ht="24" customHeight="1" x14ac:dyDescent="0.3">
      <c r="A41" s="524" t="s">
        <v>365</v>
      </c>
      <c r="B41" s="467" t="s">
        <v>338</v>
      </c>
      <c r="C41" s="463" t="s">
        <v>120</v>
      </c>
      <c r="D41" s="697" t="s">
        <v>638</v>
      </c>
      <c r="E41" s="465">
        <v>2</v>
      </c>
      <c r="F41" s="463" t="s">
        <v>824</v>
      </c>
      <c r="G41" s="464" t="s">
        <v>93</v>
      </c>
      <c r="H41" s="731"/>
      <c r="I41" s="731"/>
      <c r="J41" s="731">
        <f>'JNL-MCG AÑO (LINARES)'!E108</f>
        <v>0</v>
      </c>
      <c r="K41" s="731"/>
      <c r="L41" s="731"/>
      <c r="M41" s="731">
        <f>'JNL-MCG AÑO (LINARES)'!H108</f>
        <v>0</v>
      </c>
      <c r="N41" s="731"/>
      <c r="O41" s="731"/>
      <c r="P41" s="731">
        <f>'JNL-MCG AÑO (LINARES)'!K108</f>
        <v>0</v>
      </c>
      <c r="Q41" s="731"/>
      <c r="R41" s="731"/>
      <c r="S41" s="732">
        <f>'JNL-MCG AÑO (LINARES)'!N108</f>
        <v>0</v>
      </c>
    </row>
    <row r="42" spans="1:19" ht="24" customHeight="1" x14ac:dyDescent="0.3">
      <c r="A42" s="364" t="s">
        <v>343</v>
      </c>
      <c r="B42" s="361" t="s">
        <v>339</v>
      </c>
      <c r="C42" s="361" t="s">
        <v>97</v>
      </c>
      <c r="D42" s="695" t="s">
        <v>638</v>
      </c>
      <c r="E42" s="696">
        <v>0.85</v>
      </c>
      <c r="F42" s="361" t="s">
        <v>92</v>
      </c>
      <c r="G42" s="362" t="s">
        <v>93</v>
      </c>
      <c r="H42" s="706"/>
      <c r="I42" s="706"/>
      <c r="J42" s="469">
        <f>'MATG-JGS-JAAR AÑO (LINARES)'!E70</f>
        <v>0.79396637640530621</v>
      </c>
      <c r="K42" s="706"/>
      <c r="L42" s="706"/>
      <c r="M42" s="469">
        <f>'MATG-JGS-JAAR AÑO (LINARES)'!H70</f>
        <v>0.81867893575380091</v>
      </c>
      <c r="N42" s="706"/>
      <c r="O42" s="706"/>
      <c r="P42" s="469" t="e">
        <f>'MATG-JGS-JAAR AÑO (LINARES)'!K70</f>
        <v>#DIV/0!</v>
      </c>
      <c r="Q42" s="706"/>
      <c r="R42" s="706"/>
      <c r="S42" s="707" t="e">
        <f>'MATG-JGS-JAAR AÑO (LINARES)'!N70</f>
        <v>#DIV/0!</v>
      </c>
    </row>
    <row r="43" spans="1:19" ht="24" customHeight="1" x14ac:dyDescent="0.3">
      <c r="A43" s="668" t="s">
        <v>122</v>
      </c>
      <c r="B43" s="669" t="s">
        <v>338</v>
      </c>
      <c r="C43" s="669" t="s">
        <v>123</v>
      </c>
      <c r="D43" s="1157" t="s">
        <v>637</v>
      </c>
      <c r="E43" s="1158">
        <v>6</v>
      </c>
      <c r="F43" s="669" t="s">
        <v>759</v>
      </c>
      <c r="G43" s="670" t="s">
        <v>124</v>
      </c>
      <c r="H43" s="735"/>
      <c r="I43" s="735"/>
      <c r="J43" s="735"/>
      <c r="K43" s="735"/>
      <c r="L43" s="735"/>
      <c r="M43" s="735"/>
      <c r="N43" s="735"/>
      <c r="O43" s="735"/>
      <c r="P43" s="735"/>
      <c r="Q43" s="735"/>
      <c r="R43" s="735"/>
      <c r="S43" s="736">
        <f>'MATG-JGS-JAAR AÑO (LINARES)'!C77</f>
        <v>0</v>
      </c>
    </row>
    <row r="44" spans="1:19" ht="24" customHeight="1" x14ac:dyDescent="0.3">
      <c r="A44" s="1166" t="s">
        <v>355</v>
      </c>
      <c r="B44" s="1167" t="s">
        <v>339</v>
      </c>
      <c r="C44" s="1168" t="s">
        <v>123</v>
      </c>
      <c r="D44" s="1159" t="s">
        <v>641</v>
      </c>
      <c r="E44" s="1160">
        <v>0.06</v>
      </c>
      <c r="F44" s="1168" t="s">
        <v>759</v>
      </c>
      <c r="G44" s="1169" t="s">
        <v>124</v>
      </c>
      <c r="H44" s="1170"/>
      <c r="I44" s="1170"/>
      <c r="J44" s="1170"/>
      <c r="K44" s="1170"/>
      <c r="L44" s="1170"/>
      <c r="M44" s="1170"/>
      <c r="N44" s="1170"/>
      <c r="O44" s="1170"/>
      <c r="P44" s="1170"/>
      <c r="Q44" s="1170"/>
      <c r="R44" s="1170"/>
      <c r="S44" s="1171">
        <f>'MATG-JGS-JAAR AÑO (LINARES)'!C87</f>
        <v>0</v>
      </c>
    </row>
    <row r="45" spans="1:19" ht="24" customHeight="1" x14ac:dyDescent="0.3">
      <c r="A45" s="1161" t="s">
        <v>752</v>
      </c>
      <c r="B45" s="1162" t="s">
        <v>339</v>
      </c>
      <c r="C45" s="1162" t="s">
        <v>95</v>
      </c>
      <c r="D45" s="1174" t="s">
        <v>637</v>
      </c>
      <c r="E45" s="1172">
        <v>2</v>
      </c>
      <c r="F45" s="1168" t="s">
        <v>757</v>
      </c>
      <c r="G45" s="1163" t="s">
        <v>755</v>
      </c>
      <c r="H45" s="1164"/>
      <c r="I45" s="1164"/>
      <c r="J45" s="1165"/>
      <c r="K45" s="1164" t="e">
        <f>'MATG-JGS-JAAR AÑO (LINARES)'!#REF!</f>
        <v>#REF!</v>
      </c>
      <c r="L45" s="1164"/>
      <c r="M45" s="1165"/>
      <c r="N45" s="1164"/>
      <c r="O45" s="1164" t="e">
        <f>'MATG-JGS-JAAR AÑO (LINARES)'!#REF!</f>
        <v>#REF!</v>
      </c>
      <c r="P45" s="1165"/>
      <c r="Q45" s="1164"/>
      <c r="R45" s="1164"/>
      <c r="S45" s="1192" t="e">
        <f>'MATG-JGS-JAAR AÑO (LINARES)'!#REF!</f>
        <v>#REF!</v>
      </c>
    </row>
    <row r="46" spans="1:19" ht="24" customHeight="1" x14ac:dyDescent="0.3">
      <c r="A46" s="668" t="s">
        <v>753</v>
      </c>
      <c r="B46" s="1187" t="s">
        <v>338</v>
      </c>
      <c r="C46" s="1188" t="s">
        <v>95</v>
      </c>
      <c r="D46" s="1189" t="s">
        <v>637</v>
      </c>
      <c r="E46" s="1190">
        <v>0.5</v>
      </c>
      <c r="F46" s="1191" t="s">
        <v>757</v>
      </c>
      <c r="G46" s="670" t="s">
        <v>124</v>
      </c>
      <c r="H46" s="735"/>
      <c r="I46" s="735"/>
      <c r="J46" s="735"/>
      <c r="K46" s="735"/>
      <c r="L46" s="735"/>
      <c r="M46" s="735"/>
      <c r="N46" s="735"/>
      <c r="O46" s="735"/>
      <c r="P46" s="735"/>
      <c r="Q46" s="735"/>
      <c r="R46" s="735"/>
      <c r="S46" s="736" t="e">
        <f>'MATG-JGS-JAAR AÑO (LINARES)'!#REF!</f>
        <v>#REF!</v>
      </c>
    </row>
    <row r="47" spans="1:19" ht="24" customHeight="1" thickBot="1" x14ac:dyDescent="0.35">
      <c r="A47" s="671" t="s">
        <v>754</v>
      </c>
      <c r="B47" s="672" t="s">
        <v>338</v>
      </c>
      <c r="C47" s="1162" t="s">
        <v>95</v>
      </c>
      <c r="D47" s="1175" t="s">
        <v>641</v>
      </c>
      <c r="E47" s="1173">
        <v>1</v>
      </c>
      <c r="F47" s="1168" t="s">
        <v>757</v>
      </c>
      <c r="G47" s="674" t="s">
        <v>124</v>
      </c>
      <c r="H47" s="737"/>
      <c r="I47" s="737"/>
      <c r="J47" s="737"/>
      <c r="K47" s="737"/>
      <c r="L47" s="737"/>
      <c r="M47" s="737"/>
      <c r="N47" s="737"/>
      <c r="O47" s="737"/>
      <c r="P47" s="737"/>
      <c r="Q47" s="737"/>
      <c r="R47" s="737"/>
      <c r="S47" s="1193" t="e">
        <f>'MATG-JGS-JAAR AÑO (LINARES)'!#REF!</f>
        <v>#REF!</v>
      </c>
    </row>
    <row r="48" spans="1:19" ht="15.75" thickTop="1" x14ac:dyDescent="0.25"/>
  </sheetData>
  <mergeCells count="7">
    <mergeCell ref="F1:J1"/>
    <mergeCell ref="A32:A33"/>
    <mergeCell ref="B32:B33"/>
    <mergeCell ref="C32:C33"/>
    <mergeCell ref="E32:E33"/>
    <mergeCell ref="F32:F33"/>
    <mergeCell ref="D32:D33"/>
  </mergeCells>
  <conditionalFormatting sqref="H7:S7">
    <cfRule type="cellIs" dxfId="74" priority="40" operator="lessThanOrEqual">
      <formula>$E$7</formula>
    </cfRule>
  </conditionalFormatting>
  <conditionalFormatting sqref="H8:S8">
    <cfRule type="cellIs" dxfId="73" priority="39" operator="greaterThan">
      <formula>$E$8</formula>
    </cfRule>
  </conditionalFormatting>
  <conditionalFormatting sqref="H9:S9">
    <cfRule type="cellIs" dxfId="72" priority="38" operator="greaterThanOrEqual">
      <formula>$E$9</formula>
    </cfRule>
  </conditionalFormatting>
  <conditionalFormatting sqref="H10:S10">
    <cfRule type="cellIs" dxfId="71" priority="36" operator="lessThanOrEqual">
      <formula>$E$10</formula>
    </cfRule>
  </conditionalFormatting>
  <conditionalFormatting sqref="H11:S11">
    <cfRule type="cellIs" dxfId="70" priority="35" operator="lessThanOrEqual">
      <formula>$E$11</formula>
    </cfRule>
  </conditionalFormatting>
  <conditionalFormatting sqref="H12:S12">
    <cfRule type="cellIs" dxfId="69" priority="34" operator="lessThan">
      <formula>$E$12</formula>
    </cfRule>
  </conditionalFormatting>
  <conditionalFormatting sqref="H13:S13">
    <cfRule type="cellIs" dxfId="68" priority="33" operator="greaterThan">
      <formula>$E$13</formula>
    </cfRule>
  </conditionalFormatting>
  <conditionalFormatting sqref="H15:S15">
    <cfRule type="cellIs" dxfId="67" priority="32" operator="greaterThan">
      <formula>$E$15</formula>
    </cfRule>
  </conditionalFormatting>
  <conditionalFormatting sqref="H16:S16">
    <cfRule type="cellIs" dxfId="66" priority="31" operator="greaterThan">
      <formula>$E$16</formula>
    </cfRule>
  </conditionalFormatting>
  <conditionalFormatting sqref="H17:S17">
    <cfRule type="cellIs" dxfId="65" priority="30" operator="greaterThan">
      <formula>$E$17</formula>
    </cfRule>
  </conditionalFormatting>
  <conditionalFormatting sqref="H18:S18">
    <cfRule type="cellIs" dxfId="64" priority="29" operator="greaterThan">
      <formula>$E$18</formula>
    </cfRule>
  </conditionalFormatting>
  <conditionalFormatting sqref="H19:S19">
    <cfRule type="cellIs" dxfId="63" priority="28" operator="greaterThan">
      <formula>$E$19</formula>
    </cfRule>
  </conditionalFormatting>
  <conditionalFormatting sqref="H20:S20">
    <cfRule type="cellIs" dxfId="62" priority="27" operator="lessThan">
      <formula>$E$20</formula>
    </cfRule>
  </conditionalFormatting>
  <conditionalFormatting sqref="H21:S21">
    <cfRule type="cellIs" dxfId="61" priority="26" operator="lessThan">
      <formula>$E$21</formula>
    </cfRule>
  </conditionalFormatting>
  <conditionalFormatting sqref="H22:S22">
    <cfRule type="cellIs" dxfId="60" priority="25" operator="greaterThanOrEqual">
      <formula>$E$22</formula>
    </cfRule>
  </conditionalFormatting>
  <conditionalFormatting sqref="H23:S23">
    <cfRule type="cellIs" dxfId="59" priority="24" operator="lessThan">
      <formula>$E$23</formula>
    </cfRule>
  </conditionalFormatting>
  <conditionalFormatting sqref="H24:S24">
    <cfRule type="cellIs" dxfId="58" priority="23" operator="greaterThan">
      <formula>$E$24</formula>
    </cfRule>
  </conditionalFormatting>
  <conditionalFormatting sqref="H25:S25">
    <cfRule type="cellIs" dxfId="57" priority="22" operator="lessThan">
      <formula>$E$25</formula>
    </cfRule>
  </conditionalFormatting>
  <conditionalFormatting sqref="H26:S26">
    <cfRule type="cellIs" dxfId="56" priority="21" operator="greaterThan">
      <formula>$E$26</formula>
    </cfRule>
  </conditionalFormatting>
  <conditionalFormatting sqref="H27:S27">
    <cfRule type="cellIs" dxfId="55" priority="20" operator="lessThan">
      <formula>$E$27</formula>
    </cfRule>
  </conditionalFormatting>
  <conditionalFormatting sqref="H29:S29">
    <cfRule type="cellIs" dxfId="54" priority="19" operator="greaterThan">
      <formula>$E$29</formula>
    </cfRule>
  </conditionalFormatting>
  <conditionalFormatting sqref="H30:S30">
    <cfRule type="cellIs" dxfId="53" priority="18" operator="lessThan">
      <formula>$E$30</formula>
    </cfRule>
  </conditionalFormatting>
  <conditionalFormatting sqref="H31:S31">
    <cfRule type="cellIs" dxfId="52" priority="17" operator="greaterThan">
      <formula>$E$31</formula>
    </cfRule>
  </conditionalFormatting>
  <conditionalFormatting sqref="H32:S32">
    <cfRule type="cellIs" dxfId="51" priority="16" operator="greaterThan">
      <formula>$D$32</formula>
    </cfRule>
  </conditionalFormatting>
  <conditionalFormatting sqref="H33:S33">
    <cfRule type="cellIs" dxfId="50" priority="15" operator="greaterThan">
      <formula>$D$32</formula>
    </cfRule>
  </conditionalFormatting>
  <conditionalFormatting sqref="H34:S34">
    <cfRule type="cellIs" dxfId="49" priority="14" operator="greaterThan">
      <formula>$E$34</formula>
    </cfRule>
  </conditionalFormatting>
  <conditionalFormatting sqref="H35:S35">
    <cfRule type="cellIs" dxfId="48" priority="13" operator="greaterThan">
      <formula>$E$35</formula>
    </cfRule>
  </conditionalFormatting>
  <conditionalFormatting sqref="H36:S36">
    <cfRule type="cellIs" dxfId="47" priority="12" operator="greaterThan">
      <formula>$E$36</formula>
    </cfRule>
  </conditionalFormatting>
  <conditionalFormatting sqref="H38:S38">
    <cfRule type="cellIs" dxfId="46" priority="10" operator="greaterThan">
      <formula>$E$38</formula>
    </cfRule>
    <cfRule type="cellIs" dxfId="45" priority="11" operator="greaterThanOrEqual">
      <formula>$E$38</formula>
    </cfRule>
  </conditionalFormatting>
  <conditionalFormatting sqref="H39:S39">
    <cfRule type="cellIs" dxfId="44" priority="9" operator="greaterThan">
      <formula>$E$39</formula>
    </cfRule>
  </conditionalFormatting>
  <conditionalFormatting sqref="H40:S40">
    <cfRule type="cellIs" dxfId="43" priority="8" operator="greaterThanOrEqual">
      <formula>$E$40</formula>
    </cfRule>
  </conditionalFormatting>
  <conditionalFormatting sqref="H41:S41">
    <cfRule type="cellIs" dxfId="42" priority="7" operator="greaterThan">
      <formula>$E$41</formula>
    </cfRule>
  </conditionalFormatting>
  <conditionalFormatting sqref="H42:S42">
    <cfRule type="cellIs" dxfId="41" priority="6" operator="greaterThan">
      <formula>$E$42</formula>
    </cfRule>
  </conditionalFormatting>
  <conditionalFormatting sqref="H43:S43">
    <cfRule type="cellIs" dxfId="40" priority="5" operator="lessThanOrEqual">
      <formula>$E$43</formula>
    </cfRule>
  </conditionalFormatting>
  <conditionalFormatting sqref="H44:S44">
    <cfRule type="cellIs" dxfId="39" priority="4" operator="lessThanOrEqual">
      <formula>$E$44</formula>
    </cfRule>
  </conditionalFormatting>
  <conditionalFormatting sqref="H45:S45">
    <cfRule type="cellIs" dxfId="38" priority="3" operator="lessThan">
      <formula>$E$45</formula>
    </cfRule>
  </conditionalFormatting>
  <conditionalFormatting sqref="H46:S46">
    <cfRule type="cellIs" dxfId="37" priority="2" operator="lessThanOrEqual">
      <formula>$E$46</formula>
    </cfRule>
  </conditionalFormatting>
  <conditionalFormatting sqref="H47:S47">
    <cfRule type="cellIs" dxfId="36" priority="1" operator="greaterThan">
      <formula>$E$47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  <ignoredErrors>
    <ignoredError sqref="N12 O12:S12 M15:S15 P16:S16 P7:S8 M17:S17 M25:S25 P22:S22 P36:S36 J39:S39 M9:S9 P42:S42 P26:S26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45"/>
  <sheetViews>
    <sheetView zoomScale="70" zoomScaleNormal="70" workbookViewId="0">
      <selection activeCell="E3" sqref="E3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6"/>
      <c r="F1" s="1760" t="s">
        <v>776</v>
      </c>
      <c r="G1" s="1760"/>
      <c r="H1" s="1760"/>
      <c r="I1" s="1760"/>
      <c r="J1" s="1760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M3" t="s">
        <v>85</v>
      </c>
      <c r="N3" s="89">
        <v>40731</v>
      </c>
    </row>
    <row r="4" spans="1:19" x14ac:dyDescent="0.25">
      <c r="M4" t="s">
        <v>86</v>
      </c>
      <c r="N4">
        <v>3</v>
      </c>
    </row>
    <row r="5" spans="1:19" ht="15.75" thickBot="1" x14ac:dyDescent="0.3"/>
    <row r="6" spans="1:19" ht="24" customHeight="1" thickTop="1" x14ac:dyDescent="0.25">
      <c r="A6" s="336" t="s">
        <v>87</v>
      </c>
      <c r="B6" s="338" t="s">
        <v>337</v>
      </c>
      <c r="C6" s="337" t="s">
        <v>88</v>
      </c>
      <c r="D6" s="337" t="s">
        <v>636</v>
      </c>
      <c r="E6" s="337" t="s">
        <v>89</v>
      </c>
      <c r="F6" s="337" t="s">
        <v>83</v>
      </c>
      <c r="G6" s="337" t="s">
        <v>90</v>
      </c>
      <c r="H6" s="338" t="s">
        <v>0</v>
      </c>
      <c r="I6" s="338" t="s">
        <v>1</v>
      </c>
      <c r="J6" s="338" t="s">
        <v>2</v>
      </c>
      <c r="K6" s="338" t="s">
        <v>3</v>
      </c>
      <c r="L6" s="338" t="s">
        <v>4</v>
      </c>
      <c r="M6" s="338" t="s">
        <v>5</v>
      </c>
      <c r="N6" s="338" t="s">
        <v>6</v>
      </c>
      <c r="O6" s="338" t="s">
        <v>7</v>
      </c>
      <c r="P6" s="338" t="s">
        <v>8</v>
      </c>
      <c r="Q6" s="338" t="s">
        <v>9</v>
      </c>
      <c r="R6" s="338" t="s">
        <v>10</v>
      </c>
      <c r="S6" s="339" t="s">
        <v>11</v>
      </c>
    </row>
    <row r="7" spans="1:19" ht="24" customHeight="1" x14ac:dyDescent="0.3">
      <c r="A7" s="524" t="s">
        <v>125</v>
      </c>
      <c r="B7" s="361" t="s">
        <v>338</v>
      </c>
      <c r="C7" s="361" t="s">
        <v>91</v>
      </c>
      <c r="D7" s="695" t="s">
        <v>637</v>
      </c>
      <c r="E7" s="696">
        <v>0.15</v>
      </c>
      <c r="F7" s="361" t="s">
        <v>92</v>
      </c>
      <c r="G7" s="362" t="s">
        <v>93</v>
      </c>
      <c r="H7" s="706"/>
      <c r="I7" s="706"/>
      <c r="J7" s="469">
        <f>'MATG-JGS-JAAR AÑO (LINARES)'!E10</f>
        <v>0.17723208986873765</v>
      </c>
      <c r="K7" s="706"/>
      <c r="L7" s="706"/>
      <c r="M7" s="469">
        <f>'MATG-JGS-JAAR AÑO (LINARES)'!H10</f>
        <v>0.14950251895674449</v>
      </c>
      <c r="N7" s="706"/>
      <c r="O7" s="706"/>
      <c r="P7" s="469" t="e">
        <f>'MATG-JGS-JAAR AÑO (LINARES)'!K10</f>
        <v>#DIV/0!</v>
      </c>
      <c r="Q7" s="706"/>
      <c r="R7" s="706"/>
      <c r="S7" s="707" t="e">
        <f>'MATG-JGS-JAAR AÑO (LINARES)'!N10</f>
        <v>#DIV/0!</v>
      </c>
    </row>
    <row r="8" spans="1:19" ht="24" customHeight="1" x14ac:dyDescent="0.3">
      <c r="A8" s="364" t="s">
        <v>94</v>
      </c>
      <c r="B8" s="463" t="s">
        <v>339</v>
      </c>
      <c r="C8" s="463" t="s">
        <v>91</v>
      </c>
      <c r="D8" s="697" t="s">
        <v>638</v>
      </c>
      <c r="E8" s="698">
        <v>0.17</v>
      </c>
      <c r="F8" s="463" t="s">
        <v>92</v>
      </c>
      <c r="G8" s="464" t="s">
        <v>93</v>
      </c>
      <c r="H8" s="464"/>
      <c r="I8" s="464"/>
      <c r="J8" s="708">
        <f>'MATG-JGS-JAAR AÑO (LINARES)'!E20</f>
        <v>0.10994135182696883</v>
      </c>
      <c r="K8" s="464"/>
      <c r="L8" s="464"/>
      <c r="M8" s="708">
        <f>'MATG-JGS-JAAR AÑO (LINARES)'!H20</f>
        <v>7.0641576942589906E-2</v>
      </c>
      <c r="N8" s="464"/>
      <c r="O8" s="464"/>
      <c r="P8" s="708" t="e">
        <f>'MATG-JGS-JAAR AÑO (LINARES)'!K20</f>
        <v>#DIV/0!</v>
      </c>
      <c r="Q8" s="464"/>
      <c r="R8" s="464"/>
      <c r="S8" s="709" t="e">
        <f>'MATG-JGS-JAAR AÑO (LINARES)'!N20</f>
        <v>#DIV/0!</v>
      </c>
    </row>
    <row r="9" spans="1:19" ht="24" customHeight="1" x14ac:dyDescent="0.3">
      <c r="A9" s="364" t="s">
        <v>340</v>
      </c>
      <c r="B9" s="361" t="s">
        <v>339</v>
      </c>
      <c r="C9" s="361" t="s">
        <v>91</v>
      </c>
      <c r="D9" s="695" t="s">
        <v>639</v>
      </c>
      <c r="E9" s="696">
        <v>0.43</v>
      </c>
      <c r="F9" s="361" t="s">
        <v>92</v>
      </c>
      <c r="G9" s="362" t="s">
        <v>98</v>
      </c>
      <c r="H9" s="469">
        <f>DATOS!D261</f>
        <v>0.43441316030129584</v>
      </c>
      <c r="I9" s="469">
        <f>DATOS!H261</f>
        <v>0.38734482534474257</v>
      </c>
      <c r="J9" s="469">
        <f>DATOS!L261</f>
        <v>0.39183418843503287</v>
      </c>
      <c r="K9" s="469">
        <f>DATOS!P261</f>
        <v>0.27192385136311031</v>
      </c>
      <c r="L9" s="469">
        <f>DATOS!T261</f>
        <v>0.39517662024697586</v>
      </c>
      <c r="M9" s="469">
        <f>DATOS!X261</f>
        <v>0</v>
      </c>
      <c r="N9" s="469" t="e">
        <f>DATOS!AB261</f>
        <v>#DIV/0!</v>
      </c>
      <c r="O9" s="710" t="e">
        <f>DATOS!AF261</f>
        <v>#DIV/0!</v>
      </c>
      <c r="P9" s="469" t="e">
        <f>DATOS!AJ261</f>
        <v>#DIV/0!</v>
      </c>
      <c r="Q9" s="469" t="e">
        <f>DATOS!AN261</f>
        <v>#DIV/0!</v>
      </c>
      <c r="R9" s="469" t="e">
        <f>DATOS!AR261</f>
        <v>#DIV/0!</v>
      </c>
      <c r="S9" s="707" t="e">
        <f>DATOS!AV261</f>
        <v>#DIV/0!</v>
      </c>
    </row>
    <row r="10" spans="1:19" ht="24" customHeight="1" x14ac:dyDescent="0.3">
      <c r="A10" s="364" t="s">
        <v>341</v>
      </c>
      <c r="B10" s="463" t="s">
        <v>339</v>
      </c>
      <c r="C10" s="463" t="s">
        <v>95</v>
      </c>
      <c r="D10" s="697" t="s">
        <v>637</v>
      </c>
      <c r="E10" s="465">
        <v>2</v>
      </c>
      <c r="F10" s="463" t="s">
        <v>92</v>
      </c>
      <c r="G10" s="464" t="s">
        <v>93</v>
      </c>
      <c r="H10" s="464"/>
      <c r="I10" s="464"/>
      <c r="J10" s="711">
        <f>'MATG-JGS-JAAR AÑO (LINARES)'!E42</f>
        <v>5</v>
      </c>
      <c r="K10" s="464"/>
      <c r="L10" s="464"/>
      <c r="M10" s="711">
        <f>'MATG-JGS-JAAR AÑO (LINARES)'!H42</f>
        <v>7</v>
      </c>
      <c r="N10" s="464"/>
      <c r="O10" s="464"/>
      <c r="P10" s="711">
        <f>'MATG-JGS-JAAR AÑO (LINARES)'!K42</f>
        <v>0</v>
      </c>
      <c r="Q10" s="464"/>
      <c r="R10" s="464"/>
      <c r="S10" s="712">
        <f>'MATG-JGS-JAAR AÑO (LINARES)'!N42</f>
        <v>0</v>
      </c>
    </row>
    <row r="11" spans="1:19" ht="24" customHeight="1" x14ac:dyDescent="0.3">
      <c r="A11" s="524" t="s">
        <v>342</v>
      </c>
      <c r="B11" s="361" t="s">
        <v>338</v>
      </c>
      <c r="C11" s="361" t="s">
        <v>95</v>
      </c>
      <c r="D11" s="695" t="s">
        <v>637</v>
      </c>
      <c r="E11" s="460">
        <v>2</v>
      </c>
      <c r="F11" s="361" t="s">
        <v>92</v>
      </c>
      <c r="G11" s="362" t="s">
        <v>93</v>
      </c>
      <c r="H11" s="706"/>
      <c r="I11" s="706"/>
      <c r="J11" s="713">
        <f>'MATG-JGS-JAAR AÑO (LINARES)'!E51</f>
        <v>0</v>
      </c>
      <c r="K11" s="706"/>
      <c r="L11" s="706"/>
      <c r="M11" s="713">
        <f>'MATG-JGS-JAAR AÑO (LINARES)'!H51</f>
        <v>0</v>
      </c>
      <c r="N11" s="706"/>
      <c r="O11" s="706"/>
      <c r="P11" s="713">
        <f>'MATG-JGS-JAAR AÑO (LINARES)'!K51</f>
        <v>0</v>
      </c>
      <c r="Q11" s="706"/>
      <c r="R11" s="706"/>
      <c r="S11" s="714">
        <f>'MATG-JGS-JAAR AÑO (LINARES)'!N51</f>
        <v>0</v>
      </c>
    </row>
    <row r="12" spans="1:19" ht="24" customHeight="1" x14ac:dyDescent="0.3">
      <c r="A12" s="364" t="s">
        <v>96</v>
      </c>
      <c r="B12" s="467" t="s">
        <v>338</v>
      </c>
      <c r="C12" s="463" t="s">
        <v>97</v>
      </c>
      <c r="D12" s="697" t="s">
        <v>640</v>
      </c>
      <c r="E12" s="698">
        <v>0.02</v>
      </c>
      <c r="F12" s="463" t="s">
        <v>92</v>
      </c>
      <c r="G12" s="464" t="s">
        <v>98</v>
      </c>
      <c r="H12" s="708">
        <f>'MATG-JGS-JAAR AÑO (LINARES)'!C$60</f>
        <v>-0.53609088782133352</v>
      </c>
      <c r="I12" s="708">
        <f>'MATG-JGS-JAAR AÑO (LINARES)'!D$60</f>
        <v>0</v>
      </c>
      <c r="J12" s="715">
        <f>'MATG-JGS-JAAR AÑO (LINARES)'!E$60</f>
        <v>0</v>
      </c>
      <c r="K12" s="708">
        <f>'MATG-JGS-JAAR AÑO (LINARES)'!F$60</f>
        <v>0</v>
      </c>
      <c r="L12" s="708">
        <f>'MATG-JGS-JAAR AÑO (LINARES)'!G$60</f>
        <v>0</v>
      </c>
      <c r="M12" s="708">
        <f>'MATG-JGS-JAAR AÑO (LINARES)'!H$60</f>
        <v>0</v>
      </c>
      <c r="N12" s="708">
        <f>'MATG-JGS-JAAR AÑO (LINARES)'!I$60</f>
        <v>0</v>
      </c>
      <c r="O12" s="708">
        <f>'MATG-JGS-JAAR AÑO (LINARES)'!J$60</f>
        <v>0</v>
      </c>
      <c r="P12" s="708">
        <f>'MATG-JGS-JAAR AÑO (LINARES)'!K$60</f>
        <v>0</v>
      </c>
      <c r="Q12" s="708">
        <f>'MATG-JGS-JAAR AÑO (LINARES)'!L$60</f>
        <v>0</v>
      </c>
      <c r="R12" s="708">
        <f>'MATG-JGS-JAAR AÑO (LINARES)'!M$60</f>
        <v>0</v>
      </c>
      <c r="S12" s="709">
        <f>'MATG-JGS-JAAR AÑO (LINARES)'!N$60</f>
        <v>0</v>
      </c>
    </row>
    <row r="13" spans="1:19" ht="24" customHeight="1" x14ac:dyDescent="0.3">
      <c r="A13" s="524" t="s">
        <v>344</v>
      </c>
      <c r="B13" s="361" t="s">
        <v>338</v>
      </c>
      <c r="C13" s="361" t="s">
        <v>345</v>
      </c>
      <c r="D13" s="695" t="s">
        <v>638</v>
      </c>
      <c r="E13" s="460">
        <v>35</v>
      </c>
      <c r="F13" s="361" t="s">
        <v>110</v>
      </c>
      <c r="G13" s="362" t="s">
        <v>98</v>
      </c>
      <c r="H13" s="706">
        <f>'JCC-NLM AÑO (LINARES)'!C$33</f>
        <v>102</v>
      </c>
      <c r="I13" s="706">
        <f>'JCC-NLM AÑO (LINARES)'!D$33</f>
        <v>101</v>
      </c>
      <c r="J13" s="706">
        <f>'JCC-NLM AÑO (LINARES)'!E$33</f>
        <v>103</v>
      </c>
      <c r="K13" s="706">
        <f>'JCC-NLM AÑO (LINARES)'!F$33</f>
        <v>104</v>
      </c>
      <c r="L13" s="706">
        <f>'JCC-NLM AÑO (LINARES)'!G$33</f>
        <v>101</v>
      </c>
      <c r="M13" s="706">
        <f>'JCC-NLM AÑO (LINARES)'!H$33</f>
        <v>0</v>
      </c>
      <c r="N13" s="706">
        <f>'JCC-NLM AÑO (LINARES)'!I$33</f>
        <v>0</v>
      </c>
      <c r="O13" s="706">
        <f>'JCC-NLM AÑO (LINARES)'!J$33</f>
        <v>0</v>
      </c>
      <c r="P13" s="706">
        <f>'JCC-NLM AÑO (LINARES)'!K$33</f>
        <v>0</v>
      </c>
      <c r="Q13" s="706">
        <f>'JCC-NLM AÑO (LINARES)'!L$33</f>
        <v>0</v>
      </c>
      <c r="R13" s="706">
        <f>'JCC-NLM AÑO (LINARES)'!M$33</f>
        <v>0</v>
      </c>
      <c r="S13" s="716">
        <f>'JCC-NLM AÑO (LINARES)'!N$33</f>
        <v>0</v>
      </c>
    </row>
    <row r="14" spans="1:19" ht="24" hidden="1" customHeight="1" x14ac:dyDescent="0.3">
      <c r="A14" s="524" t="s">
        <v>346</v>
      </c>
      <c r="B14" s="466" t="s">
        <v>338</v>
      </c>
      <c r="C14" s="463" t="s">
        <v>345</v>
      </c>
      <c r="D14" s="463"/>
      <c r="E14" s="468">
        <v>0.95</v>
      </c>
      <c r="F14" s="463" t="s">
        <v>110</v>
      </c>
      <c r="G14" s="464" t="s">
        <v>98</v>
      </c>
      <c r="H14" s="708" t="e">
        <f>'JCC-NLM AÑO (LINARES)'!#REF!</f>
        <v>#REF!</v>
      </c>
      <c r="I14" s="708" t="e">
        <f>'JCC-NLM AÑO (LINARES)'!#REF!</f>
        <v>#REF!</v>
      </c>
      <c r="J14" s="708" t="e">
        <f>'JCC-NLM AÑO (LINARES)'!#REF!</f>
        <v>#REF!</v>
      </c>
      <c r="K14" s="708" t="e">
        <f>'JCC-NLM AÑO (LINARES)'!#REF!</f>
        <v>#REF!</v>
      </c>
      <c r="L14" s="708" t="e">
        <f>'JCC-NLM AÑO (LINARES)'!#REF!</f>
        <v>#REF!</v>
      </c>
      <c r="M14" s="708" t="e">
        <f>'JCC-NLM AÑO (LINARES)'!#REF!</f>
        <v>#REF!</v>
      </c>
      <c r="N14" s="708" t="e">
        <f>'JCC-NLM AÑO (LINARES)'!#REF!</f>
        <v>#REF!</v>
      </c>
      <c r="O14" s="708" t="e">
        <f>'JCC-NLM AÑO (LINARES)'!#REF!</f>
        <v>#REF!</v>
      </c>
      <c r="P14" s="708" t="e">
        <f>'JCC-NLM AÑO (LINARES)'!#REF!</f>
        <v>#REF!</v>
      </c>
      <c r="Q14" s="708" t="e">
        <f>'JCC-NLM AÑO (LINARES)'!#REF!</f>
        <v>#REF!</v>
      </c>
      <c r="R14" s="708" t="e">
        <f>'JCC-NLM AÑO (LINARES)'!#REF!</f>
        <v>#REF!</v>
      </c>
      <c r="S14" s="709" t="e">
        <f>'JCC-NLM AÑO (LINARES)'!#REF!</f>
        <v>#REF!</v>
      </c>
    </row>
    <row r="15" spans="1:19" ht="24" customHeight="1" x14ac:dyDescent="0.3">
      <c r="A15" s="364" t="s">
        <v>99</v>
      </c>
      <c r="B15" s="363" t="s">
        <v>338</v>
      </c>
      <c r="C15" s="363" t="s">
        <v>100</v>
      </c>
      <c r="D15" s="699" t="s">
        <v>638</v>
      </c>
      <c r="E15" s="696">
        <v>0.15</v>
      </c>
      <c r="F15" s="363" t="s">
        <v>101</v>
      </c>
      <c r="G15" s="469" t="s">
        <v>98</v>
      </c>
      <c r="H15" s="469">
        <f>'RSB (LINARES)'!C$28</f>
        <v>0.11764705882352941</v>
      </c>
      <c r="I15" s="469">
        <f>'RSB (LINARES)'!D$28</f>
        <v>0.10460251046025106</v>
      </c>
      <c r="J15" s="469">
        <f>'RSB (LINARES)'!E$28</f>
        <v>0.1015744032503809</v>
      </c>
      <c r="K15" s="469">
        <f>'RSB (LINARES)'!F$28</f>
        <v>0.10644865981137297</v>
      </c>
      <c r="L15" s="469">
        <f>'RSB (LINARES)'!G$28</f>
        <v>0.10658708164570455</v>
      </c>
      <c r="M15" s="469">
        <f>'RSB (LINARES)'!H$28</f>
        <v>0.10537407797681769</v>
      </c>
      <c r="N15" s="469" t="e">
        <f>'RSB (LINARES)'!I$28</f>
        <v>#DIV/0!</v>
      </c>
      <c r="O15" s="469" t="e">
        <f>'RSB (LINARES)'!J$28</f>
        <v>#DIV/0!</v>
      </c>
      <c r="P15" s="469" t="e">
        <f>'RSB (LINARES)'!K$28</f>
        <v>#DIV/0!</v>
      </c>
      <c r="Q15" s="469" t="e">
        <f>'RSB (LINARES)'!L$28</f>
        <v>#DIV/0!</v>
      </c>
      <c r="R15" s="469" t="e">
        <f>'RSB (LINARES)'!M$28</f>
        <v>#DIV/0!</v>
      </c>
      <c r="S15" s="707" t="e">
        <f>'RSB (LINARES)'!N$28</f>
        <v>#DIV/0!</v>
      </c>
    </row>
    <row r="16" spans="1:19" ht="24" customHeight="1" x14ac:dyDescent="0.3">
      <c r="A16" s="364" t="s">
        <v>102</v>
      </c>
      <c r="B16" s="467" t="s">
        <v>338</v>
      </c>
      <c r="C16" s="463" t="s">
        <v>100</v>
      </c>
      <c r="D16" s="697" t="s">
        <v>638</v>
      </c>
      <c r="E16" s="698">
        <v>0.6</v>
      </c>
      <c r="F16" s="463" t="s">
        <v>101</v>
      </c>
      <c r="G16" s="464" t="s">
        <v>93</v>
      </c>
      <c r="H16" s="717"/>
      <c r="I16" s="717"/>
      <c r="J16" s="708">
        <f>'RSB (LINARES)'!E38</f>
        <v>0.51603655258914172</v>
      </c>
      <c r="K16" s="717"/>
      <c r="L16" s="717"/>
      <c r="M16" s="708">
        <f>'RSB (LINARES)'!H38</f>
        <v>0.50944237286936334</v>
      </c>
      <c r="N16" s="717"/>
      <c r="O16" s="717"/>
      <c r="P16" s="708" t="e">
        <f>'RSB (LINARES)'!K38</f>
        <v>#DIV/0!</v>
      </c>
      <c r="Q16" s="717"/>
      <c r="R16" s="717"/>
      <c r="S16" s="709" t="e">
        <f>'RSB (LINARES)'!N38</f>
        <v>#DIV/0!</v>
      </c>
    </row>
    <row r="17" spans="1:19" ht="24" customHeight="1" x14ac:dyDescent="0.3">
      <c r="A17" s="364" t="s">
        <v>103</v>
      </c>
      <c r="B17" s="461" t="s">
        <v>338</v>
      </c>
      <c r="C17" s="361" t="s">
        <v>100</v>
      </c>
      <c r="D17" s="695" t="s">
        <v>638</v>
      </c>
      <c r="E17" s="696">
        <v>0.04</v>
      </c>
      <c r="F17" s="361" t="s">
        <v>101</v>
      </c>
      <c r="G17" s="362" t="s">
        <v>98</v>
      </c>
      <c r="H17" s="718">
        <f>'RSB (LINARES)'!C$47</f>
        <v>2.9411764705882353E-2</v>
      </c>
      <c r="I17" s="718">
        <f>'RSB (LINARES)'!D$47</f>
        <v>0</v>
      </c>
      <c r="J17" s="469">
        <f>'RSB (LINARES)'!E$47</f>
        <v>0</v>
      </c>
      <c r="K17" s="718">
        <f>'RSB (LINARES)'!F$47</f>
        <v>0</v>
      </c>
      <c r="L17" s="469">
        <f>'RSB (LINARES)'!G$47</f>
        <v>2.6034886748242649E-2</v>
      </c>
      <c r="M17" s="469">
        <f>'RSB (LINARES)'!H$47</f>
        <v>2.5673940949935813E-2</v>
      </c>
      <c r="N17" s="469" t="e">
        <f>'RSB (LINARES)'!I$47</f>
        <v>#DIV/0!</v>
      </c>
      <c r="O17" s="469" t="e">
        <f>'RSB (LINARES)'!J$47</f>
        <v>#DIV/0!</v>
      </c>
      <c r="P17" s="469" t="e">
        <f>'RSB (LINARES)'!K$47</f>
        <v>#DIV/0!</v>
      </c>
      <c r="Q17" s="469" t="e">
        <f>'RSB (LINARES)'!L$47</f>
        <v>#DIV/0!</v>
      </c>
      <c r="R17" s="469" t="e">
        <f>'RSB (LINARES)'!M$47</f>
        <v>#DIV/0!</v>
      </c>
      <c r="S17" s="707" t="e">
        <f>'RSB (LINARES)'!N$47</f>
        <v>#DIV/0!</v>
      </c>
    </row>
    <row r="18" spans="1:19" ht="24" customHeight="1" x14ac:dyDescent="0.3">
      <c r="A18" s="364" t="s">
        <v>104</v>
      </c>
      <c r="B18" s="467" t="s">
        <v>338</v>
      </c>
      <c r="C18" s="463" t="s">
        <v>100</v>
      </c>
      <c r="D18" s="697" t="s">
        <v>638</v>
      </c>
      <c r="E18" s="465">
        <v>0</v>
      </c>
      <c r="F18" s="463" t="s">
        <v>101</v>
      </c>
      <c r="G18" s="464" t="s">
        <v>98</v>
      </c>
      <c r="H18" s="711">
        <f>'RSB (LINARES)'!C$54</f>
        <v>0</v>
      </c>
      <c r="I18" s="711">
        <f>'RSB (LINARES)'!D$54</f>
        <v>0</v>
      </c>
      <c r="J18" s="711">
        <f>'RSB (LINARES)'!E$54</f>
        <v>0</v>
      </c>
      <c r="K18" s="711">
        <f>'RSB (LINARES)'!F$54</f>
        <v>0</v>
      </c>
      <c r="L18" s="711">
        <f>'RSB (LINARES)'!G$54</f>
        <v>0</v>
      </c>
      <c r="M18" s="711">
        <f>'RSB (LINARES)'!H$54</f>
        <v>0</v>
      </c>
      <c r="N18" s="711">
        <f>'RSB (LINARES)'!I$54</f>
        <v>0</v>
      </c>
      <c r="O18" s="711">
        <f>'RSB (LINARES)'!J$54</f>
        <v>0</v>
      </c>
      <c r="P18" s="711">
        <f>'RSB (LINARES)'!K$54</f>
        <v>0</v>
      </c>
      <c r="Q18" s="711">
        <f>'RSB (LINARES)'!L$54</f>
        <v>0</v>
      </c>
      <c r="R18" s="711">
        <f>'RSB (LINARES)'!M$54</f>
        <v>0</v>
      </c>
      <c r="S18" s="712">
        <f>'RSB (LINARES)'!N$54</f>
        <v>0</v>
      </c>
    </row>
    <row r="19" spans="1:19" ht="24" customHeight="1" x14ac:dyDescent="0.3">
      <c r="A19" s="364" t="s">
        <v>105</v>
      </c>
      <c r="B19" s="461" t="s">
        <v>339</v>
      </c>
      <c r="C19" s="361" t="s">
        <v>100</v>
      </c>
      <c r="D19" s="695" t="s">
        <v>638</v>
      </c>
      <c r="E19" s="696">
        <v>0.06</v>
      </c>
      <c r="F19" s="361" t="s">
        <v>101</v>
      </c>
      <c r="G19" s="362" t="s">
        <v>93</v>
      </c>
      <c r="H19" s="706"/>
      <c r="I19" s="706"/>
      <c r="J19" s="469">
        <f>'RSB (LINARES)'!E19</f>
        <v>2.0299999999999999E-2</v>
      </c>
      <c r="K19" s="706"/>
      <c r="L19" s="706"/>
      <c r="M19" s="469">
        <f>'RSB (LINARES)'!H19</f>
        <v>5.0599999999999999E-2</v>
      </c>
      <c r="N19" s="706"/>
      <c r="O19" s="706"/>
      <c r="P19" s="469">
        <f>'RSB (LINARES)'!K19</f>
        <v>0</v>
      </c>
      <c r="Q19" s="706"/>
      <c r="R19" s="706"/>
      <c r="S19" s="707">
        <f>'RSB (LINARES)'!N19</f>
        <v>0</v>
      </c>
    </row>
    <row r="20" spans="1:19" ht="24" customHeight="1" x14ac:dyDescent="0.3">
      <c r="A20" s="364" t="s">
        <v>106</v>
      </c>
      <c r="B20" s="467" t="s">
        <v>338</v>
      </c>
      <c r="C20" s="463" t="s">
        <v>107</v>
      </c>
      <c r="D20" s="697" t="s">
        <v>640</v>
      </c>
      <c r="E20" s="698">
        <v>0.85</v>
      </c>
      <c r="F20" s="463" t="s">
        <v>101</v>
      </c>
      <c r="G20" s="464" t="s">
        <v>98</v>
      </c>
      <c r="H20" s="719">
        <f>'RSB (LINARES)'!C$61</f>
        <v>1</v>
      </c>
      <c r="I20" s="719">
        <f>'RSB (LINARES)'!D$61</f>
        <v>1</v>
      </c>
      <c r="J20" s="719">
        <f>'RSB (LINARES)'!E$61</f>
        <v>1</v>
      </c>
      <c r="K20" s="719">
        <f>'RSB (LINARES)'!F$61</f>
        <v>1</v>
      </c>
      <c r="L20" s="719">
        <f>'RSB (LINARES)'!G$61</f>
        <v>1</v>
      </c>
      <c r="M20" s="719">
        <f>'RSB (LINARES)'!H$61</f>
        <v>1</v>
      </c>
      <c r="N20" s="719">
        <f>'RSB (LINARES)'!I$61</f>
        <v>0</v>
      </c>
      <c r="O20" s="719">
        <f>'RSB (LINARES)'!J$61</f>
        <v>0</v>
      </c>
      <c r="P20" s="719">
        <f>'RSB (LINARES)'!K$61</f>
        <v>0</v>
      </c>
      <c r="Q20" s="719">
        <f>'RSB (LINARES)'!L$61</f>
        <v>0</v>
      </c>
      <c r="R20" s="719">
        <f>'RSB (LINARES)'!M$61</f>
        <v>0</v>
      </c>
      <c r="S20" s="720">
        <f>'RSB (LINARES)'!N$61</f>
        <v>0</v>
      </c>
    </row>
    <row r="21" spans="1:19" ht="24" customHeight="1" x14ac:dyDescent="0.3">
      <c r="A21" s="364" t="s">
        <v>108</v>
      </c>
      <c r="B21" s="461" t="s">
        <v>338</v>
      </c>
      <c r="C21" s="361" t="s">
        <v>107</v>
      </c>
      <c r="D21" s="695" t="s">
        <v>640</v>
      </c>
      <c r="E21" s="696">
        <v>0.85</v>
      </c>
      <c r="F21" s="361" t="s">
        <v>101</v>
      </c>
      <c r="G21" s="362" t="s">
        <v>98</v>
      </c>
      <c r="H21" s="721">
        <f>'RSB (LINARES)'!C$68</f>
        <v>0.9285714285714286</v>
      </c>
      <c r="I21" s="721">
        <f>'RSB (LINARES)'!D$68</f>
        <v>0.8571428571428571</v>
      </c>
      <c r="J21" s="721">
        <f>'RSB (LINARES)'!E$68</f>
        <v>0.8571428571428571</v>
      </c>
      <c r="K21" s="721">
        <f>'RSB (LINARES)'!F$68</f>
        <v>0.9285714285714286</v>
      </c>
      <c r="L21" s="721">
        <f>'RSB (LINARES)'!G$68</f>
        <v>1</v>
      </c>
      <c r="M21" s="721">
        <f>'RSB (LINARES)'!H$68</f>
        <v>0.8571428571428571</v>
      </c>
      <c r="N21" s="721">
        <f>'RSB (LINARES)'!I$68</f>
        <v>0</v>
      </c>
      <c r="O21" s="721">
        <f>'RSB (LINARES)'!J$68</f>
        <v>0</v>
      </c>
      <c r="P21" s="721">
        <f>'RSB (LINARES)'!K$68</f>
        <v>0</v>
      </c>
      <c r="Q21" s="721">
        <f>'RSB (LINARES)'!L$68</f>
        <v>0</v>
      </c>
      <c r="R21" s="721">
        <f>'RSB (LINARES)'!M$68</f>
        <v>0</v>
      </c>
      <c r="S21" s="722">
        <f>'RSB (LINARES)'!N$68</f>
        <v>0</v>
      </c>
    </row>
    <row r="22" spans="1:19" ht="24" customHeight="1" x14ac:dyDescent="0.3">
      <c r="A22" s="364" t="s">
        <v>357</v>
      </c>
      <c r="B22" s="463" t="s">
        <v>339</v>
      </c>
      <c r="C22" s="463" t="s">
        <v>107</v>
      </c>
      <c r="D22" s="697" t="s">
        <v>641</v>
      </c>
      <c r="E22" s="698">
        <v>0.21</v>
      </c>
      <c r="F22" s="463" t="s">
        <v>101</v>
      </c>
      <c r="G22" s="464" t="s">
        <v>93</v>
      </c>
      <c r="H22" s="717"/>
      <c r="I22" s="717"/>
      <c r="J22" s="708">
        <f>'RSB (LINARES)'!E79</f>
        <v>0.21518057720985179</v>
      </c>
      <c r="K22" s="717"/>
      <c r="L22" s="717"/>
      <c r="M22" s="708">
        <f>'RSB (LINARES)'!H79</f>
        <v>0.14552323951546903</v>
      </c>
      <c r="N22" s="717"/>
      <c r="O22" s="717"/>
      <c r="P22" s="708" t="e">
        <f>'RSB (LINARES)'!K79</f>
        <v>#DIV/0!</v>
      </c>
      <c r="Q22" s="717"/>
      <c r="R22" s="717"/>
      <c r="S22" s="709" t="e">
        <f>'RSB (LINARES)'!N79</f>
        <v>#DIV/0!</v>
      </c>
    </row>
    <row r="23" spans="1:19" ht="24" customHeight="1" x14ac:dyDescent="0.3">
      <c r="A23" s="524" t="s">
        <v>358</v>
      </c>
      <c r="B23" s="361" t="s">
        <v>339</v>
      </c>
      <c r="C23" s="361" t="s">
        <v>359</v>
      </c>
      <c r="D23" s="695" t="s">
        <v>640</v>
      </c>
      <c r="E23" s="470">
        <v>1</v>
      </c>
      <c r="F23" s="361" t="s">
        <v>115</v>
      </c>
      <c r="G23" s="362" t="s">
        <v>124</v>
      </c>
      <c r="H23" s="469">
        <f>DATOS!C$54</f>
        <v>0</v>
      </c>
      <c r="I23" s="469">
        <f>DATOS!E$54</f>
        <v>0</v>
      </c>
      <c r="J23" s="469">
        <f>DATOS!G$54</f>
        <v>0</v>
      </c>
      <c r="K23" s="469">
        <f>DATOS!I$54</f>
        <v>0</v>
      </c>
      <c r="L23" s="469">
        <f>DATOS!K$54</f>
        <v>0</v>
      </c>
      <c r="M23" s="469">
        <f>DATOS!M$54</f>
        <v>0</v>
      </c>
      <c r="N23" s="469">
        <f>DATOS!O$54</f>
        <v>0</v>
      </c>
      <c r="O23" s="469">
        <f>DATOS!Q$54</f>
        <v>0</v>
      </c>
      <c r="P23" s="469">
        <f>DATOS!S$54</f>
        <v>0</v>
      </c>
      <c r="Q23" s="469">
        <f>DATOS!U$54</f>
        <v>0</v>
      </c>
      <c r="R23" s="469">
        <f>DATOS!W$54</f>
        <v>0</v>
      </c>
      <c r="S23" s="707">
        <f>DATOS!Y$54</f>
        <v>0</v>
      </c>
    </row>
    <row r="24" spans="1:19" ht="24" customHeight="1" x14ac:dyDescent="0.3">
      <c r="A24" s="524" t="s">
        <v>360</v>
      </c>
      <c r="B24" s="463" t="s">
        <v>338</v>
      </c>
      <c r="C24" s="463" t="s">
        <v>359</v>
      </c>
      <c r="D24" s="739" t="s">
        <v>642</v>
      </c>
      <c r="E24" s="468">
        <v>0</v>
      </c>
      <c r="F24" s="463" t="s">
        <v>115</v>
      </c>
      <c r="G24" s="464" t="s">
        <v>124</v>
      </c>
      <c r="H24" s="717"/>
      <c r="I24" s="717"/>
      <c r="J24" s="708"/>
      <c r="K24" s="717"/>
      <c r="L24" s="717"/>
      <c r="M24" s="708"/>
      <c r="N24" s="717"/>
      <c r="O24" s="717"/>
      <c r="P24" s="708"/>
      <c r="Q24" s="717"/>
      <c r="R24" s="717"/>
      <c r="S24" s="709">
        <f>'JNL-MCG AÑO (LINARES)'!C87</f>
        <v>0</v>
      </c>
    </row>
    <row r="25" spans="1:19" ht="24" customHeight="1" x14ac:dyDescent="0.3">
      <c r="A25" s="364" t="s">
        <v>109</v>
      </c>
      <c r="B25" s="361" t="s">
        <v>339</v>
      </c>
      <c r="C25" s="361" t="s">
        <v>112</v>
      </c>
      <c r="D25" s="695" t="s">
        <v>640</v>
      </c>
      <c r="E25" s="700">
        <v>360</v>
      </c>
      <c r="F25" s="361" t="s">
        <v>110</v>
      </c>
      <c r="G25" s="362" t="s">
        <v>98</v>
      </c>
      <c r="H25" s="723">
        <f>'JCC-NLM AÑO (LINARES)'!C$10</f>
        <v>461.744778012685</v>
      </c>
      <c r="I25" s="724">
        <f>'JCC-NLM AÑO (LINARES)'!D$10</f>
        <v>541.09202953426734</v>
      </c>
      <c r="J25" s="724">
        <f>'JCC-NLM AÑO (LINARES)'!E$10</f>
        <v>506.78015857284441</v>
      </c>
      <c r="K25" s="724">
        <f>'JCC-NLM AÑO (LINARES)'!F$10</f>
        <v>669.44957513718134</v>
      </c>
      <c r="L25" s="724">
        <f>'JCC-NLM AÑO (LINARES)'!G$10</f>
        <v>493.46450537677077</v>
      </c>
      <c r="M25" s="724">
        <f>'JCC-NLM AÑO (LINARES)'!H$10</f>
        <v>524.59329881206213</v>
      </c>
      <c r="N25" s="724" t="e">
        <f>'JCC-NLM AÑO (LINARES)'!I$10</f>
        <v>#DIV/0!</v>
      </c>
      <c r="O25" s="724" t="e">
        <f>'JCC-NLM AÑO (LINARES)'!J$10</f>
        <v>#DIV/0!</v>
      </c>
      <c r="P25" s="724" t="e">
        <f>'JCC-NLM AÑO (LINARES)'!K$10</f>
        <v>#DIV/0!</v>
      </c>
      <c r="Q25" s="724" t="e">
        <f>'JCC-NLM AÑO (LINARES)'!L$10</f>
        <v>#DIV/0!</v>
      </c>
      <c r="R25" s="724" t="e">
        <f>'JCC-NLM AÑO (LINARES)'!M$10</f>
        <v>#DIV/0!</v>
      </c>
      <c r="S25" s="725" t="e">
        <f>'JCC-NLM AÑO (LINARES)'!N$10</f>
        <v>#DIV/0!</v>
      </c>
    </row>
    <row r="26" spans="1:19" ht="24" customHeight="1" x14ac:dyDescent="0.3">
      <c r="A26" s="364" t="s">
        <v>111</v>
      </c>
      <c r="B26" s="467" t="s">
        <v>339</v>
      </c>
      <c r="C26" s="463" t="s">
        <v>112</v>
      </c>
      <c r="D26" s="697" t="s">
        <v>638</v>
      </c>
      <c r="E26" s="698">
        <v>0.55000000000000004</v>
      </c>
      <c r="F26" s="463" t="s">
        <v>110</v>
      </c>
      <c r="G26" s="464" t="s">
        <v>98</v>
      </c>
      <c r="H26" s="708">
        <f>'JCC-NLM AÑO (LINARES)'!C$21</f>
        <v>0</v>
      </c>
      <c r="I26" s="708">
        <f>'JCC-NLM AÑO (LINARES)'!D$21</f>
        <v>0</v>
      </c>
      <c r="J26" s="708">
        <f>'JCC-NLM AÑO (LINARES)'!E$21</f>
        <v>0.54824204768569729</v>
      </c>
      <c r="K26" s="708">
        <f>'JCC-NLM AÑO (LINARES)'!F$21</f>
        <v>0</v>
      </c>
      <c r="L26" s="708">
        <f>'JCC-NLM AÑO (LINARES)'!G$21</f>
        <v>0</v>
      </c>
      <c r="M26" s="708">
        <f>'JCC-NLM AÑO (LINARES)'!H$21</f>
        <v>0.34724053974730246</v>
      </c>
      <c r="N26" s="708">
        <f>'JCC-NLM AÑO (LINARES)'!I$21</f>
        <v>0</v>
      </c>
      <c r="O26" s="708">
        <f>'JCC-NLM AÑO (LINARES)'!J$21</f>
        <v>0</v>
      </c>
      <c r="P26" s="708" t="e">
        <f>'JCC-NLM AÑO (LINARES)'!K$21</f>
        <v>#DIV/0!</v>
      </c>
      <c r="Q26" s="708">
        <f>'JCC-NLM AÑO (LINARES)'!L$21</f>
        <v>0</v>
      </c>
      <c r="R26" s="708">
        <f>'JCC-NLM AÑO (LINARES)'!M$21</f>
        <v>0</v>
      </c>
      <c r="S26" s="708" t="e">
        <f>'JCC-NLM AÑO (LINARES)'!N$21</f>
        <v>#DIV/0!</v>
      </c>
    </row>
    <row r="27" spans="1:19" ht="24" customHeight="1" x14ac:dyDescent="0.3">
      <c r="A27" s="524" t="s">
        <v>347</v>
      </c>
      <c r="B27" s="361" t="s">
        <v>338</v>
      </c>
      <c r="C27" s="361" t="s">
        <v>112</v>
      </c>
      <c r="D27" s="695" t="s">
        <v>640</v>
      </c>
      <c r="E27" s="696">
        <v>1</v>
      </c>
      <c r="F27" s="361" t="s">
        <v>110</v>
      </c>
      <c r="G27" s="362" t="s">
        <v>98</v>
      </c>
      <c r="H27" s="469">
        <f>'JCC-NLM AÑO (LINARES)'!C$46</f>
        <v>0.92</v>
      </c>
      <c r="I27" s="469">
        <f>'JCC-NLM AÑO (LINARES)'!D$46</f>
        <v>0.9</v>
      </c>
      <c r="J27" s="469">
        <f>'JCC-NLM AÑO (LINARES)'!E$46</f>
        <v>0.93</v>
      </c>
      <c r="K27" s="469">
        <f>'JCC-NLM AÑO (LINARES)'!F$46</f>
        <v>0.9</v>
      </c>
      <c r="L27" s="469">
        <f>'JCC-NLM AÑO (LINARES)'!G$46</f>
        <v>0.88</v>
      </c>
      <c r="M27" s="469">
        <f>'JCC-NLM AÑO (LINARES)'!H$46</f>
        <v>0</v>
      </c>
      <c r="N27" s="469">
        <f>'JCC-NLM AÑO (LINARES)'!I$46</f>
        <v>0</v>
      </c>
      <c r="O27" s="469">
        <f>'JCC-NLM AÑO (LINARES)'!J$46</f>
        <v>0</v>
      </c>
      <c r="P27" s="469">
        <f>'JCC-NLM AÑO (LINARES)'!K$46</f>
        <v>0</v>
      </c>
      <c r="Q27" s="469">
        <f>'JCC-NLM AÑO (LINARES)'!L$46</f>
        <v>0</v>
      </c>
      <c r="R27" s="469">
        <f>'JCC-NLM AÑO (LINARES)'!M$46</f>
        <v>0</v>
      </c>
      <c r="S27" s="707">
        <f>'JCC-NLM AÑO (LINARES)'!N$46</f>
        <v>0</v>
      </c>
    </row>
    <row r="28" spans="1:19" ht="24" hidden="1" customHeight="1" x14ac:dyDescent="0.3">
      <c r="A28" s="524" t="s">
        <v>348</v>
      </c>
      <c r="B28" s="463" t="s">
        <v>338</v>
      </c>
      <c r="C28" s="463" t="s">
        <v>112</v>
      </c>
      <c r="D28" s="463"/>
      <c r="E28" s="465">
        <v>100</v>
      </c>
      <c r="F28" s="463" t="s">
        <v>110</v>
      </c>
      <c r="G28" s="464" t="s">
        <v>98</v>
      </c>
      <c r="H28" s="717" t="e">
        <f>'JCC-NLM AÑO (LINARES)'!#REF!</f>
        <v>#REF!</v>
      </c>
      <c r="I28" s="717" t="e">
        <f>'JCC-NLM AÑO (LINARES)'!#REF!</f>
        <v>#REF!</v>
      </c>
      <c r="J28" s="717" t="e">
        <f>'JCC-NLM AÑO (LINARES)'!#REF!</f>
        <v>#REF!</v>
      </c>
      <c r="K28" s="717" t="e">
        <f>'JCC-NLM AÑO (LINARES)'!#REF!</f>
        <v>#REF!</v>
      </c>
      <c r="L28" s="717" t="e">
        <f>'JCC-NLM AÑO (LINARES)'!#REF!</f>
        <v>#REF!</v>
      </c>
      <c r="M28" s="717" t="e">
        <f>'JCC-NLM AÑO (LINARES)'!#REF!</f>
        <v>#REF!</v>
      </c>
      <c r="N28" s="717" t="e">
        <f>'JCC-NLM AÑO (LINARES)'!#REF!</f>
        <v>#REF!</v>
      </c>
      <c r="O28" s="717" t="e">
        <f>'JCC-NLM AÑO (LINARES)'!#REF!</f>
        <v>#REF!</v>
      </c>
      <c r="P28" s="717" t="e">
        <f>'JCC-NLM AÑO (LINARES)'!#REF!</f>
        <v>#REF!</v>
      </c>
      <c r="Q28" s="717" t="e">
        <f>'JCC-NLM AÑO (LINARES)'!#REF!</f>
        <v>#REF!</v>
      </c>
      <c r="R28" s="717" t="e">
        <f>'JCC-NLM AÑO (LINARES)'!#REF!</f>
        <v>#REF!</v>
      </c>
      <c r="S28" s="726" t="e">
        <f>'JCC-NLM AÑO (LINARES)'!#REF!</f>
        <v>#REF!</v>
      </c>
    </row>
    <row r="29" spans="1:19" ht="24" customHeight="1" x14ac:dyDescent="0.3">
      <c r="A29" s="524" t="s">
        <v>349</v>
      </c>
      <c r="B29" s="361" t="s">
        <v>338</v>
      </c>
      <c r="C29" s="361" t="s">
        <v>112</v>
      </c>
      <c r="D29" s="695" t="s">
        <v>638</v>
      </c>
      <c r="E29" s="460">
        <v>250</v>
      </c>
      <c r="F29" s="361" t="s">
        <v>110</v>
      </c>
      <c r="G29" s="362" t="s">
        <v>98</v>
      </c>
      <c r="H29" s="706">
        <f>'JCC-NLM AÑO (LINARES)'!C$56</f>
        <v>198</v>
      </c>
      <c r="I29" s="706">
        <f>'JCC-NLM AÑO (LINARES)'!D$56</f>
        <v>211</v>
      </c>
      <c r="J29" s="706">
        <f>'JCC-NLM AÑO (LINARES)'!E$56</f>
        <v>172</v>
      </c>
      <c r="K29" s="706">
        <f>'JCC-NLM AÑO (LINARES)'!F$56</f>
        <v>196</v>
      </c>
      <c r="L29" s="706">
        <f>'JCC-NLM AÑO (LINARES)'!G$56</f>
        <v>181</v>
      </c>
      <c r="M29" s="706">
        <f>'JCC-NLM AÑO (LINARES)'!H$56</f>
        <v>0</v>
      </c>
      <c r="N29" s="706">
        <f>'JCC-NLM AÑO (LINARES)'!I$56</f>
        <v>0</v>
      </c>
      <c r="O29" s="706">
        <f>'JCC-NLM AÑO (LINARES)'!J$56</f>
        <v>0</v>
      </c>
      <c r="P29" s="706">
        <f>'JCC-NLM AÑO (LINARES)'!K$56</f>
        <v>0</v>
      </c>
      <c r="Q29" s="706">
        <f>'JCC-NLM AÑO (LINARES)'!L$56</f>
        <v>0</v>
      </c>
      <c r="R29" s="706">
        <f>'JCC-NLM AÑO (LINARES)'!M$56</f>
        <v>0</v>
      </c>
      <c r="S29" s="716">
        <f>'JCC-NLM AÑO (LINARES)'!N$56</f>
        <v>0</v>
      </c>
    </row>
    <row r="30" spans="1:19" ht="24" customHeight="1" x14ac:dyDescent="0.3">
      <c r="A30" s="524" t="s">
        <v>356</v>
      </c>
      <c r="B30" s="463" t="s">
        <v>338</v>
      </c>
      <c r="C30" s="463" t="s">
        <v>350</v>
      </c>
      <c r="D30" s="697" t="s">
        <v>640</v>
      </c>
      <c r="E30" s="468">
        <v>1</v>
      </c>
      <c r="F30" s="463" t="s">
        <v>110</v>
      </c>
      <c r="G30" s="464" t="s">
        <v>98</v>
      </c>
      <c r="H30" s="727">
        <f>'JCC-NLM AÑO (LINARES)'!C$66</f>
        <v>1</v>
      </c>
      <c r="I30" s="727">
        <f>'JCC-NLM AÑO (LINARES)'!D$66</f>
        <v>1</v>
      </c>
      <c r="J30" s="727">
        <f>'JCC-NLM AÑO (LINARES)'!E$66</f>
        <v>1</v>
      </c>
      <c r="K30" s="727">
        <f>'JCC-NLM AÑO (LINARES)'!F$66</f>
        <v>1</v>
      </c>
      <c r="L30" s="727">
        <f>'JCC-NLM AÑO (LINARES)'!G$66</f>
        <v>1</v>
      </c>
      <c r="M30" s="727">
        <f>'JCC-NLM AÑO (LINARES)'!H$66</f>
        <v>0</v>
      </c>
      <c r="N30" s="727">
        <f>'JCC-NLM AÑO (LINARES)'!I$66</f>
        <v>0</v>
      </c>
      <c r="O30" s="727">
        <f>'JCC-NLM AÑO (LINARES)'!J$66</f>
        <v>0</v>
      </c>
      <c r="P30" s="727">
        <f>'JCC-NLM AÑO (LINARES)'!K$66</f>
        <v>0</v>
      </c>
      <c r="Q30" s="727">
        <f>'JCC-NLM AÑO (LINARES)'!L$66</f>
        <v>0</v>
      </c>
      <c r="R30" s="727">
        <f>'JCC-NLM AÑO (LINARES)'!M$66</f>
        <v>0</v>
      </c>
      <c r="S30" s="728">
        <f>'JCC-NLM AÑO (LINARES)'!N$66</f>
        <v>0</v>
      </c>
    </row>
    <row r="31" spans="1:19" ht="24" customHeight="1" x14ac:dyDescent="0.3">
      <c r="A31" s="524" t="s">
        <v>351</v>
      </c>
      <c r="B31" s="361" t="s">
        <v>339</v>
      </c>
      <c r="C31" s="361" t="s">
        <v>350</v>
      </c>
      <c r="D31" s="695" t="s">
        <v>638</v>
      </c>
      <c r="E31" s="701">
        <v>0</v>
      </c>
      <c r="F31" s="361" t="s">
        <v>110</v>
      </c>
      <c r="G31" s="362" t="s">
        <v>93</v>
      </c>
      <c r="H31" s="706"/>
      <c r="I31" s="706"/>
      <c r="J31" s="706">
        <f>'JCC-NLM AÑO (LINARES)'!E81</f>
        <v>0</v>
      </c>
      <c r="K31" s="706"/>
      <c r="L31" s="706"/>
      <c r="M31" s="706">
        <f>'JCC-NLM AÑO (LINARES)'!H81</f>
        <v>0</v>
      </c>
      <c r="N31" s="706"/>
      <c r="O31" s="706"/>
      <c r="P31" s="706">
        <f>'JCC-NLM AÑO (LINARES)'!K81</f>
        <v>0</v>
      </c>
      <c r="Q31" s="706"/>
      <c r="R31" s="706"/>
      <c r="S31" s="716">
        <f>'JCC-NLM AÑO (LINARES)'!N81</f>
        <v>0</v>
      </c>
    </row>
    <row r="32" spans="1:19" ht="24" customHeight="1" x14ac:dyDescent="0.3">
      <c r="A32" s="1767" t="s">
        <v>352</v>
      </c>
      <c r="B32" s="1769" t="s">
        <v>407</v>
      </c>
      <c r="C32" s="1769" t="s">
        <v>353</v>
      </c>
      <c r="D32" s="1769">
        <v>2</v>
      </c>
      <c r="E32" s="1771" t="s">
        <v>354</v>
      </c>
      <c r="F32" s="1769" t="s">
        <v>101</v>
      </c>
      <c r="G32" s="464" t="s">
        <v>398</v>
      </c>
      <c r="H32" s="717">
        <f>'RSB (LINARES)'!C89</f>
        <v>1</v>
      </c>
      <c r="I32" s="717">
        <f>'RSB (LINARES)'!D89</f>
        <v>0</v>
      </c>
      <c r="J32" s="717">
        <f>'RSB (LINARES)'!E89</f>
        <v>2</v>
      </c>
      <c r="K32" s="717">
        <f>'RSB (LINARES)'!F89</f>
        <v>1</v>
      </c>
      <c r="L32" s="717">
        <f>'RSB (LINARES)'!G89</f>
        <v>0</v>
      </c>
      <c r="M32" s="717">
        <f>'RSB (LINARES)'!H89</f>
        <v>0</v>
      </c>
      <c r="N32" s="717">
        <f>'RSB (LINARES)'!I89</f>
        <v>0</v>
      </c>
      <c r="O32" s="717">
        <f>'RSB (LINARES)'!J89</f>
        <v>0</v>
      </c>
      <c r="P32" s="717">
        <f>'RSB (LINARES)'!K89</f>
        <v>0</v>
      </c>
      <c r="Q32" s="717">
        <f>'RSB (LINARES)'!L89</f>
        <v>0</v>
      </c>
      <c r="R32" s="717">
        <f>'RSB (LINARES)'!M89</f>
        <v>0</v>
      </c>
      <c r="S32" s="717">
        <f>'RSB (LINARES)'!N89</f>
        <v>0</v>
      </c>
    </row>
    <row r="33" spans="1:19" ht="26.25" customHeight="1" x14ac:dyDescent="0.3">
      <c r="A33" s="1768"/>
      <c r="B33" s="1770"/>
      <c r="C33" s="1770"/>
      <c r="D33" s="1770"/>
      <c r="E33" s="1772"/>
      <c r="F33" s="1770"/>
      <c r="G33" s="464" t="s">
        <v>399</v>
      </c>
      <c r="H33" s="717">
        <f>'RSB (LINARES)'!C90</f>
        <v>1</v>
      </c>
      <c r="I33" s="717">
        <f>'RSB (LINARES)'!D90</f>
        <v>1</v>
      </c>
      <c r="J33" s="717">
        <f>'RSB (LINARES)'!E90</f>
        <v>1</v>
      </c>
      <c r="K33" s="717">
        <f>'RSB (LINARES)'!F90</f>
        <v>1</v>
      </c>
      <c r="L33" s="717">
        <f>'RSB (LINARES)'!G90</f>
        <v>1</v>
      </c>
      <c r="M33" s="717">
        <f>'RSB (LINARES)'!H90</f>
        <v>0</v>
      </c>
      <c r="N33" s="717">
        <f>'RSB (LINARES)'!I90</f>
        <v>0</v>
      </c>
      <c r="O33" s="717">
        <f>'RSB (LINARES)'!J90</f>
        <v>0</v>
      </c>
      <c r="P33" s="717">
        <f>'RSB (LINARES)'!K90</f>
        <v>0</v>
      </c>
      <c r="Q33" s="717">
        <f>'RSB (LINARES)'!L90</f>
        <v>0</v>
      </c>
      <c r="R33" s="717">
        <f>'RSB (LINARES)'!M90</f>
        <v>0</v>
      </c>
      <c r="S33" s="717">
        <f>'RSB (LINARES)'!N90</f>
        <v>0</v>
      </c>
    </row>
    <row r="34" spans="1:19" ht="24" customHeight="1" x14ac:dyDescent="0.3">
      <c r="A34" s="364" t="s">
        <v>113</v>
      </c>
      <c r="B34" s="461" t="s">
        <v>338</v>
      </c>
      <c r="C34" s="361" t="s">
        <v>114</v>
      </c>
      <c r="D34" s="695" t="s">
        <v>638</v>
      </c>
      <c r="E34" s="462">
        <v>10000</v>
      </c>
      <c r="F34" s="361" t="s">
        <v>115</v>
      </c>
      <c r="G34" s="362" t="s">
        <v>98</v>
      </c>
      <c r="H34" s="729">
        <f>'JNL-MCG AÑO (LINARES)'!C$7</f>
        <v>693.06</v>
      </c>
      <c r="I34" s="729">
        <f>'JNL-MCG AÑO (LINARES)'!D$7</f>
        <v>1469.88</v>
      </c>
      <c r="J34" s="729">
        <f>'JNL-MCG AÑO (LINARES)'!E$7</f>
        <v>1398.55</v>
      </c>
      <c r="K34" s="729">
        <f>'JNL-MCG AÑO (LINARES)'!F$7</f>
        <v>3292.48</v>
      </c>
      <c r="L34" s="729">
        <f>'JNL-MCG AÑO (LINARES)'!G$7</f>
        <v>2793.05</v>
      </c>
      <c r="M34" s="729">
        <f>'JNL-MCG AÑO (LINARES)'!H$7</f>
        <v>595</v>
      </c>
      <c r="N34" s="729">
        <f>'JNL-MCG AÑO (LINARES)'!I$7</f>
        <v>0</v>
      </c>
      <c r="O34" s="729">
        <f>'JNL-MCG AÑO (LINARES)'!J$7</f>
        <v>0</v>
      </c>
      <c r="P34" s="729">
        <f>'JNL-MCG AÑO (LINARES)'!K$7</f>
        <v>0</v>
      </c>
      <c r="Q34" s="729">
        <f>'JNL-MCG AÑO (LINARES)'!L$7</f>
        <v>0</v>
      </c>
      <c r="R34" s="729">
        <f>'JNL-MCG AÑO (LINARES)'!M$7</f>
        <v>0</v>
      </c>
      <c r="S34" s="729">
        <f>'JNL-MCG AÑO (LINARES)'!N$7</f>
        <v>0</v>
      </c>
    </row>
    <row r="35" spans="1:19" ht="24" customHeight="1" x14ac:dyDescent="0.3">
      <c r="A35" s="364" t="s">
        <v>116</v>
      </c>
      <c r="B35" s="467" t="s">
        <v>338</v>
      </c>
      <c r="C35" s="463" t="s">
        <v>114</v>
      </c>
      <c r="D35" s="697" t="s">
        <v>638</v>
      </c>
      <c r="E35" s="465">
        <v>250</v>
      </c>
      <c r="F35" s="463" t="s">
        <v>115</v>
      </c>
      <c r="G35" s="464" t="s">
        <v>98</v>
      </c>
      <c r="H35" s="730">
        <f>'JNL-MCG AÑO (LINARES)'!C$14</f>
        <v>0</v>
      </c>
      <c r="I35" s="730">
        <f>'JNL-MCG AÑO (LINARES)'!D$14</f>
        <v>0</v>
      </c>
      <c r="J35" s="730">
        <f>'JNL-MCG AÑO (LINARES)'!E$14</f>
        <v>0</v>
      </c>
      <c r="K35" s="730">
        <f>'JNL-MCG AÑO (LINARES)'!F$14</f>
        <v>0</v>
      </c>
      <c r="L35" s="730">
        <f>'JNL-MCG AÑO (LINARES)'!G$14</f>
        <v>0</v>
      </c>
      <c r="M35" s="730">
        <f>'JNL-MCG AÑO (LINARES)'!H$14</f>
        <v>0</v>
      </c>
      <c r="N35" s="730">
        <f>'JNL-MCG AÑO (LINARES)'!I$14</f>
        <v>0</v>
      </c>
      <c r="O35" s="730">
        <f>'JNL-MCG AÑO (LINARES)'!J$14</f>
        <v>0</v>
      </c>
      <c r="P35" s="730">
        <f>'JNL-MCG AÑO (LINARES)'!K$14</f>
        <v>0</v>
      </c>
      <c r="Q35" s="730">
        <f>'JNL-MCG AÑO (LINARES)'!L$14</f>
        <v>0</v>
      </c>
      <c r="R35" s="730">
        <f>'JNL-MCG AÑO (LINARES)'!M$14</f>
        <v>0</v>
      </c>
      <c r="S35" s="730">
        <f>'JNL-MCG AÑO (LINARES)'!N$14</f>
        <v>0</v>
      </c>
    </row>
    <row r="36" spans="1:19" ht="24" customHeight="1" x14ac:dyDescent="0.3">
      <c r="A36" s="364" t="s">
        <v>117</v>
      </c>
      <c r="B36" s="461" t="s">
        <v>339</v>
      </c>
      <c r="C36" s="361" t="s">
        <v>114</v>
      </c>
      <c r="D36" s="695" t="s">
        <v>638</v>
      </c>
      <c r="E36" s="696">
        <v>0.02</v>
      </c>
      <c r="F36" s="361" t="s">
        <v>115</v>
      </c>
      <c r="G36" s="362" t="s">
        <v>93</v>
      </c>
      <c r="H36" s="362"/>
      <c r="I36" s="362"/>
      <c r="J36" s="469">
        <f>'JNL-MCG AÑO (LINARES)'!E24</f>
        <v>8.0200464198874021E-3</v>
      </c>
      <c r="K36" s="362"/>
      <c r="L36" s="729"/>
      <c r="M36" s="469">
        <f>'JNL-MCG AÑO (LINARES)'!H24</f>
        <v>4.8289442620011456E-3</v>
      </c>
      <c r="N36" s="362"/>
      <c r="O36" s="362"/>
      <c r="P36" s="469" t="e">
        <f>'JNL-MCG AÑO (LINARES)'!K24</f>
        <v>#DIV/0!</v>
      </c>
      <c r="Q36" s="362"/>
      <c r="R36" s="362"/>
      <c r="S36" s="707" t="e">
        <f>'JNL-MCG AÑO (LINARES)'!N24</f>
        <v>#DIV/0!</v>
      </c>
    </row>
    <row r="37" spans="1:19" ht="24" customHeight="1" x14ac:dyDescent="0.3">
      <c r="A37" s="364" t="s">
        <v>364</v>
      </c>
      <c r="B37" s="467" t="s">
        <v>338</v>
      </c>
      <c r="C37" s="463" t="s">
        <v>114</v>
      </c>
      <c r="D37" s="463"/>
      <c r="E37" s="463" t="s">
        <v>118</v>
      </c>
      <c r="F37" s="463" t="s">
        <v>115</v>
      </c>
      <c r="G37" s="464" t="s">
        <v>119</v>
      </c>
      <c r="H37" s="464"/>
      <c r="I37" s="464"/>
      <c r="J37" s="731"/>
      <c r="K37" s="464"/>
      <c r="L37" s="464"/>
      <c r="M37" s="731">
        <f>'JNL-MCG AÑO (LINARES)'!H42</f>
        <v>0</v>
      </c>
      <c r="N37" s="464"/>
      <c r="O37" s="464"/>
      <c r="P37" s="731"/>
      <c r="Q37" s="464"/>
      <c r="R37" s="464"/>
      <c r="S37" s="732">
        <f>'JNL-MCG AÑO (LINARES)'!N42</f>
        <v>0</v>
      </c>
    </row>
    <row r="38" spans="1:19" ht="24" customHeight="1" x14ac:dyDescent="0.3">
      <c r="A38" s="524" t="s">
        <v>362</v>
      </c>
      <c r="B38" s="361" t="s">
        <v>338</v>
      </c>
      <c r="C38" s="361" t="s">
        <v>363</v>
      </c>
      <c r="D38" s="695" t="s">
        <v>638</v>
      </c>
      <c r="E38" s="470">
        <v>0</v>
      </c>
      <c r="F38" s="361" t="s">
        <v>115</v>
      </c>
      <c r="G38" s="362" t="s">
        <v>124</v>
      </c>
      <c r="H38" s="362"/>
      <c r="I38" s="362"/>
      <c r="J38" s="733"/>
      <c r="K38" s="362"/>
      <c r="L38" s="362"/>
      <c r="M38" s="733"/>
      <c r="N38" s="362"/>
      <c r="O38" s="362"/>
      <c r="P38" s="733"/>
      <c r="Q38" s="362"/>
      <c r="R38" s="362"/>
      <c r="S38" s="734">
        <f>'JNL-MCG AÑO (LINARES)'!C97</f>
        <v>1</v>
      </c>
    </row>
    <row r="39" spans="1:19" ht="24" customHeight="1" x14ac:dyDescent="0.3">
      <c r="A39" s="364" t="s">
        <v>361</v>
      </c>
      <c r="B39" s="467" t="s">
        <v>339</v>
      </c>
      <c r="C39" s="463" t="s">
        <v>120</v>
      </c>
      <c r="D39" s="697" t="s">
        <v>638</v>
      </c>
      <c r="E39" s="465">
        <v>0.75</v>
      </c>
      <c r="F39" s="463" t="s">
        <v>115</v>
      </c>
      <c r="G39" s="464" t="s">
        <v>93</v>
      </c>
      <c r="H39" s="464"/>
      <c r="I39" s="464"/>
      <c r="J39" s="731">
        <f>'JNL-MCG AÑO (LINARES)'!E52</f>
        <v>0</v>
      </c>
      <c r="K39" s="464"/>
      <c r="L39" s="464"/>
      <c r="M39" s="731" t="e">
        <f>'JNL-MCG AÑO (LINARES)'!H52</f>
        <v>#DIV/0!</v>
      </c>
      <c r="N39" s="464"/>
      <c r="O39" s="464"/>
      <c r="P39" s="731" t="e">
        <f>'JNL-MCG AÑO (LINARES)'!K52</f>
        <v>#DIV/0!</v>
      </c>
      <c r="Q39" s="464"/>
      <c r="R39" s="464"/>
      <c r="S39" s="732" t="e">
        <f>'JNL-MCG AÑO (LINARES)'!N52</f>
        <v>#DIV/0!</v>
      </c>
    </row>
    <row r="40" spans="1:19" ht="24" customHeight="1" x14ac:dyDescent="0.3">
      <c r="A40" s="364" t="s">
        <v>121</v>
      </c>
      <c r="B40" s="461" t="s">
        <v>339</v>
      </c>
      <c r="C40" s="361" t="s">
        <v>120</v>
      </c>
      <c r="D40" s="695" t="s">
        <v>641</v>
      </c>
      <c r="E40" s="460">
        <v>4</v>
      </c>
      <c r="F40" s="361" t="s">
        <v>115</v>
      </c>
      <c r="G40" s="362" t="s">
        <v>98</v>
      </c>
      <c r="H40" s="733">
        <f>'JNL-MCG AÑO (LINARES)'!C$59</f>
        <v>1</v>
      </c>
      <c r="I40" s="733">
        <f>'JNL-MCG AÑO (LINARES)'!D$59</f>
        <v>0</v>
      </c>
      <c r="J40" s="733">
        <f>'JNL-MCG AÑO (LINARES)'!E$59</f>
        <v>0</v>
      </c>
      <c r="K40" s="733">
        <f>'JNL-MCG AÑO (LINARES)'!F$59</f>
        <v>0</v>
      </c>
      <c r="L40" s="733">
        <f>'JNL-MCG AÑO (LINARES)'!G$59</f>
        <v>0</v>
      </c>
      <c r="M40" s="733">
        <f>'JNL-MCG AÑO (LINARES)'!H$59</f>
        <v>0</v>
      </c>
      <c r="N40" s="733">
        <f>'JNL-MCG AÑO (LINARES)'!I$59</f>
        <v>0</v>
      </c>
      <c r="O40" s="733">
        <f>'JNL-MCG AÑO (LINARES)'!J$59</f>
        <v>0</v>
      </c>
      <c r="P40" s="733">
        <f>'JNL-MCG AÑO (LINARES)'!K$59</f>
        <v>0</v>
      </c>
      <c r="Q40" s="733">
        <f>'JNL-MCG AÑO (LINARES)'!L$59</f>
        <v>0</v>
      </c>
      <c r="R40" s="733">
        <f>'JNL-MCG AÑO (LINARES)'!M$59</f>
        <v>0</v>
      </c>
      <c r="S40" s="734">
        <f>'JNL-MCG AÑO (LINARES)'!N$59</f>
        <v>0</v>
      </c>
    </row>
    <row r="41" spans="1:19" ht="24" customHeight="1" x14ac:dyDescent="0.3">
      <c r="A41" s="524" t="s">
        <v>365</v>
      </c>
      <c r="B41" s="467" t="s">
        <v>338</v>
      </c>
      <c r="C41" s="463" t="s">
        <v>120</v>
      </c>
      <c r="D41" s="697" t="s">
        <v>638</v>
      </c>
      <c r="E41" s="465">
        <v>2</v>
      </c>
      <c r="F41" s="463" t="s">
        <v>115</v>
      </c>
      <c r="G41" s="464" t="s">
        <v>93</v>
      </c>
      <c r="H41" s="731"/>
      <c r="I41" s="731"/>
      <c r="J41" s="731">
        <f>'JNL-MCG AÑO (LINARES)'!E108</f>
        <v>0</v>
      </c>
      <c r="K41" s="731"/>
      <c r="L41" s="731"/>
      <c r="M41" s="731">
        <f>'JNL-MCG AÑO (LINARES)'!H108</f>
        <v>0</v>
      </c>
      <c r="N41" s="731"/>
      <c r="O41" s="731"/>
      <c r="P41" s="731">
        <f>'JNL-MCG AÑO (LINARES)'!K108</f>
        <v>0</v>
      </c>
      <c r="Q41" s="731"/>
      <c r="R41" s="731"/>
      <c r="S41" s="732">
        <f>'JNL-MCG AÑO (LINARES)'!N108</f>
        <v>0</v>
      </c>
    </row>
    <row r="42" spans="1:19" ht="24" customHeight="1" x14ac:dyDescent="0.3">
      <c r="A42" s="364" t="s">
        <v>343</v>
      </c>
      <c r="B42" s="361" t="s">
        <v>339</v>
      </c>
      <c r="C42" s="361" t="s">
        <v>97</v>
      </c>
      <c r="D42" s="695" t="s">
        <v>638</v>
      </c>
      <c r="E42" s="696">
        <v>0.85</v>
      </c>
      <c r="F42" s="361" t="s">
        <v>92</v>
      </c>
      <c r="G42" s="362" t="s">
        <v>93</v>
      </c>
      <c r="H42" s="706"/>
      <c r="I42" s="706"/>
      <c r="J42" s="469">
        <f>'MATG-JGS-JAAR AÑO (LINARES)'!E70</f>
        <v>0.79396637640530621</v>
      </c>
      <c r="K42" s="706"/>
      <c r="L42" s="706"/>
      <c r="M42" s="469">
        <f>'MATG-JGS-JAAR AÑO (LINARES)'!H70</f>
        <v>0.81867893575380091</v>
      </c>
      <c r="N42" s="706"/>
      <c r="O42" s="706"/>
      <c r="P42" s="469" t="e">
        <f>'MATG-JGS-JAAR AÑO (LINARES)'!K70</f>
        <v>#DIV/0!</v>
      </c>
      <c r="Q42" s="706"/>
      <c r="R42" s="706"/>
      <c r="S42" s="707" t="e">
        <f>'MATG-JGS-JAAR AÑO (LINARES)'!N70</f>
        <v>#DIV/0!</v>
      </c>
    </row>
    <row r="43" spans="1:19" ht="24" customHeight="1" thickBot="1" x14ac:dyDescent="0.35">
      <c r="A43" s="668" t="s">
        <v>122</v>
      </c>
      <c r="B43" s="669" t="s">
        <v>338</v>
      </c>
      <c r="C43" s="669" t="s">
        <v>123</v>
      </c>
      <c r="D43" s="702" t="s">
        <v>637</v>
      </c>
      <c r="E43" s="703">
        <v>6</v>
      </c>
      <c r="F43" s="669" t="s">
        <v>92</v>
      </c>
      <c r="G43" s="670" t="s">
        <v>124</v>
      </c>
      <c r="H43" s="735"/>
      <c r="I43" s="735"/>
      <c r="J43" s="735"/>
      <c r="K43" s="735"/>
      <c r="L43" s="735"/>
      <c r="M43" s="735"/>
      <c r="N43" s="735"/>
      <c r="O43" s="735"/>
      <c r="P43" s="735"/>
      <c r="Q43" s="735"/>
      <c r="R43" s="735"/>
      <c r="S43" s="736">
        <f>'MATG-JGS-JAAR AÑO (LINARES)'!C77</f>
        <v>0</v>
      </c>
    </row>
    <row r="44" spans="1:19" ht="24" customHeight="1" thickTop="1" thickBot="1" x14ac:dyDescent="0.35">
      <c r="A44" s="671" t="s">
        <v>355</v>
      </c>
      <c r="B44" s="672" t="s">
        <v>339</v>
      </c>
      <c r="C44" s="673" t="s">
        <v>123</v>
      </c>
      <c r="D44" s="695" t="s">
        <v>641</v>
      </c>
      <c r="E44" s="696">
        <v>0.06</v>
      </c>
      <c r="F44" s="673" t="s">
        <v>92</v>
      </c>
      <c r="G44" s="674" t="s">
        <v>124</v>
      </c>
      <c r="H44" s="737"/>
      <c r="I44" s="737"/>
      <c r="J44" s="737"/>
      <c r="K44" s="737"/>
      <c r="L44" s="737"/>
      <c r="M44" s="737"/>
      <c r="N44" s="737"/>
      <c r="O44" s="737"/>
      <c r="P44" s="737"/>
      <c r="Q44" s="737"/>
      <c r="R44" s="737"/>
      <c r="S44" s="738">
        <f>'MATG-JGS-JAAR AÑO (LINARES)'!C87</f>
        <v>0</v>
      </c>
    </row>
    <row r="45" spans="1:19" ht="15.75" thickTop="1" x14ac:dyDescent="0.25"/>
  </sheetData>
  <mergeCells count="7">
    <mergeCell ref="F1:J1"/>
    <mergeCell ref="A32:A33"/>
    <mergeCell ref="B32:B33"/>
    <mergeCell ref="C32:C33"/>
    <mergeCell ref="D32:D33"/>
    <mergeCell ref="E32:E33"/>
    <mergeCell ref="F32:F33"/>
  </mergeCells>
  <conditionalFormatting sqref="H7:S7">
    <cfRule type="cellIs" dxfId="35" priority="36" operator="lessThanOrEqual">
      <formula>$E$7</formula>
    </cfRule>
  </conditionalFormatting>
  <conditionalFormatting sqref="H8:S8">
    <cfRule type="cellIs" dxfId="34" priority="35" operator="greaterThan">
      <formula>$E$8</formula>
    </cfRule>
  </conditionalFormatting>
  <conditionalFormatting sqref="H9:S9">
    <cfRule type="cellIs" dxfId="33" priority="34" operator="greaterThanOrEqual">
      <formula>$E$9</formula>
    </cfRule>
  </conditionalFormatting>
  <conditionalFormatting sqref="H10:S10">
    <cfRule type="cellIs" dxfId="32" priority="33" operator="lessThanOrEqual">
      <formula>$E$10</formula>
    </cfRule>
  </conditionalFormatting>
  <conditionalFormatting sqref="H11:S11">
    <cfRule type="cellIs" dxfId="31" priority="32" operator="lessThanOrEqual">
      <formula>$E$11</formula>
    </cfRule>
  </conditionalFormatting>
  <conditionalFormatting sqref="H12:S12">
    <cfRule type="cellIs" dxfId="30" priority="31" operator="lessThan">
      <formula>$E$12</formula>
    </cfRule>
  </conditionalFormatting>
  <conditionalFormatting sqref="H13:S13">
    <cfRule type="cellIs" dxfId="29" priority="30" operator="greaterThan">
      <formula>$E$13</formula>
    </cfRule>
  </conditionalFormatting>
  <conditionalFormatting sqref="H15:S15">
    <cfRule type="cellIs" dxfId="28" priority="29" operator="greaterThan">
      <formula>$E$15</formula>
    </cfRule>
  </conditionalFormatting>
  <conditionalFormatting sqref="H16:S16">
    <cfRule type="cellIs" dxfId="27" priority="28" operator="greaterThan">
      <formula>$E$16</formula>
    </cfRule>
  </conditionalFormatting>
  <conditionalFormatting sqref="H17:S17">
    <cfRule type="cellIs" dxfId="26" priority="27" operator="greaterThan">
      <formula>$E$17</formula>
    </cfRule>
  </conditionalFormatting>
  <conditionalFormatting sqref="H18:S18">
    <cfRule type="cellIs" dxfId="25" priority="26" operator="greaterThan">
      <formula>$E$18</formula>
    </cfRule>
  </conditionalFormatting>
  <conditionalFormatting sqref="H19:S19">
    <cfRule type="cellIs" dxfId="24" priority="25" operator="greaterThan">
      <formula>$E$19</formula>
    </cfRule>
  </conditionalFormatting>
  <conditionalFormatting sqref="H20:S20">
    <cfRule type="cellIs" dxfId="23" priority="24" operator="lessThan">
      <formula>$E$20</formula>
    </cfRule>
  </conditionalFormatting>
  <conditionalFormatting sqref="H21:S21">
    <cfRule type="cellIs" dxfId="22" priority="23" operator="lessThan">
      <formula>$E$21</formula>
    </cfRule>
  </conditionalFormatting>
  <conditionalFormatting sqref="H22:S22">
    <cfRule type="cellIs" dxfId="21" priority="22" operator="greaterThanOrEqual">
      <formula>$E$22</formula>
    </cfRule>
  </conditionalFormatting>
  <conditionalFormatting sqref="H23:S23">
    <cfRule type="cellIs" dxfId="20" priority="21" operator="lessThan">
      <formula>$E$23</formula>
    </cfRule>
  </conditionalFormatting>
  <conditionalFormatting sqref="H24:S24">
    <cfRule type="cellIs" dxfId="19" priority="20" operator="greaterThan">
      <formula>$E$24</formula>
    </cfRule>
  </conditionalFormatting>
  <conditionalFormatting sqref="H25:S25">
    <cfRule type="cellIs" dxfId="18" priority="19" operator="lessThan">
      <formula>$E$25</formula>
    </cfRule>
  </conditionalFormatting>
  <conditionalFormatting sqref="H26:S26">
    <cfRule type="cellIs" dxfId="17" priority="18" operator="greaterThan">
      <formula>$E$26</formula>
    </cfRule>
  </conditionalFormatting>
  <conditionalFormatting sqref="H27:S27">
    <cfRule type="cellIs" dxfId="16" priority="17" operator="lessThan">
      <formula>$E$27</formula>
    </cfRule>
  </conditionalFormatting>
  <conditionalFormatting sqref="H29:S29">
    <cfRule type="cellIs" dxfId="15" priority="16" operator="greaterThan">
      <formula>$E$29</formula>
    </cfRule>
  </conditionalFormatting>
  <conditionalFormatting sqref="H30:S30">
    <cfRule type="cellIs" dxfId="14" priority="15" operator="lessThan">
      <formula>$E$30</formula>
    </cfRule>
  </conditionalFormatting>
  <conditionalFormatting sqref="H31:S31">
    <cfRule type="cellIs" dxfId="13" priority="14" operator="greaterThan">
      <formula>$E$31</formula>
    </cfRule>
  </conditionalFormatting>
  <conditionalFormatting sqref="H32:S32">
    <cfRule type="cellIs" dxfId="12" priority="13" operator="greaterThan">
      <formula>$D$32</formula>
    </cfRule>
  </conditionalFormatting>
  <conditionalFormatting sqref="H33:S33">
    <cfRule type="cellIs" dxfId="11" priority="12" operator="greaterThan">
      <formula>$D$32</formula>
    </cfRule>
  </conditionalFormatting>
  <conditionalFormatting sqref="H34:S34">
    <cfRule type="cellIs" dxfId="10" priority="11" operator="greaterThan">
      <formula>$E$34</formula>
    </cfRule>
  </conditionalFormatting>
  <conditionalFormatting sqref="H35:S35">
    <cfRule type="cellIs" dxfId="9" priority="10" operator="greaterThan">
      <formula>$E$35</formula>
    </cfRule>
  </conditionalFormatting>
  <conditionalFormatting sqref="H36:S36">
    <cfRule type="cellIs" dxfId="8" priority="9" operator="greaterThan">
      <formula>$E$36</formula>
    </cfRule>
  </conditionalFormatting>
  <conditionalFormatting sqref="H38:S38">
    <cfRule type="cellIs" dxfId="7" priority="7" operator="greaterThan">
      <formula>$E$38</formula>
    </cfRule>
    <cfRule type="cellIs" dxfId="6" priority="8" operator="greaterThanOrEqual">
      <formula>$E$38</formula>
    </cfRule>
  </conditionalFormatting>
  <conditionalFormatting sqref="H39:S39">
    <cfRule type="cellIs" dxfId="5" priority="6" operator="greaterThan">
      <formula>$E$39</formula>
    </cfRule>
  </conditionalFormatting>
  <conditionalFormatting sqref="H40:S40">
    <cfRule type="cellIs" dxfId="4" priority="5" operator="greaterThanOrEqual">
      <formula>$E$40</formula>
    </cfRule>
  </conditionalFormatting>
  <conditionalFormatting sqref="H41:S41">
    <cfRule type="cellIs" dxfId="3" priority="4" operator="greaterThan">
      <formula>$E$41</formula>
    </cfRule>
  </conditionalFormatting>
  <conditionalFormatting sqref="H42:S42">
    <cfRule type="cellIs" dxfId="2" priority="3" operator="greaterThan">
      <formula>$E$42</formula>
    </cfRule>
  </conditionalFormatting>
  <conditionalFormatting sqref="H43:S43">
    <cfRule type="cellIs" dxfId="1" priority="2" operator="lessThanOrEqual">
      <formula>$E$43</formula>
    </cfRule>
  </conditionalFormatting>
  <conditionalFormatting sqref="H44:S44">
    <cfRule type="cellIs" dxfId="0" priority="1" operator="lessThanOrEqual">
      <formula>$E$44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505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45057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3300"/>
  </sheetPr>
  <dimension ref="A1:AQ59"/>
  <sheetViews>
    <sheetView workbookViewId="0">
      <pane xSplit="4" ySplit="2" topLeftCell="E30" activePane="bottomRight" state="frozen"/>
      <selection pane="topRight" activeCell="E1" sqref="E1"/>
      <selection pane="bottomLeft" activeCell="A3" sqref="A3"/>
      <selection pane="bottomRight" activeCell="E19" sqref="E19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23" max="23" width="16.42578125" bestFit="1" customWidth="1"/>
    <col min="29" max="29" width="16.42578125" bestFit="1" customWidth="1"/>
    <col min="41" max="41" width="18.28515625" customWidth="1"/>
    <col min="42" max="42" width="18.85546875" customWidth="1"/>
  </cols>
  <sheetData>
    <row r="1" spans="1:43" ht="24" customHeight="1" thickTop="1" thickBot="1" x14ac:dyDescent="0.3">
      <c r="B1" s="1801" t="s">
        <v>1068</v>
      </c>
      <c r="C1" s="1801"/>
      <c r="D1" s="1801"/>
      <c r="E1" s="1798" t="s">
        <v>0</v>
      </c>
      <c r="F1" s="1803"/>
      <c r="G1" s="1804"/>
      <c r="H1" s="1798" t="s">
        <v>1</v>
      </c>
      <c r="I1" s="1799"/>
      <c r="J1" s="1800"/>
      <c r="K1" s="1798" t="s">
        <v>2</v>
      </c>
      <c r="L1" s="1799"/>
      <c r="M1" s="1800"/>
      <c r="N1" s="1798" t="s">
        <v>3</v>
      </c>
      <c r="O1" s="1799"/>
      <c r="P1" s="1800"/>
      <c r="Q1" s="1798" t="s">
        <v>4</v>
      </c>
      <c r="R1" s="1799"/>
      <c r="S1" s="1800"/>
      <c r="T1" s="1798" t="s">
        <v>5</v>
      </c>
      <c r="U1" s="1799"/>
      <c r="V1" s="1800"/>
      <c r="W1" s="1798" t="s">
        <v>6</v>
      </c>
      <c r="X1" s="1799"/>
      <c r="Y1" s="1800"/>
      <c r="Z1" s="1798" t="s">
        <v>7</v>
      </c>
      <c r="AA1" s="1799"/>
      <c r="AB1" s="1800"/>
      <c r="AC1" s="1798" t="s">
        <v>8</v>
      </c>
      <c r="AD1" s="1799"/>
      <c r="AE1" s="1800"/>
      <c r="AF1" s="1798" t="s">
        <v>9</v>
      </c>
      <c r="AG1" s="1799"/>
      <c r="AH1" s="1800"/>
      <c r="AI1" s="1798" t="s">
        <v>10</v>
      </c>
      <c r="AJ1" s="1799"/>
      <c r="AK1" s="1800"/>
      <c r="AL1" s="1798" t="s">
        <v>11</v>
      </c>
      <c r="AM1" s="1799"/>
      <c r="AN1" s="1800"/>
      <c r="AO1" s="1798" t="s">
        <v>1106</v>
      </c>
      <c r="AP1" s="1799"/>
      <c r="AQ1" s="1800"/>
    </row>
    <row r="2" spans="1:43" ht="24" customHeight="1" thickTop="1" thickBot="1" x14ac:dyDescent="0.3">
      <c r="B2" s="1802"/>
      <c r="C2" s="1802"/>
      <c r="D2" s="1802"/>
      <c r="E2" s="567" t="s">
        <v>228</v>
      </c>
      <c r="F2" s="568" t="s">
        <v>569</v>
      </c>
      <c r="G2" s="642" t="s">
        <v>607</v>
      </c>
      <c r="H2" s="567" t="s">
        <v>228</v>
      </c>
      <c r="I2" s="568" t="s">
        <v>569</v>
      </c>
      <c r="J2" s="642" t="s">
        <v>607</v>
      </c>
      <c r="K2" s="564" t="s">
        <v>228</v>
      </c>
      <c r="L2" s="565" t="s">
        <v>569</v>
      </c>
      <c r="M2" s="642" t="s">
        <v>607</v>
      </c>
      <c r="N2" s="567" t="s">
        <v>228</v>
      </c>
      <c r="O2" s="568" t="s">
        <v>569</v>
      </c>
      <c r="P2" s="642" t="s">
        <v>607</v>
      </c>
      <c r="Q2" s="567" t="s">
        <v>228</v>
      </c>
      <c r="R2" s="568" t="s">
        <v>569</v>
      </c>
      <c r="S2" s="642" t="s">
        <v>607</v>
      </c>
      <c r="T2" s="567" t="s">
        <v>228</v>
      </c>
      <c r="U2" s="568" t="s">
        <v>569</v>
      </c>
      <c r="V2" s="642" t="s">
        <v>607</v>
      </c>
      <c r="W2" s="564" t="s">
        <v>228</v>
      </c>
      <c r="X2" s="568" t="s">
        <v>569</v>
      </c>
      <c r="Y2" s="642" t="s">
        <v>607</v>
      </c>
      <c r="Z2" s="564" t="s">
        <v>228</v>
      </c>
      <c r="AA2" s="565" t="s">
        <v>569</v>
      </c>
      <c r="AB2" s="642" t="s">
        <v>607</v>
      </c>
      <c r="AC2" s="567" t="s">
        <v>228</v>
      </c>
      <c r="AD2" s="568" t="s">
        <v>569</v>
      </c>
      <c r="AE2" s="642" t="s">
        <v>607</v>
      </c>
      <c r="AF2" s="567" t="s">
        <v>228</v>
      </c>
      <c r="AG2" s="568" t="s">
        <v>569</v>
      </c>
      <c r="AH2" s="642" t="s">
        <v>607</v>
      </c>
      <c r="AI2" s="567" t="s">
        <v>228</v>
      </c>
      <c r="AJ2" s="568" t="s">
        <v>569</v>
      </c>
      <c r="AK2" s="642" t="s">
        <v>607</v>
      </c>
      <c r="AL2" s="567" t="s">
        <v>228</v>
      </c>
      <c r="AM2" s="568" t="s">
        <v>569</v>
      </c>
      <c r="AN2" s="642" t="s">
        <v>607</v>
      </c>
      <c r="AO2" s="564" t="s">
        <v>228</v>
      </c>
      <c r="AP2" s="565" t="s">
        <v>569</v>
      </c>
      <c r="AQ2" s="642" t="s">
        <v>607</v>
      </c>
    </row>
    <row r="3" spans="1:43" ht="24" customHeight="1" thickTop="1" thickBot="1" x14ac:dyDescent="0.4">
      <c r="B3" s="1796" t="s">
        <v>575</v>
      </c>
      <c r="C3" s="1796"/>
      <c r="D3" s="1797"/>
      <c r="E3" s="644">
        <f>E4+E5-E6</f>
        <v>218405.28</v>
      </c>
      <c r="F3" s="645">
        <f>F4+F5-F6</f>
        <v>0</v>
      </c>
      <c r="G3" s="593" t="e">
        <f>(E3/F3)-1</f>
        <v>#DIV/0!</v>
      </c>
      <c r="H3" s="588">
        <f t="shared" ref="H3:AG3" si="0">H4+H5-H6</f>
        <v>285804.81</v>
      </c>
      <c r="I3" s="589">
        <f t="shared" si="0"/>
        <v>0</v>
      </c>
      <c r="J3" s="590" t="e">
        <f>(H3/I3)-1</f>
        <v>#DIV/0!</v>
      </c>
      <c r="K3" s="600">
        <f t="shared" si="0"/>
        <v>255670.59</v>
      </c>
      <c r="L3" s="601">
        <f t="shared" si="0"/>
        <v>0</v>
      </c>
      <c r="M3" s="593" t="e">
        <f>(K3/L3)-1</f>
        <v>#DIV/0!</v>
      </c>
      <c r="N3" s="588">
        <f t="shared" si="0"/>
        <v>322936.44999999995</v>
      </c>
      <c r="O3" s="589">
        <f t="shared" si="0"/>
        <v>0</v>
      </c>
      <c r="P3" s="590" t="e">
        <f>(N3/O3)-1</f>
        <v>#DIV/0!</v>
      </c>
      <c r="Q3" s="600">
        <f t="shared" si="0"/>
        <v>248715.98</v>
      </c>
      <c r="R3" s="601">
        <f t="shared" si="0"/>
        <v>0</v>
      </c>
      <c r="S3" s="593" t="e">
        <f>(Q3/R3)-1</f>
        <v>#DIV/0!</v>
      </c>
      <c r="T3" s="588">
        <f t="shared" si="0"/>
        <v>0</v>
      </c>
      <c r="U3" s="589">
        <f>U4+U5-U6</f>
        <v>0</v>
      </c>
      <c r="V3" s="590" t="e">
        <f>(T3/U3)-1</f>
        <v>#DIV/0!</v>
      </c>
      <c r="W3" s="600">
        <f t="shared" si="0"/>
        <v>0</v>
      </c>
      <c r="X3" s="601">
        <f>X4+X5-X6</f>
        <v>0</v>
      </c>
      <c r="Y3" s="593" t="e">
        <f>(W3/X3)-1</f>
        <v>#DIV/0!</v>
      </c>
      <c r="Z3" s="588">
        <f t="shared" si="0"/>
        <v>0</v>
      </c>
      <c r="AA3" s="589">
        <f t="shared" si="0"/>
        <v>0</v>
      </c>
      <c r="AB3" s="590" t="e">
        <f>(Z3/AA3)-1</f>
        <v>#DIV/0!</v>
      </c>
      <c r="AC3" s="600">
        <f>AC4+AC5-AC6</f>
        <v>0</v>
      </c>
      <c r="AD3" s="601">
        <f>AD4+AD5-AD6</f>
        <v>0</v>
      </c>
      <c r="AE3" s="593" t="e">
        <f>(AC3/AD3)-1</f>
        <v>#DIV/0!</v>
      </c>
      <c r="AF3" s="588">
        <f t="shared" si="0"/>
        <v>0</v>
      </c>
      <c r="AG3" s="589">
        <f t="shared" si="0"/>
        <v>0</v>
      </c>
      <c r="AH3" s="590" t="e">
        <f>(AF3/AG3)-1</f>
        <v>#DIV/0!</v>
      </c>
      <c r="AI3" s="621">
        <f>AI4+AI5-AI6</f>
        <v>0</v>
      </c>
      <c r="AJ3" s="622">
        <f>AJ4+AJ5-AJ6</f>
        <v>0</v>
      </c>
      <c r="AK3" s="623" t="e">
        <f>(AI3/AJ3)-1</f>
        <v>#DIV/0!</v>
      </c>
      <c r="AL3" s="588">
        <f>AL4+AL5-AL6</f>
        <v>0</v>
      </c>
      <c r="AM3" s="589">
        <f>AM4+AM5-AM6</f>
        <v>0</v>
      </c>
      <c r="AN3" s="590" t="e">
        <f>(AL3/AM3)-1</f>
        <v>#DIV/0!</v>
      </c>
      <c r="AO3" s="632">
        <f>AO4+AO5-AO6</f>
        <v>1331533.1099999999</v>
      </c>
      <c r="AP3" s="633">
        <f>AP4+AP5-AP6</f>
        <v>0</v>
      </c>
      <c r="AQ3" s="634" t="e">
        <f>(AO3/AP3)-1</f>
        <v>#DIV/0!</v>
      </c>
    </row>
    <row r="4" spans="1:43" ht="24" customHeight="1" thickTop="1" thickBot="1" x14ac:dyDescent="0.3">
      <c r="A4" s="563">
        <v>701</v>
      </c>
      <c r="B4" s="1777" t="s">
        <v>566</v>
      </c>
      <c r="C4" s="1778"/>
      <c r="D4" s="1779"/>
      <c r="E4" s="602">
        <v>218405.28</v>
      </c>
      <c r="F4" s="604">
        <f>DATOS!C4</f>
        <v>0</v>
      </c>
      <c r="G4" s="594" t="e">
        <f>(E4/F4)-1</f>
        <v>#DIV/0!</v>
      </c>
      <c r="H4" s="570">
        <v>285804.81</v>
      </c>
      <c r="I4" s="573">
        <f>DATOS!E4</f>
        <v>0</v>
      </c>
      <c r="J4" s="572" t="e">
        <f>(H4/I4)-1</f>
        <v>#DIV/0!</v>
      </c>
      <c r="K4" s="602">
        <v>255670.59</v>
      </c>
      <c r="L4" s="602">
        <f>DATOS!G4</f>
        <v>0</v>
      </c>
      <c r="M4" s="594" t="e">
        <f>(K4/L4)-1</f>
        <v>#DIV/0!</v>
      </c>
      <c r="N4" s="570">
        <v>316399.84999999998</v>
      </c>
      <c r="O4" s="573">
        <f>DATOS!I4</f>
        <v>0</v>
      </c>
      <c r="P4" s="572" t="e">
        <f>(N4/O4)-1</f>
        <v>#DIV/0!</v>
      </c>
      <c r="Q4" s="602">
        <v>248715.98</v>
      </c>
      <c r="R4" s="602">
        <f>DATOS!K4</f>
        <v>0</v>
      </c>
      <c r="S4" s="594" t="e">
        <f>(Q4/R4)-1</f>
        <v>#DIV/0!</v>
      </c>
      <c r="T4" s="570"/>
      <c r="U4" s="573">
        <f>DATOS!M4</f>
        <v>0</v>
      </c>
      <c r="V4" s="572" t="e">
        <f>(T4/U4)-1</f>
        <v>#DIV/0!</v>
      </c>
      <c r="W4" s="602"/>
      <c r="X4" s="602">
        <f>DATOS!O4</f>
        <v>0</v>
      </c>
      <c r="Y4" s="594" t="e">
        <f>(W4/X4)-1</f>
        <v>#DIV/0!</v>
      </c>
      <c r="Z4" s="570"/>
      <c r="AA4" s="573">
        <f>DATOS!Q4</f>
        <v>0</v>
      </c>
      <c r="AB4" s="572" t="e">
        <f>(Z4/AA4)-1</f>
        <v>#DIV/0!</v>
      </c>
      <c r="AC4" s="602"/>
      <c r="AD4" s="602">
        <f>DATOS!U4</f>
        <v>0</v>
      </c>
      <c r="AE4" s="594" t="e">
        <f>(AC4/AD4)-1</f>
        <v>#DIV/0!</v>
      </c>
      <c r="AF4" s="570"/>
      <c r="AG4" s="573">
        <f>DATOS!U4</f>
        <v>0</v>
      </c>
      <c r="AH4" s="572" t="e">
        <f>(AF4/AG4)-1</f>
        <v>#DIV/0!</v>
      </c>
      <c r="AI4" s="602"/>
      <c r="AJ4" s="602">
        <f>DATOS!W4</f>
        <v>0</v>
      </c>
      <c r="AK4" s="594" t="e">
        <f>(AI4/AJ4)-1</f>
        <v>#DIV/0!</v>
      </c>
      <c r="AL4" s="570"/>
      <c r="AM4" s="573">
        <f>DATOS!Y4</f>
        <v>0</v>
      </c>
      <c r="AN4" s="572" t="e">
        <f>(AL4/AM4)-1</f>
        <v>#DIV/0!</v>
      </c>
      <c r="AO4" s="626">
        <f>$E4+$H4+$K4+$N4+$Q4+$T4+$W4+$Z4+$AC4+$AF4+$AI4+$AL4</f>
        <v>1324996.5099999998</v>
      </c>
      <c r="AP4" s="627">
        <f>F4+I4+L4+O4+R4+U4+X4+AA4+AD4+AG4+AJ4+AM4</f>
        <v>0</v>
      </c>
      <c r="AQ4" s="635" t="e">
        <f>(AO4/AP4)-1</f>
        <v>#DIV/0!</v>
      </c>
    </row>
    <row r="5" spans="1:43" ht="24" customHeight="1" thickTop="1" thickBot="1" x14ac:dyDescent="0.3">
      <c r="A5" s="563">
        <v>704</v>
      </c>
      <c r="B5" s="1777" t="s">
        <v>567</v>
      </c>
      <c r="C5" s="1778"/>
      <c r="D5" s="1779"/>
      <c r="E5" s="602">
        <v>0</v>
      </c>
      <c r="F5" s="604"/>
      <c r="G5" s="594" t="e">
        <f>(E5/F5)-1</f>
        <v>#DIV/0!</v>
      </c>
      <c r="H5" s="570">
        <v>0</v>
      </c>
      <c r="I5" s="573"/>
      <c r="J5" s="572" t="e">
        <f>(H5/I5)-1</f>
        <v>#DIV/0!</v>
      </c>
      <c r="K5" s="602">
        <v>0</v>
      </c>
      <c r="L5" s="604"/>
      <c r="M5" s="594" t="e">
        <f>(K5/L5)-1</f>
        <v>#DIV/0!</v>
      </c>
      <c r="N5" s="570">
        <v>6536.6</v>
      </c>
      <c r="O5" s="573"/>
      <c r="P5" s="572" t="e">
        <f>(N5/O5)-1</f>
        <v>#DIV/0!</v>
      </c>
      <c r="Q5" s="602">
        <v>0</v>
      </c>
      <c r="R5" s="604"/>
      <c r="S5" s="594" t="e">
        <f>(Q5/R5)-1</f>
        <v>#DIV/0!</v>
      </c>
      <c r="T5" s="570"/>
      <c r="U5" s="573"/>
      <c r="V5" s="572" t="e">
        <f>(T5/U5)-1</f>
        <v>#DIV/0!</v>
      </c>
      <c r="W5" s="602"/>
      <c r="X5" s="604"/>
      <c r="Y5" s="594" t="e">
        <f>(W5/X5)-1</f>
        <v>#DIV/0!</v>
      </c>
      <c r="Z5" s="570"/>
      <c r="AA5" s="573"/>
      <c r="AB5" s="572" t="e">
        <f>(Z5/AA5)-1</f>
        <v>#DIV/0!</v>
      </c>
      <c r="AC5" s="602"/>
      <c r="AD5" s="604"/>
      <c r="AE5" s="594" t="e">
        <f>(AC5/AD5)-1</f>
        <v>#DIV/0!</v>
      </c>
      <c r="AF5" s="570"/>
      <c r="AG5" s="573"/>
      <c r="AH5" s="572" t="e">
        <f>(AF5/AG5)-1</f>
        <v>#DIV/0!</v>
      </c>
      <c r="AI5" s="602"/>
      <c r="AJ5" s="604"/>
      <c r="AK5" s="594" t="e">
        <f>(AI5/AJ5)-1</f>
        <v>#DIV/0!</v>
      </c>
      <c r="AL5" s="570"/>
      <c r="AM5" s="573"/>
      <c r="AN5" s="572" t="e">
        <f>(AL5/AM5)-1</f>
        <v>#DIV/0!</v>
      </c>
      <c r="AO5" s="626">
        <f>$E5+$H5+$K5+$N5+$Q5+$T5+$W5+$Z5+$AC5+$AF5+$AI5+$AL5</f>
        <v>6536.6</v>
      </c>
      <c r="AP5" s="627">
        <f>F5+I5+L5+O5+R5+U5+X5+AA5+AD5+AG5+AJ5+AM5</f>
        <v>0</v>
      </c>
      <c r="AQ5" s="635" t="e">
        <f>(AO5/AP5)-1</f>
        <v>#DIV/0!</v>
      </c>
    </row>
    <row r="6" spans="1:43" ht="24" customHeight="1" thickTop="1" thickBot="1" x14ac:dyDescent="0.3">
      <c r="A6" s="563">
        <v>708</v>
      </c>
      <c r="B6" s="1777" t="s">
        <v>568</v>
      </c>
      <c r="C6" s="1778"/>
      <c r="D6" s="1779"/>
      <c r="E6" s="602">
        <v>0</v>
      </c>
      <c r="F6" s="603"/>
      <c r="G6" s="595" t="e">
        <f>1-(E6/F6)</f>
        <v>#DIV/0!</v>
      </c>
      <c r="H6" s="573">
        <v>0</v>
      </c>
      <c r="I6" s="571"/>
      <c r="J6" s="574" t="e">
        <f>1-(H6/I6)</f>
        <v>#DIV/0!</v>
      </c>
      <c r="K6" s="602">
        <v>0</v>
      </c>
      <c r="L6" s="603"/>
      <c r="M6" s="595" t="e">
        <f>1-(K6/L6)</f>
        <v>#DIV/0!</v>
      </c>
      <c r="N6" s="573">
        <v>0</v>
      </c>
      <c r="O6" s="571"/>
      <c r="P6" s="574" t="e">
        <f>1-(N6/O6)</f>
        <v>#DIV/0!</v>
      </c>
      <c r="Q6" s="602">
        <v>0</v>
      </c>
      <c r="R6" s="603"/>
      <c r="S6" s="595" t="e">
        <f>1-(Q6/R6)</f>
        <v>#DIV/0!</v>
      </c>
      <c r="T6" s="573"/>
      <c r="U6" s="571"/>
      <c r="V6" s="574" t="e">
        <f>1-(T6/U6)</f>
        <v>#DIV/0!</v>
      </c>
      <c r="W6" s="602"/>
      <c r="X6" s="603"/>
      <c r="Y6" s="595" t="e">
        <f>1-(W6/X6)</f>
        <v>#DIV/0!</v>
      </c>
      <c r="Z6" s="573"/>
      <c r="AA6" s="571"/>
      <c r="AB6" s="574" t="e">
        <f>1-(Z6/AA6)</f>
        <v>#DIV/0!</v>
      </c>
      <c r="AC6" s="602"/>
      <c r="AD6" s="603"/>
      <c r="AE6" s="595" t="e">
        <f>1-(AC6/AD6)</f>
        <v>#DIV/0!</v>
      </c>
      <c r="AF6" s="573"/>
      <c r="AG6" s="571"/>
      <c r="AH6" s="574" t="e">
        <f>1-(AF6/AG6)</f>
        <v>#DIV/0!</v>
      </c>
      <c r="AI6" s="602"/>
      <c r="AJ6" s="603"/>
      <c r="AK6" s="595" t="e">
        <f>1-(AI6/AJ6)</f>
        <v>#DIV/0!</v>
      </c>
      <c r="AL6" s="573"/>
      <c r="AM6" s="571"/>
      <c r="AN6" s="574" t="e">
        <f>1-(AL6/AM6)</f>
        <v>#DIV/0!</v>
      </c>
      <c r="AO6" s="626">
        <f>$E6+$H6+$K6+$N6+$Q6+$T6+$W6+$Z6+$AC6+$AF6+$AI6+$AL6</f>
        <v>0</v>
      </c>
      <c r="AP6" s="627">
        <f>F6+I6+L6+O6+R6+U6+X6+AA6+AD6+AG6+AJ6+AM6</f>
        <v>0</v>
      </c>
      <c r="AQ6" s="636" t="e">
        <f>1-(AO6/AP6)</f>
        <v>#DIV/0!</v>
      </c>
    </row>
    <row r="7" spans="1:43" ht="24" customHeight="1" thickTop="1" thickBot="1" x14ac:dyDescent="0.4">
      <c r="B7" s="1792" t="s">
        <v>570</v>
      </c>
      <c r="C7" s="1792"/>
      <c r="E7" s="605">
        <f>SUM(E8:E10)</f>
        <v>68269.36</v>
      </c>
      <c r="F7" s="605">
        <f>SUM(F8:F10)</f>
        <v>0</v>
      </c>
      <c r="G7" s="596" t="e">
        <f>1-(E7/F7)</f>
        <v>#DIV/0!</v>
      </c>
      <c r="H7" s="591">
        <f t="shared" ref="H7:AG7" si="1">SUM(H8:H10)</f>
        <v>82673.040000000008</v>
      </c>
      <c r="I7" s="591">
        <f t="shared" si="1"/>
        <v>0</v>
      </c>
      <c r="J7" s="592" t="e">
        <f>1-(H7/I7)</f>
        <v>#DIV/0!</v>
      </c>
      <c r="K7" s="605">
        <f t="shared" si="1"/>
        <v>95285.12000000001</v>
      </c>
      <c r="L7" s="605">
        <f t="shared" si="1"/>
        <v>0</v>
      </c>
      <c r="M7" s="596" t="e">
        <f>1-(K7/L7)</f>
        <v>#DIV/0!</v>
      </c>
      <c r="N7" s="591">
        <f t="shared" si="1"/>
        <v>97140.479999999996</v>
      </c>
      <c r="O7" s="591">
        <f t="shared" si="1"/>
        <v>0</v>
      </c>
      <c r="P7" s="592" t="e">
        <f>1-(N7/O7)</f>
        <v>#DIV/0!</v>
      </c>
      <c r="Q7" s="605">
        <f t="shared" si="1"/>
        <v>82058.289999999994</v>
      </c>
      <c r="R7" s="605">
        <f t="shared" si="1"/>
        <v>0</v>
      </c>
      <c r="S7" s="596" t="e">
        <f>1-(Q7/R7)</f>
        <v>#DIV/0!</v>
      </c>
      <c r="T7" s="591">
        <f t="shared" si="1"/>
        <v>0</v>
      </c>
      <c r="U7" s="591">
        <f>SUM(U8:U10)</f>
        <v>0</v>
      </c>
      <c r="V7" s="592" t="e">
        <f>1-(T7/U7)</f>
        <v>#DIV/0!</v>
      </c>
      <c r="W7" s="605">
        <f t="shared" si="1"/>
        <v>0</v>
      </c>
      <c r="X7" s="605">
        <f>SUM(X8:X10)</f>
        <v>0</v>
      </c>
      <c r="Y7" s="596" t="e">
        <f>1-(W7/X7)</f>
        <v>#DIV/0!</v>
      </c>
      <c r="Z7" s="591">
        <f t="shared" si="1"/>
        <v>0</v>
      </c>
      <c r="AA7" s="591">
        <f t="shared" si="1"/>
        <v>0</v>
      </c>
      <c r="AB7" s="592" t="e">
        <f>1-(Z7/AA7)</f>
        <v>#DIV/0!</v>
      </c>
      <c r="AC7" s="605">
        <f>SUM(AC8:AC10)</f>
        <v>0</v>
      </c>
      <c r="AD7" s="605">
        <f>SUM(AD8:AD10)</f>
        <v>0</v>
      </c>
      <c r="AE7" s="596" t="e">
        <f>1-(AC7/AD7)</f>
        <v>#DIV/0!</v>
      </c>
      <c r="AF7" s="591">
        <f t="shared" si="1"/>
        <v>0</v>
      </c>
      <c r="AG7" s="591">
        <f t="shared" si="1"/>
        <v>0</v>
      </c>
      <c r="AH7" s="592" t="e">
        <f>1-(AF7/AG7)</f>
        <v>#DIV/0!</v>
      </c>
      <c r="AI7" s="624">
        <f>SUM(AI8:AI10)</f>
        <v>0</v>
      </c>
      <c r="AJ7" s="624">
        <f>SUM(AJ8:AJ10)</f>
        <v>0</v>
      </c>
      <c r="AK7" s="625" t="e">
        <f>1-(AI7/AJ7)</f>
        <v>#DIV/0!</v>
      </c>
      <c r="AL7" s="591">
        <f>SUM(AL8:AL11)</f>
        <v>0</v>
      </c>
      <c r="AM7" s="591">
        <f>SUM(AM8:AM10)</f>
        <v>0</v>
      </c>
      <c r="AN7" s="592" t="e">
        <f>1-(AL7/AM7)</f>
        <v>#DIV/0!</v>
      </c>
      <c r="AO7" s="631">
        <f>SUM(AO8:AO11)</f>
        <v>425426.29</v>
      </c>
      <c r="AP7" s="631">
        <f>SUM(AP8:AP10)</f>
        <v>0</v>
      </c>
      <c r="AQ7" s="637" t="e">
        <f>1-(AO7/AP7)</f>
        <v>#DIV/0!</v>
      </c>
    </row>
    <row r="8" spans="1:43" ht="24" customHeight="1" thickTop="1" thickBot="1" x14ac:dyDescent="0.3">
      <c r="A8" s="563">
        <v>601</v>
      </c>
      <c r="B8" s="1777" t="s">
        <v>571</v>
      </c>
      <c r="C8" s="1778"/>
      <c r="D8" s="1779"/>
      <c r="E8" s="606">
        <f>DATOS!C12</f>
        <v>52417.27</v>
      </c>
      <c r="F8" s="607"/>
      <c r="G8" s="597" t="e">
        <f>1-(E8/F8)</f>
        <v>#DIV/0!</v>
      </c>
      <c r="H8" s="576">
        <f>DATOS!E12</f>
        <v>68593.16</v>
      </c>
      <c r="I8" s="577"/>
      <c r="J8" s="578" t="e">
        <f>1-(H8/I8)</f>
        <v>#DIV/0!</v>
      </c>
      <c r="K8" s="606">
        <f>DATOS!G12</f>
        <v>61343.69</v>
      </c>
      <c r="L8" s="607"/>
      <c r="M8" s="597" t="e">
        <f>1-(K8/L8)</f>
        <v>#DIV/0!</v>
      </c>
      <c r="N8" s="576">
        <f>DATOS!I12</f>
        <v>77504.75</v>
      </c>
      <c r="O8" s="577"/>
      <c r="P8" s="578" t="e">
        <f>1-(N8/O8)</f>
        <v>#DIV/0!</v>
      </c>
      <c r="Q8" s="606">
        <f>DATOS!K12</f>
        <v>59691.81</v>
      </c>
      <c r="R8" s="607"/>
      <c r="S8" s="597" t="e">
        <f>1-(Q8/R8)</f>
        <v>#DIV/0!</v>
      </c>
      <c r="T8" s="576">
        <f>DATOS!M12</f>
        <v>0</v>
      </c>
      <c r="U8" s="577"/>
      <c r="V8" s="578" t="e">
        <f>1-(T8/U8)</f>
        <v>#DIV/0!</v>
      </c>
      <c r="W8" s="760">
        <f>DATOS!O12</f>
        <v>0</v>
      </c>
      <c r="X8" s="607"/>
      <c r="Y8" s="597" t="e">
        <f>1-(W8/X8)</f>
        <v>#DIV/0!</v>
      </c>
      <c r="Z8" s="576">
        <f>DATOS!Q12</f>
        <v>0</v>
      </c>
      <c r="AA8" s="577"/>
      <c r="AB8" s="578" t="e">
        <f>1-(Z8/AA8)</f>
        <v>#DIV/0!</v>
      </c>
      <c r="AC8" s="760">
        <f>DATOS!S12</f>
        <v>0</v>
      </c>
      <c r="AD8" s="607"/>
      <c r="AE8" s="597" t="e">
        <f>1-(AC8/AD8)</f>
        <v>#DIV/0!</v>
      </c>
      <c r="AF8" s="576">
        <f>DATOS!U12</f>
        <v>0</v>
      </c>
      <c r="AG8" s="577"/>
      <c r="AH8" s="578" t="e">
        <f>1-(AF8/AG8)</f>
        <v>#DIV/0!</v>
      </c>
      <c r="AI8" s="760">
        <f>DATOS!W12</f>
        <v>0</v>
      </c>
      <c r="AJ8" s="607"/>
      <c r="AK8" s="597" t="e">
        <f>1-(AI8/AJ8)</f>
        <v>#DIV/0!</v>
      </c>
      <c r="AL8" s="576">
        <f>DATOS!Y12</f>
        <v>0</v>
      </c>
      <c r="AM8" s="577"/>
      <c r="AN8" s="578" t="e">
        <f>1-(AL8/AM8)</f>
        <v>#DIV/0!</v>
      </c>
      <c r="AO8" s="626">
        <f>$E8+$H8+$K8+$N8+$Q8+$T8+$W8+$Z8+$AC8+$AF8+$AI8+$AL8</f>
        <v>319550.68</v>
      </c>
      <c r="AP8" s="627">
        <f>F8+I8+L8+O8+R8+U8+X8+AA8+AD8+AG8+AJ8+AM8</f>
        <v>0</v>
      </c>
      <c r="AQ8" s="638" t="e">
        <f>1-(AO8/AP8)</f>
        <v>#DIV/0!</v>
      </c>
    </row>
    <row r="9" spans="1:43" ht="24" customHeight="1" thickTop="1" thickBot="1" x14ac:dyDescent="0.3">
      <c r="A9" s="563">
        <v>602</v>
      </c>
      <c r="B9" s="1777" t="s">
        <v>572</v>
      </c>
      <c r="C9" s="1778"/>
      <c r="D9" s="1779"/>
      <c r="E9" s="602">
        <f>DATOS!C16</f>
        <v>6671.85</v>
      </c>
      <c r="F9" s="604"/>
      <c r="G9" s="597" t="e">
        <f>1-(E9/F9)</f>
        <v>#DIV/0!</v>
      </c>
      <c r="H9" s="570">
        <f>DATOS!E16</f>
        <v>3626.81</v>
      </c>
      <c r="I9" s="573"/>
      <c r="J9" s="578" t="e">
        <f>1-(H9/I9)</f>
        <v>#DIV/0!</v>
      </c>
      <c r="K9" s="602">
        <f>DATOS!G16</f>
        <v>18429.990000000002</v>
      </c>
      <c r="L9" s="604"/>
      <c r="M9" s="597" t="e">
        <f>1-(K9/L9)</f>
        <v>#DIV/0!</v>
      </c>
      <c r="N9" s="570">
        <f>DATOS!I16</f>
        <v>4948.67</v>
      </c>
      <c r="O9" s="573"/>
      <c r="P9" s="578" t="e">
        <f>1-(N9/O9)</f>
        <v>#DIV/0!</v>
      </c>
      <c r="Q9" s="602">
        <f>DATOS!K16</f>
        <v>10000.86</v>
      </c>
      <c r="R9" s="604"/>
      <c r="S9" s="597" t="e">
        <f>1-(Q9/R9)</f>
        <v>#DIV/0!</v>
      </c>
      <c r="T9" s="570">
        <f>DATOS!M16</f>
        <v>0</v>
      </c>
      <c r="U9" s="573"/>
      <c r="V9" s="578" t="e">
        <f>1-(T9/U9)</f>
        <v>#DIV/0!</v>
      </c>
      <c r="W9" s="761">
        <f>DATOS!O16</f>
        <v>0</v>
      </c>
      <c r="X9" s="604"/>
      <c r="Y9" s="597" t="e">
        <f>1-(W9/X9)</f>
        <v>#DIV/0!</v>
      </c>
      <c r="Z9" s="570">
        <f>DATOS!Q16</f>
        <v>0</v>
      </c>
      <c r="AA9" s="573"/>
      <c r="AB9" s="578" t="e">
        <f>1-(Z9/AA9)</f>
        <v>#DIV/0!</v>
      </c>
      <c r="AC9" s="761">
        <f>DATOS!S16</f>
        <v>0</v>
      </c>
      <c r="AD9" s="604"/>
      <c r="AE9" s="597" t="e">
        <f>1-(AC9/AD9)</f>
        <v>#DIV/0!</v>
      </c>
      <c r="AF9" s="570">
        <f>DATOS!U16</f>
        <v>0</v>
      </c>
      <c r="AG9" s="573"/>
      <c r="AH9" s="578" t="e">
        <f>1-(AF9/AG9)</f>
        <v>#DIV/0!</v>
      </c>
      <c r="AI9" s="604">
        <f>DATOS!W16</f>
        <v>0</v>
      </c>
      <c r="AJ9" s="604"/>
      <c r="AK9" s="597" t="e">
        <f>1-(AI9/AJ9)</f>
        <v>#DIV/0!</v>
      </c>
      <c r="AL9" s="570">
        <f>DATOS!Y16</f>
        <v>0</v>
      </c>
      <c r="AM9" s="573"/>
      <c r="AN9" s="578" t="e">
        <f>1-(AL9/AM9)</f>
        <v>#DIV/0!</v>
      </c>
      <c r="AO9" s="626">
        <f t="shared" ref="AO9:AO41" si="2">$E9+$H9+$K9+$N9+$Q9+$T9+$W9+$Z9+$AC9+$AF9+$AI9+$AL9</f>
        <v>43678.18</v>
      </c>
      <c r="AP9" s="627">
        <f>F9+I9+L9+O9+R9+U9+X9+AA9+AD9+AG9+AJ9+AM9</f>
        <v>0</v>
      </c>
      <c r="AQ9" s="638" t="e">
        <f>1-(AO9/AP9)</f>
        <v>#DIV/0!</v>
      </c>
    </row>
    <row r="10" spans="1:43" ht="24" customHeight="1" thickTop="1" thickBot="1" x14ac:dyDescent="0.3">
      <c r="A10" s="563">
        <v>607</v>
      </c>
      <c r="B10" s="1777" t="s">
        <v>573</v>
      </c>
      <c r="C10" s="1778"/>
      <c r="D10" s="1779"/>
      <c r="E10" s="602">
        <v>9180.24</v>
      </c>
      <c r="F10" s="604"/>
      <c r="G10" s="597" t="e">
        <f>1-(E10/F10)</f>
        <v>#DIV/0!</v>
      </c>
      <c r="H10" s="570">
        <v>10453.07</v>
      </c>
      <c r="I10" s="573"/>
      <c r="J10" s="578" t="e">
        <f>1-(H10/I10)</f>
        <v>#DIV/0!</v>
      </c>
      <c r="K10" s="602">
        <v>15511.44</v>
      </c>
      <c r="L10" s="604"/>
      <c r="M10" s="597" t="e">
        <f>1-(K10/L10)</f>
        <v>#DIV/0!</v>
      </c>
      <c r="N10" s="570">
        <v>14687.06</v>
      </c>
      <c r="O10" s="573"/>
      <c r="P10" s="578" t="e">
        <f>1-(N10/O10)</f>
        <v>#DIV/0!</v>
      </c>
      <c r="Q10" s="602">
        <v>12365.62</v>
      </c>
      <c r="R10" s="604"/>
      <c r="S10" s="597" t="e">
        <f>1-(Q10/R10)</f>
        <v>#DIV/0!</v>
      </c>
      <c r="T10" s="573"/>
      <c r="U10" s="571"/>
      <c r="V10" s="574" t="e">
        <f>1-(T10/U10)</f>
        <v>#DIV/0!</v>
      </c>
      <c r="W10" s="602"/>
      <c r="X10" s="603"/>
      <c r="Y10" s="595" t="e">
        <f>1-(W10/X10)</f>
        <v>#DIV/0!</v>
      </c>
      <c r="Z10" s="573"/>
      <c r="AA10" s="571"/>
      <c r="AB10" s="578" t="e">
        <f>1-(Z10/AA10)</f>
        <v>#DIV/0!</v>
      </c>
      <c r="AC10" s="602"/>
      <c r="AD10" s="604"/>
      <c r="AE10" s="597" t="e">
        <f>1-(AC10/AD10)</f>
        <v>#DIV/0!</v>
      </c>
      <c r="AF10" s="570"/>
      <c r="AG10" s="573"/>
      <c r="AH10" s="578" t="e">
        <f>1-(AF10/AG10)</f>
        <v>#DIV/0!</v>
      </c>
      <c r="AI10" s="602"/>
      <c r="AJ10" s="604"/>
      <c r="AK10" s="597" t="e">
        <f>1-(AI10/AJ10)</f>
        <v>#DIV/0!</v>
      </c>
      <c r="AL10" s="570"/>
      <c r="AM10" s="573"/>
      <c r="AN10" s="578" t="e">
        <f>1-(AL10/AM10)</f>
        <v>#DIV/0!</v>
      </c>
      <c r="AO10" s="626">
        <f t="shared" si="2"/>
        <v>62197.43</v>
      </c>
      <c r="AP10" s="627">
        <f>F10+I10+L10+O10+R10+U10+X10+AA10+AD10+AG10+AJ10+AM10</f>
        <v>0</v>
      </c>
      <c r="AQ10" s="638" t="e">
        <f>1-(AO10/AP10)</f>
        <v>#DIV/0!</v>
      </c>
    </row>
    <row r="11" spans="1:43" ht="24" customHeight="1" thickTop="1" thickBot="1" x14ac:dyDescent="0.3">
      <c r="A11" s="563">
        <v>611</v>
      </c>
      <c r="B11" s="1793" t="s">
        <v>731</v>
      </c>
      <c r="C11" s="1794"/>
      <c r="D11" s="1795"/>
      <c r="E11" s="602">
        <v>0</v>
      </c>
      <c r="F11" s="604"/>
      <c r="G11" s="595"/>
      <c r="H11" s="570">
        <v>0</v>
      </c>
      <c r="I11" s="573"/>
      <c r="J11" s="574"/>
      <c r="K11" s="602">
        <v>0</v>
      </c>
      <c r="L11" s="604"/>
      <c r="M11" s="597"/>
      <c r="N11" s="573">
        <v>0</v>
      </c>
      <c r="O11" s="571"/>
      <c r="P11" s="574"/>
      <c r="Q11" s="602">
        <v>0</v>
      </c>
      <c r="R11" s="603"/>
      <c r="S11" s="595"/>
      <c r="T11" s="573"/>
      <c r="U11" s="571"/>
      <c r="V11" s="574"/>
      <c r="W11" s="602"/>
      <c r="X11" s="603"/>
      <c r="Y11" s="595"/>
      <c r="Z11" s="573"/>
      <c r="AA11" s="571"/>
      <c r="AB11" s="578"/>
      <c r="AC11" s="602"/>
      <c r="AD11" s="603"/>
      <c r="AE11" s="595"/>
      <c r="AF11" s="573"/>
      <c r="AG11" s="571"/>
      <c r="AH11" s="574"/>
      <c r="AI11" s="602"/>
      <c r="AJ11" s="603"/>
      <c r="AK11" s="595"/>
      <c r="AL11" s="573"/>
      <c r="AM11" s="571"/>
      <c r="AN11" s="574"/>
      <c r="AO11" s="626">
        <f t="shared" si="2"/>
        <v>0</v>
      </c>
      <c r="AP11" s="1202"/>
      <c r="AQ11" s="638"/>
    </row>
    <row r="12" spans="1:43" ht="24" customHeight="1" thickTop="1" thickBot="1" x14ac:dyDescent="0.4">
      <c r="B12" s="1792" t="s">
        <v>574</v>
      </c>
      <c r="C12" s="1792"/>
      <c r="D12" s="1792"/>
      <c r="E12" s="609">
        <f>SUM(E13:E15)</f>
        <v>0.01</v>
      </c>
      <c r="F12" s="609">
        <f>SUM(F13:F15)</f>
        <v>0</v>
      </c>
      <c r="G12" s="610" t="e">
        <f>(E12/F12)-1</f>
        <v>#DIV/0!</v>
      </c>
      <c r="H12" s="591">
        <f>SUM(H13:H15)</f>
        <v>52.44</v>
      </c>
      <c r="I12" s="591">
        <f>SUM(I13:I15)</f>
        <v>0</v>
      </c>
      <c r="J12" s="592" t="e">
        <f>(H12/I12)-1</f>
        <v>#DIV/0!</v>
      </c>
      <c r="K12" s="624">
        <f>SUM(K13:K15)</f>
        <v>0.6</v>
      </c>
      <c r="L12" s="624">
        <f>SUM(L13:L15)</f>
        <v>0</v>
      </c>
      <c r="M12" s="608" t="e">
        <f>(K12/L12)-1</f>
        <v>#DIV/0!</v>
      </c>
      <c r="N12" s="591">
        <f>SUM(N13:N15)</f>
        <v>0.06</v>
      </c>
      <c r="O12" s="591">
        <f>SUM(O13:O15)</f>
        <v>0</v>
      </c>
      <c r="P12" s="592" t="e">
        <f>(N12/O12)-1</f>
        <v>#DIV/0!</v>
      </c>
      <c r="Q12" s="605">
        <f>SUM(Q13:Q15)</f>
        <v>2581.62</v>
      </c>
      <c r="R12" s="605">
        <f>SUM(R13:R15)</f>
        <v>0</v>
      </c>
      <c r="S12" s="596" t="e">
        <f>(Q12/R12)-1</f>
        <v>#DIV/0!</v>
      </c>
      <c r="T12" s="591">
        <f>SUM(T13:T15)</f>
        <v>0</v>
      </c>
      <c r="U12" s="591">
        <f>SUM(U13:U15)</f>
        <v>0</v>
      </c>
      <c r="V12" s="592" t="e">
        <f>(T12/U12)-1</f>
        <v>#DIV/0!</v>
      </c>
      <c r="W12" s="605">
        <f>SUM(W13:W15)</f>
        <v>0</v>
      </c>
      <c r="X12" s="605">
        <f>SUM(X13:X15)</f>
        <v>0</v>
      </c>
      <c r="Y12" s="596" t="e">
        <f>(W12/X12)-1</f>
        <v>#DIV/0!</v>
      </c>
      <c r="Z12" s="591">
        <f>SUM(Z13:Z15)</f>
        <v>0</v>
      </c>
      <c r="AA12" s="591">
        <f>SUM(AA13:AA15)</f>
        <v>0</v>
      </c>
      <c r="AB12" s="592" t="e">
        <f>(Z12/AA12)-1</f>
        <v>#DIV/0!</v>
      </c>
      <c r="AC12" s="605">
        <f>SUM(AC13:AC15)</f>
        <v>0</v>
      </c>
      <c r="AD12" s="605">
        <f>SUM(AD13:AD15)</f>
        <v>0</v>
      </c>
      <c r="AE12" s="596" t="e">
        <f>(AC12/AD12)-1</f>
        <v>#DIV/0!</v>
      </c>
      <c r="AF12" s="591">
        <f>SUM(AF13:AF15)</f>
        <v>0</v>
      </c>
      <c r="AG12" s="591">
        <f>SUM(AG13:AG15)</f>
        <v>0</v>
      </c>
      <c r="AH12" s="592" t="e">
        <f>(AF12/AG12)-1</f>
        <v>#DIV/0!</v>
      </c>
      <c r="AI12" s="624">
        <f>SUM(AI13:AI15)</f>
        <v>0</v>
      </c>
      <c r="AJ12" s="624">
        <f>SUM(AJ13:AJ15)</f>
        <v>0</v>
      </c>
      <c r="AK12" s="625" t="e">
        <f>(AI12/AJ12)-1</f>
        <v>#DIV/0!</v>
      </c>
      <c r="AL12" s="591">
        <f>SUM(AL13:AL15)</f>
        <v>0</v>
      </c>
      <c r="AM12" s="591">
        <f>SUM(AM13:AM15)</f>
        <v>0</v>
      </c>
      <c r="AN12" s="592" t="e">
        <f>(AL12/AM12)-1</f>
        <v>#DIV/0!</v>
      </c>
      <c r="AO12" s="631">
        <f>SUM(AO13:AO15)</f>
        <v>2634.73</v>
      </c>
      <c r="AP12" s="631">
        <f>SUM(AP13:AP15)</f>
        <v>0</v>
      </c>
      <c r="AQ12" s="637" t="e">
        <f>(AO12/AP12)-1</f>
        <v>#DIV/0!</v>
      </c>
    </row>
    <row r="13" spans="1:43" ht="24" customHeight="1" thickTop="1" thickBot="1" x14ac:dyDescent="0.3">
      <c r="A13" s="563">
        <v>755</v>
      </c>
      <c r="B13" s="1777" t="s">
        <v>606</v>
      </c>
      <c r="C13" s="1778"/>
      <c r="D13" s="1779"/>
      <c r="E13" s="606">
        <v>0</v>
      </c>
      <c r="F13" s="607"/>
      <c r="G13" s="754" t="e">
        <f>(E13/F13)-1</f>
        <v>#DIV/0!</v>
      </c>
      <c r="H13" s="576">
        <v>0</v>
      </c>
      <c r="I13" s="577"/>
      <c r="J13" s="755" t="e">
        <f>(H13/I13)-1</f>
        <v>#DIV/0!</v>
      </c>
      <c r="K13" s="606">
        <v>0</v>
      </c>
      <c r="L13" s="607"/>
      <c r="M13" s="595" t="e">
        <f>(K13/L13)-1</f>
        <v>#DIV/0!</v>
      </c>
      <c r="N13" s="576">
        <v>0</v>
      </c>
      <c r="O13" s="577"/>
      <c r="P13" s="574" t="e">
        <f>(N13/O13)-1</f>
        <v>#DIV/0!</v>
      </c>
      <c r="Q13" s="606">
        <v>0</v>
      </c>
      <c r="R13" s="607"/>
      <c r="S13" s="595" t="e">
        <f>(Q13/R13)-1</f>
        <v>#DIV/0!</v>
      </c>
      <c r="T13" s="576"/>
      <c r="U13" s="577"/>
      <c r="V13" s="574" t="e">
        <f>(T13/U13)-1</f>
        <v>#DIV/0!</v>
      </c>
      <c r="W13" s="606"/>
      <c r="X13" s="607"/>
      <c r="Y13" s="595" t="e">
        <f>(W13/X13)-1</f>
        <v>#DIV/0!</v>
      </c>
      <c r="Z13" s="576"/>
      <c r="AA13" s="577"/>
      <c r="AB13" s="574" t="e">
        <f>(Z13/AA13)-1</f>
        <v>#DIV/0!</v>
      </c>
      <c r="AC13" s="606"/>
      <c r="AD13" s="607"/>
      <c r="AE13" s="595" t="e">
        <f>(AC13/AD13)-1</f>
        <v>#DIV/0!</v>
      </c>
      <c r="AF13" s="576"/>
      <c r="AG13" s="577"/>
      <c r="AH13" s="574" t="e">
        <f>(AF13/AG13)-1</f>
        <v>#DIV/0!</v>
      </c>
      <c r="AI13" s="606"/>
      <c r="AJ13" s="607"/>
      <c r="AK13" s="595" t="e">
        <f>(AI13/AJ13)-1</f>
        <v>#DIV/0!</v>
      </c>
      <c r="AL13" s="576"/>
      <c r="AM13" s="577"/>
      <c r="AN13" s="574" t="e">
        <f>(AL13/AM13)-1</f>
        <v>#DIV/0!</v>
      </c>
      <c r="AO13" s="626">
        <f t="shared" si="2"/>
        <v>0</v>
      </c>
      <c r="AP13" s="627">
        <f>F13+I13+L13+O13+R13+U13+X13+AA13+AD13+AG13+AJ13+AM13</f>
        <v>0</v>
      </c>
      <c r="AQ13" s="636" t="e">
        <f>(AO13/AP13)-1</f>
        <v>#DIV/0!</v>
      </c>
    </row>
    <row r="14" spans="1:43" ht="24" customHeight="1" thickTop="1" thickBot="1" x14ac:dyDescent="0.3">
      <c r="A14" s="563">
        <v>759</v>
      </c>
      <c r="B14" s="1777" t="s">
        <v>576</v>
      </c>
      <c r="C14" s="1778"/>
      <c r="D14" s="1779"/>
      <c r="E14" s="748">
        <v>0</v>
      </c>
      <c r="F14" s="749"/>
      <c r="G14" s="750" t="e">
        <f>(E14/F14)-1</f>
        <v>#DIV/0!</v>
      </c>
      <c r="H14" s="751">
        <v>0</v>
      </c>
      <c r="I14" s="752"/>
      <c r="J14" s="753" t="e">
        <f>(H14/I14)-1</f>
        <v>#DIV/0!</v>
      </c>
      <c r="K14" s="748">
        <v>0</v>
      </c>
      <c r="L14" s="749"/>
      <c r="M14" s="750" t="e">
        <f>(K14/L14)-1</f>
        <v>#DIV/0!</v>
      </c>
      <c r="N14" s="751">
        <v>0</v>
      </c>
      <c r="O14" s="752"/>
      <c r="P14" s="753" t="e">
        <f>(N14/O14)-1</f>
        <v>#DIV/0!</v>
      </c>
      <c r="Q14" s="748">
        <v>0</v>
      </c>
      <c r="R14" s="749"/>
      <c r="S14" s="595" t="e">
        <f>(Q14/R14)-1</f>
        <v>#DIV/0!</v>
      </c>
      <c r="T14" s="576"/>
      <c r="U14" s="577"/>
      <c r="V14" s="574" t="e">
        <f>(T14/U14)-1</f>
        <v>#DIV/0!</v>
      </c>
      <c r="W14" s="748"/>
      <c r="X14" s="749"/>
      <c r="Y14" s="595" t="e">
        <f>(W14/X14)-1</f>
        <v>#DIV/0!</v>
      </c>
      <c r="Z14" s="751"/>
      <c r="AA14" s="752"/>
      <c r="AB14" s="574" t="e">
        <f>(Z14/AA14)-1</f>
        <v>#DIV/0!</v>
      </c>
      <c r="AC14" s="606"/>
      <c r="AD14" s="607"/>
      <c r="AE14" s="595" t="e">
        <f>(AC14/AD14)-1</f>
        <v>#DIV/0!</v>
      </c>
      <c r="AF14" s="576"/>
      <c r="AG14" s="577"/>
      <c r="AH14" s="574" t="e">
        <f>(AF14/AG14)-1</f>
        <v>#DIV/0!</v>
      </c>
      <c r="AI14" s="606"/>
      <c r="AJ14" s="607"/>
      <c r="AK14" s="595" t="e">
        <f>(AI14/AJ14)-1</f>
        <v>#DIV/0!</v>
      </c>
      <c r="AL14" s="576"/>
      <c r="AM14" s="577"/>
      <c r="AN14" s="574" t="e">
        <f>(AL14/AM14)-1</f>
        <v>#DIV/0!</v>
      </c>
      <c r="AO14" s="626">
        <f t="shared" si="2"/>
        <v>0</v>
      </c>
      <c r="AP14" s="627">
        <f>F14+I14+L14+O14+R14+U14+X14+AA14+AD14+AG14+AJ14+AM14</f>
        <v>0</v>
      </c>
      <c r="AQ14" s="636" t="e">
        <f>(AO14/AP14)-1</f>
        <v>#DIV/0!</v>
      </c>
    </row>
    <row r="15" spans="1:43" ht="24" customHeight="1" thickTop="1" thickBot="1" x14ac:dyDescent="0.3">
      <c r="A15" s="563">
        <v>778</v>
      </c>
      <c r="B15" s="1777" t="s">
        <v>577</v>
      </c>
      <c r="C15" s="1778"/>
      <c r="D15" s="1779"/>
      <c r="E15" s="602">
        <v>0.01</v>
      </c>
      <c r="F15" s="604"/>
      <c r="G15" s="595" t="e">
        <f>(E15/F15)-1</f>
        <v>#DIV/0!</v>
      </c>
      <c r="H15" s="570">
        <v>52.44</v>
      </c>
      <c r="I15" s="573"/>
      <c r="J15" s="574" t="e">
        <f>(H15/I15)-1</f>
        <v>#DIV/0!</v>
      </c>
      <c r="K15" s="602">
        <v>0.6</v>
      </c>
      <c r="L15" s="604"/>
      <c r="M15" s="595" t="e">
        <f>(K15/L15)-1</f>
        <v>#DIV/0!</v>
      </c>
      <c r="N15" s="570">
        <v>0.06</v>
      </c>
      <c r="O15" s="573"/>
      <c r="P15" s="574" t="e">
        <f>(N15/O15)-1</f>
        <v>#DIV/0!</v>
      </c>
      <c r="Q15" s="602">
        <v>2581.62</v>
      </c>
      <c r="R15" s="604"/>
      <c r="S15" s="595" t="e">
        <f>(Q15/R15)-1</f>
        <v>#DIV/0!</v>
      </c>
      <c r="T15" s="570"/>
      <c r="U15" s="573"/>
      <c r="V15" s="574" t="e">
        <f>(T15/U15)-1</f>
        <v>#DIV/0!</v>
      </c>
      <c r="W15" s="602"/>
      <c r="X15" s="604"/>
      <c r="Y15" s="595" t="e">
        <f>(W15/X15)-1</f>
        <v>#DIV/0!</v>
      </c>
      <c r="Z15" s="570"/>
      <c r="AA15" s="573"/>
      <c r="AB15" s="574" t="e">
        <f>(Z15/AA15)-1</f>
        <v>#DIV/0!</v>
      </c>
      <c r="AC15" s="602"/>
      <c r="AD15" s="604"/>
      <c r="AE15" s="595" t="e">
        <f>(AC15/AD15)-1</f>
        <v>#DIV/0!</v>
      </c>
      <c r="AF15" s="570"/>
      <c r="AG15" s="573"/>
      <c r="AH15" s="574" t="e">
        <f>(AF15/AG15)-1</f>
        <v>#DIV/0!</v>
      </c>
      <c r="AI15" s="602"/>
      <c r="AJ15" s="604"/>
      <c r="AK15" s="595" t="e">
        <f>(AI15/AJ15)-1</f>
        <v>#DIV/0!</v>
      </c>
      <c r="AL15" s="570"/>
      <c r="AM15" s="573"/>
      <c r="AN15" s="574" t="e">
        <f>(AL15/AM15)-1</f>
        <v>#DIV/0!</v>
      </c>
      <c r="AO15" s="626">
        <f t="shared" si="2"/>
        <v>2634.73</v>
      </c>
      <c r="AP15" s="627">
        <f>F15+I15+L15+O15+R15+U15+X15+AA15+AD15+AG15+AJ15+AM15</f>
        <v>0</v>
      </c>
      <c r="AQ15" s="636" t="e">
        <f>(AO15/AP15)-1</f>
        <v>#DIV/0!</v>
      </c>
    </row>
    <row r="16" spans="1:43" ht="24" customHeight="1" thickTop="1" thickBot="1" x14ac:dyDescent="0.4">
      <c r="B16" s="1786" t="s">
        <v>153</v>
      </c>
      <c r="C16" s="1791"/>
      <c r="E16" s="609">
        <f>SUM(E17:E20)</f>
        <v>69178.91</v>
      </c>
      <c r="F16" s="609">
        <f>SUM(F17:F20)</f>
        <v>0</v>
      </c>
      <c r="G16" s="610" t="e">
        <f t="shared" ref="G16:G22" si="3">1-(E16/F16)</f>
        <v>#DIV/0!</v>
      </c>
      <c r="H16" s="591">
        <f t="shared" ref="H16:AG16" si="4">SUM(H17:H20)</f>
        <v>82709.88</v>
      </c>
      <c r="I16" s="591">
        <f t="shared" si="4"/>
        <v>0</v>
      </c>
      <c r="J16" s="592" t="e">
        <f t="shared" ref="J16:J22" si="5">1-(H16/I16)</f>
        <v>#DIV/0!</v>
      </c>
      <c r="K16" s="624">
        <f t="shared" si="4"/>
        <v>68626.98</v>
      </c>
      <c r="L16" s="624">
        <f t="shared" si="4"/>
        <v>0</v>
      </c>
      <c r="M16" s="625" t="e">
        <f t="shared" ref="M16:M22" si="6">1-(K16/L16)</f>
        <v>#DIV/0!</v>
      </c>
      <c r="N16" s="591">
        <f t="shared" si="4"/>
        <v>65358.879999999997</v>
      </c>
      <c r="O16" s="591">
        <f t="shared" si="4"/>
        <v>0</v>
      </c>
      <c r="P16" s="592" t="e">
        <f t="shared" ref="P16:P22" si="7">1-(N16/O16)</f>
        <v>#DIV/0!</v>
      </c>
      <c r="Q16" s="624">
        <f t="shared" si="4"/>
        <v>67704.37</v>
      </c>
      <c r="R16" s="624">
        <f t="shared" si="4"/>
        <v>0</v>
      </c>
      <c r="S16" s="625" t="e">
        <f t="shared" ref="S16:S22" si="8">1-(Q16/R16)</f>
        <v>#DIV/0!</v>
      </c>
      <c r="T16" s="591">
        <f t="shared" si="4"/>
        <v>0</v>
      </c>
      <c r="U16" s="591">
        <f>SUM(U17:U20)</f>
        <v>0</v>
      </c>
      <c r="V16" s="592" t="e">
        <f t="shared" ref="V16:V22" si="9">1-(T16/U16)</f>
        <v>#DIV/0!</v>
      </c>
      <c r="W16" s="624">
        <f t="shared" si="4"/>
        <v>0</v>
      </c>
      <c r="X16" s="624">
        <f>SUM(X17:X20)</f>
        <v>0</v>
      </c>
      <c r="Y16" s="625" t="e">
        <f t="shared" ref="Y16:Y22" si="10">1-(W16/X16)</f>
        <v>#DIV/0!</v>
      </c>
      <c r="Z16" s="591">
        <f t="shared" si="4"/>
        <v>0</v>
      </c>
      <c r="AA16" s="591">
        <f t="shared" si="4"/>
        <v>0</v>
      </c>
      <c r="AB16" s="592" t="e">
        <f t="shared" ref="AB16:AB22" si="11">1-(Z16/AA16)</f>
        <v>#DIV/0!</v>
      </c>
      <c r="AC16" s="605">
        <f>SUM(AC17:AC20)</f>
        <v>0</v>
      </c>
      <c r="AD16" s="605">
        <f>SUM(AD17:AD20)</f>
        <v>0</v>
      </c>
      <c r="AE16" s="596" t="e">
        <f t="shared" ref="AE16:AE22" si="12">1-(AC16/AD16)</f>
        <v>#DIV/0!</v>
      </c>
      <c r="AF16" s="591">
        <f t="shared" si="4"/>
        <v>0</v>
      </c>
      <c r="AG16" s="591">
        <f t="shared" si="4"/>
        <v>0</v>
      </c>
      <c r="AH16" s="592" t="e">
        <f t="shared" ref="AH16:AH22" si="13">1-(AF16/AG16)</f>
        <v>#DIV/0!</v>
      </c>
      <c r="AI16" s="624">
        <f>SUM(AI17:AI20)</f>
        <v>0</v>
      </c>
      <c r="AJ16" s="624">
        <f>SUM(AJ17:AJ20)</f>
        <v>0</v>
      </c>
      <c r="AK16" s="625" t="e">
        <f t="shared" ref="AK16:AK22" si="14">1-(AI16/AJ16)</f>
        <v>#DIV/0!</v>
      </c>
      <c r="AL16" s="591">
        <f>SUM(AL17:AL20)</f>
        <v>0</v>
      </c>
      <c r="AM16" s="591">
        <f>SUM(AM17:AM20)</f>
        <v>0</v>
      </c>
      <c r="AN16" s="592" t="e">
        <f t="shared" ref="AN16:AN22" si="15">1-(AL16/AM16)</f>
        <v>#DIV/0!</v>
      </c>
      <c r="AO16" s="631">
        <f>SUM(AO17:AO20)</f>
        <v>353579.01999999996</v>
      </c>
      <c r="AP16" s="631">
        <f>SUM(AP17:AP20)</f>
        <v>0</v>
      </c>
      <c r="AQ16" s="637" t="e">
        <f t="shared" ref="AQ16:AQ22" si="16">1-(AO16/AP16)</f>
        <v>#DIV/0!</v>
      </c>
    </row>
    <row r="17" spans="1:43" ht="24" customHeight="1" thickTop="1" thickBot="1" x14ac:dyDescent="0.3">
      <c r="A17" s="563">
        <v>640</v>
      </c>
      <c r="B17" s="1777" t="s">
        <v>578</v>
      </c>
      <c r="C17" s="1778"/>
      <c r="D17" s="1779"/>
      <c r="E17" s="606">
        <v>53952.92</v>
      </c>
      <c r="F17" s="611"/>
      <c r="G17" s="597" t="e">
        <f t="shared" si="3"/>
        <v>#DIV/0!</v>
      </c>
      <c r="H17" s="576">
        <v>63392.76</v>
      </c>
      <c r="I17" s="579"/>
      <c r="J17" s="578" t="e">
        <f t="shared" si="5"/>
        <v>#DIV/0!</v>
      </c>
      <c r="K17" s="606">
        <v>52336.56</v>
      </c>
      <c r="L17" s="611"/>
      <c r="M17" s="597" t="e">
        <f t="shared" si="6"/>
        <v>#DIV/0!</v>
      </c>
      <c r="N17" s="576">
        <v>48649.87</v>
      </c>
      <c r="O17" s="579"/>
      <c r="P17" s="578" t="e">
        <f t="shared" si="7"/>
        <v>#DIV/0!</v>
      </c>
      <c r="Q17" s="606">
        <v>49208.09</v>
      </c>
      <c r="R17" s="611"/>
      <c r="S17" s="597" t="e">
        <f t="shared" si="8"/>
        <v>#DIV/0!</v>
      </c>
      <c r="T17" s="576"/>
      <c r="U17" s="579"/>
      <c r="V17" s="578" t="e">
        <f t="shared" si="9"/>
        <v>#DIV/0!</v>
      </c>
      <c r="W17" s="606"/>
      <c r="X17" s="611"/>
      <c r="Y17" s="597" t="e">
        <f t="shared" si="10"/>
        <v>#DIV/0!</v>
      </c>
      <c r="Z17" s="576"/>
      <c r="AA17" s="579"/>
      <c r="AB17" s="578" t="e">
        <f t="shared" si="11"/>
        <v>#DIV/0!</v>
      </c>
      <c r="AC17" s="606"/>
      <c r="AD17" s="611"/>
      <c r="AE17" s="597" t="e">
        <f t="shared" si="12"/>
        <v>#DIV/0!</v>
      </c>
      <c r="AF17" s="576"/>
      <c r="AG17" s="579"/>
      <c r="AH17" s="578" t="e">
        <f t="shared" si="13"/>
        <v>#DIV/0!</v>
      </c>
      <c r="AI17" s="606"/>
      <c r="AJ17" s="611"/>
      <c r="AK17" s="597" t="e">
        <f t="shared" si="14"/>
        <v>#DIV/0!</v>
      </c>
      <c r="AL17" s="576"/>
      <c r="AM17" s="579"/>
      <c r="AN17" s="578" t="e">
        <f t="shared" si="15"/>
        <v>#DIV/0!</v>
      </c>
      <c r="AO17" s="626">
        <f t="shared" si="2"/>
        <v>267540.19999999995</v>
      </c>
      <c r="AP17" s="627">
        <f>F17+I17+L17+O17+R17+U17+X17+AA17+AD17+AG17+AJ17+AM17</f>
        <v>0</v>
      </c>
      <c r="AQ17" s="638" t="e">
        <f t="shared" si="16"/>
        <v>#DIV/0!</v>
      </c>
    </row>
    <row r="18" spans="1:43" ht="24" customHeight="1" thickTop="1" thickBot="1" x14ac:dyDescent="0.3">
      <c r="A18" s="563">
        <v>641</v>
      </c>
      <c r="B18" s="1777" t="s">
        <v>579</v>
      </c>
      <c r="C18" s="1778"/>
      <c r="D18" s="1779"/>
      <c r="E18" s="602">
        <v>0</v>
      </c>
      <c r="F18" s="604"/>
      <c r="G18" s="597" t="e">
        <f t="shared" si="3"/>
        <v>#DIV/0!</v>
      </c>
      <c r="H18" s="570">
        <v>0</v>
      </c>
      <c r="I18" s="573"/>
      <c r="J18" s="578" t="e">
        <f t="shared" si="5"/>
        <v>#DIV/0!</v>
      </c>
      <c r="K18" s="602">
        <v>0</v>
      </c>
      <c r="L18" s="604"/>
      <c r="M18" s="597" t="e">
        <f t="shared" si="6"/>
        <v>#DIV/0!</v>
      </c>
      <c r="N18" s="570">
        <v>0</v>
      </c>
      <c r="O18" s="573"/>
      <c r="P18" s="578" t="e">
        <f t="shared" si="7"/>
        <v>#DIV/0!</v>
      </c>
      <c r="Q18" s="602">
        <v>0</v>
      </c>
      <c r="R18" s="604"/>
      <c r="S18" s="597" t="e">
        <f t="shared" si="8"/>
        <v>#DIV/0!</v>
      </c>
      <c r="T18" s="655"/>
      <c r="U18" s="573"/>
      <c r="V18" s="578" t="e">
        <f t="shared" si="9"/>
        <v>#DIV/0!</v>
      </c>
      <c r="W18" s="602"/>
      <c r="X18" s="604"/>
      <c r="Y18" s="597" t="e">
        <f t="shared" si="10"/>
        <v>#DIV/0!</v>
      </c>
      <c r="Z18" s="570"/>
      <c r="AA18" s="573"/>
      <c r="AB18" s="578" t="e">
        <f t="shared" si="11"/>
        <v>#DIV/0!</v>
      </c>
      <c r="AC18" s="602"/>
      <c r="AD18" s="604"/>
      <c r="AE18" s="597" t="e">
        <f t="shared" si="12"/>
        <v>#DIV/0!</v>
      </c>
      <c r="AF18" s="570"/>
      <c r="AG18" s="573"/>
      <c r="AH18" s="578" t="e">
        <f t="shared" si="13"/>
        <v>#DIV/0!</v>
      </c>
      <c r="AI18" s="602"/>
      <c r="AJ18" s="604"/>
      <c r="AK18" s="597" t="e">
        <f t="shared" si="14"/>
        <v>#DIV/0!</v>
      </c>
      <c r="AL18" s="570"/>
      <c r="AM18" s="573"/>
      <c r="AN18" s="578" t="e">
        <f t="shared" si="15"/>
        <v>#DIV/0!</v>
      </c>
      <c r="AO18" s="626">
        <f t="shared" si="2"/>
        <v>0</v>
      </c>
      <c r="AP18" s="627">
        <f>F18+I18+L18+O18+R18+U18+X18+AA18+AD18+AG18+AJ18+AM18</f>
        <v>0</v>
      </c>
      <c r="AQ18" s="638" t="e">
        <f t="shared" si="16"/>
        <v>#DIV/0!</v>
      </c>
    </row>
    <row r="19" spans="1:43" ht="24" customHeight="1" thickTop="1" thickBot="1" x14ac:dyDescent="0.3">
      <c r="A19" s="563">
        <v>642</v>
      </c>
      <c r="B19" s="1777" t="s">
        <v>580</v>
      </c>
      <c r="C19" s="1778"/>
      <c r="D19" s="1779"/>
      <c r="E19" s="602">
        <v>14826.46</v>
      </c>
      <c r="F19" s="613"/>
      <c r="G19" s="597" t="e">
        <f t="shared" si="3"/>
        <v>#DIV/0!</v>
      </c>
      <c r="H19" s="570">
        <v>18884.77</v>
      </c>
      <c r="I19" s="581"/>
      <c r="J19" s="578" t="e">
        <f t="shared" si="5"/>
        <v>#DIV/0!</v>
      </c>
      <c r="K19" s="602">
        <v>15873.94</v>
      </c>
      <c r="L19" s="613"/>
      <c r="M19" s="597" t="e">
        <f t="shared" si="6"/>
        <v>#DIV/0!</v>
      </c>
      <c r="N19" s="580">
        <v>14835.06</v>
      </c>
      <c r="O19" s="581"/>
      <c r="P19" s="578" t="e">
        <f t="shared" si="7"/>
        <v>#DIV/0!</v>
      </c>
      <c r="Q19" s="612">
        <v>14986.08</v>
      </c>
      <c r="R19" s="613"/>
      <c r="S19" s="597" t="e">
        <f t="shared" si="8"/>
        <v>#DIV/0!</v>
      </c>
      <c r="T19" s="656"/>
      <c r="U19" s="581"/>
      <c r="V19" s="578" t="e">
        <f t="shared" si="9"/>
        <v>#DIV/0!</v>
      </c>
      <c r="W19" s="612"/>
      <c r="X19" s="613"/>
      <c r="Y19" s="597" t="e">
        <f t="shared" si="10"/>
        <v>#DIV/0!</v>
      </c>
      <c r="Z19" s="580"/>
      <c r="AA19" s="581"/>
      <c r="AB19" s="578" t="e">
        <f t="shared" si="11"/>
        <v>#DIV/0!</v>
      </c>
      <c r="AC19" s="612"/>
      <c r="AD19" s="613"/>
      <c r="AE19" s="597" t="e">
        <f t="shared" si="12"/>
        <v>#DIV/0!</v>
      </c>
      <c r="AF19" s="580"/>
      <c r="AG19" s="581"/>
      <c r="AH19" s="578" t="e">
        <f t="shared" si="13"/>
        <v>#DIV/0!</v>
      </c>
      <c r="AI19" s="612"/>
      <c r="AJ19" s="613"/>
      <c r="AK19" s="597" t="e">
        <f t="shared" si="14"/>
        <v>#DIV/0!</v>
      </c>
      <c r="AL19" s="570"/>
      <c r="AM19" s="581"/>
      <c r="AN19" s="578" t="e">
        <f t="shared" si="15"/>
        <v>#DIV/0!</v>
      </c>
      <c r="AO19" s="626">
        <f t="shared" si="2"/>
        <v>79406.31</v>
      </c>
      <c r="AP19" s="627">
        <f>F19+I19+L19+O19+R19+U19+X19+AA19+AD19+AG19+AJ19+AM19</f>
        <v>0</v>
      </c>
      <c r="AQ19" s="638" t="e">
        <f t="shared" si="16"/>
        <v>#DIV/0!</v>
      </c>
    </row>
    <row r="20" spans="1:43" ht="24" customHeight="1" thickTop="1" thickBot="1" x14ac:dyDescent="0.3">
      <c r="A20" s="563">
        <v>649</v>
      </c>
      <c r="B20" s="1777" t="s">
        <v>581</v>
      </c>
      <c r="C20" s="1778"/>
      <c r="D20" s="1779"/>
      <c r="E20" s="614">
        <v>399.53</v>
      </c>
      <c r="F20" s="615"/>
      <c r="G20" s="597" t="e">
        <f t="shared" si="3"/>
        <v>#DIV/0!</v>
      </c>
      <c r="H20" s="570">
        <v>432.35</v>
      </c>
      <c r="I20" s="582"/>
      <c r="J20" s="578" t="e">
        <f t="shared" si="5"/>
        <v>#DIV/0!</v>
      </c>
      <c r="K20" s="612">
        <v>416.48</v>
      </c>
      <c r="L20" s="615"/>
      <c r="M20" s="597" t="e">
        <f t="shared" si="6"/>
        <v>#DIV/0!</v>
      </c>
      <c r="N20" s="570">
        <v>1873.95</v>
      </c>
      <c r="O20" s="582"/>
      <c r="P20" s="578" t="e">
        <f t="shared" si="7"/>
        <v>#DIV/0!</v>
      </c>
      <c r="Q20" s="614">
        <v>3510.2</v>
      </c>
      <c r="R20" s="615"/>
      <c r="S20" s="597" t="e">
        <f t="shared" si="8"/>
        <v>#DIV/0!</v>
      </c>
      <c r="T20" s="652"/>
      <c r="U20" s="582"/>
      <c r="V20" s="578" t="e">
        <f t="shared" si="9"/>
        <v>#DIV/0!</v>
      </c>
      <c r="W20" s="614"/>
      <c r="X20" s="615"/>
      <c r="Y20" s="597" t="e">
        <f t="shared" si="10"/>
        <v>#DIV/0!</v>
      </c>
      <c r="Z20" s="652"/>
      <c r="AA20" s="582"/>
      <c r="AB20" s="578" t="e">
        <f t="shared" si="11"/>
        <v>#DIV/0!</v>
      </c>
      <c r="AC20" s="614"/>
      <c r="AD20" s="615"/>
      <c r="AE20" s="597" t="e">
        <f t="shared" si="12"/>
        <v>#DIV/0!</v>
      </c>
      <c r="AF20" s="652"/>
      <c r="AG20" s="582"/>
      <c r="AH20" s="578" t="e">
        <f t="shared" si="13"/>
        <v>#DIV/0!</v>
      </c>
      <c r="AI20" s="1128"/>
      <c r="AJ20" s="615"/>
      <c r="AK20" s="597" t="e">
        <f t="shared" si="14"/>
        <v>#DIV/0!</v>
      </c>
      <c r="AL20" s="652"/>
      <c r="AM20" s="582"/>
      <c r="AN20" s="578" t="e">
        <f t="shared" si="15"/>
        <v>#DIV/0!</v>
      </c>
      <c r="AO20" s="626">
        <f t="shared" si="2"/>
        <v>6632.51</v>
      </c>
      <c r="AP20" s="627">
        <f>F20+I20+L20+O20+R20+U20+X20+AA20+AD20+AG20+AJ20+AM20</f>
        <v>0</v>
      </c>
      <c r="AQ20" s="638" t="e">
        <f t="shared" si="16"/>
        <v>#DIV/0!</v>
      </c>
    </row>
    <row r="21" spans="1:43" ht="24" customHeight="1" thickTop="1" thickBot="1" x14ac:dyDescent="0.4">
      <c r="B21" s="1773" t="s">
        <v>582</v>
      </c>
      <c r="C21" s="1773"/>
      <c r="D21" s="1773"/>
      <c r="E21" s="609">
        <f>SUM(E22:E31)</f>
        <v>59506.52</v>
      </c>
      <c r="F21" s="609">
        <f>SUM(F22:F31)</f>
        <v>0</v>
      </c>
      <c r="G21" s="610" t="e">
        <f t="shared" si="3"/>
        <v>#DIV/0!</v>
      </c>
      <c r="H21" s="591">
        <f t="shared" ref="H21:AG21" si="17">SUM(H22:H31)</f>
        <v>43513.11</v>
      </c>
      <c r="I21" s="591">
        <f t="shared" si="17"/>
        <v>0</v>
      </c>
      <c r="J21" s="592" t="e">
        <f t="shared" si="5"/>
        <v>#DIV/0!</v>
      </c>
      <c r="K21" s="624">
        <f t="shared" si="17"/>
        <v>47786.960000000006</v>
      </c>
      <c r="L21" s="624">
        <f t="shared" si="17"/>
        <v>0</v>
      </c>
      <c r="M21" s="625" t="e">
        <f t="shared" si="6"/>
        <v>#DIV/0!</v>
      </c>
      <c r="N21" s="591">
        <f t="shared" si="17"/>
        <v>47722.15</v>
      </c>
      <c r="O21" s="591">
        <f t="shared" si="17"/>
        <v>0</v>
      </c>
      <c r="P21" s="592" t="e">
        <f t="shared" si="7"/>
        <v>#DIV/0!</v>
      </c>
      <c r="Q21" s="624">
        <f t="shared" si="17"/>
        <v>54049.11</v>
      </c>
      <c r="R21" s="624">
        <f t="shared" si="17"/>
        <v>0</v>
      </c>
      <c r="S21" s="625" t="e">
        <f t="shared" si="8"/>
        <v>#DIV/0!</v>
      </c>
      <c r="T21" s="591">
        <f t="shared" si="17"/>
        <v>0</v>
      </c>
      <c r="U21" s="591">
        <f>SUM(U22:U31)</f>
        <v>0</v>
      </c>
      <c r="V21" s="592" t="e">
        <f t="shared" si="9"/>
        <v>#DIV/0!</v>
      </c>
      <c r="W21" s="624">
        <f t="shared" si="17"/>
        <v>0</v>
      </c>
      <c r="X21" s="624">
        <f>SUM(X22:X31)</f>
        <v>0</v>
      </c>
      <c r="Y21" s="625" t="e">
        <f t="shared" si="10"/>
        <v>#DIV/0!</v>
      </c>
      <c r="Z21" s="591">
        <f t="shared" si="17"/>
        <v>0</v>
      </c>
      <c r="AA21" s="591">
        <f t="shared" si="17"/>
        <v>0</v>
      </c>
      <c r="AB21" s="592" t="e">
        <f t="shared" si="11"/>
        <v>#DIV/0!</v>
      </c>
      <c r="AC21" s="605">
        <f>SUM(AC22:AC31)</f>
        <v>0</v>
      </c>
      <c r="AD21" s="605">
        <f>SUM(AD22:AD31)</f>
        <v>0</v>
      </c>
      <c r="AE21" s="596" t="e">
        <f t="shared" si="12"/>
        <v>#DIV/0!</v>
      </c>
      <c r="AF21" s="591">
        <f>SUM(AF22:AF34)</f>
        <v>0</v>
      </c>
      <c r="AG21" s="591">
        <f t="shared" si="17"/>
        <v>0</v>
      </c>
      <c r="AH21" s="592" t="e">
        <f t="shared" si="13"/>
        <v>#DIV/0!</v>
      </c>
      <c r="AI21" s="624">
        <f>SUM(AI22:AI34)</f>
        <v>0</v>
      </c>
      <c r="AJ21" s="624">
        <f>SUM(AJ22:AJ31)</f>
        <v>0</v>
      </c>
      <c r="AK21" s="625" t="e">
        <f t="shared" si="14"/>
        <v>#DIV/0!</v>
      </c>
      <c r="AL21" s="591">
        <f>SUM(AL22:AL34)</f>
        <v>0</v>
      </c>
      <c r="AM21" s="591">
        <f>SUM(AM22:AM31)</f>
        <v>0</v>
      </c>
      <c r="AN21" s="592" t="e">
        <f t="shared" si="15"/>
        <v>#DIV/0!</v>
      </c>
      <c r="AO21" s="631">
        <f>SUM(AO22:AO34)</f>
        <v>252577.84999999998</v>
      </c>
      <c r="AP21" s="631">
        <f>SUM(AP22:AP31)</f>
        <v>0</v>
      </c>
      <c r="AQ21" s="637" t="e">
        <f t="shared" si="16"/>
        <v>#DIV/0!</v>
      </c>
    </row>
    <row r="22" spans="1:43" ht="24" customHeight="1" thickTop="1" thickBot="1" x14ac:dyDescent="0.3">
      <c r="A22" s="563">
        <v>621</v>
      </c>
      <c r="B22" s="1777" t="s">
        <v>583</v>
      </c>
      <c r="C22" s="1778"/>
      <c r="D22" s="1779"/>
      <c r="E22" s="616">
        <v>2198.14</v>
      </c>
      <c r="F22" s="617"/>
      <c r="G22" s="597" t="e">
        <f t="shared" si="3"/>
        <v>#DIV/0!</v>
      </c>
      <c r="H22" s="583">
        <v>1784.21</v>
      </c>
      <c r="I22" s="584"/>
      <c r="J22" s="578" t="e">
        <f t="shared" si="5"/>
        <v>#DIV/0!</v>
      </c>
      <c r="K22" s="616">
        <v>1908.8</v>
      </c>
      <c r="L22" s="617"/>
      <c r="M22" s="597" t="e">
        <f t="shared" si="6"/>
        <v>#DIV/0!</v>
      </c>
      <c r="N22" s="583">
        <v>1908.8</v>
      </c>
      <c r="O22" s="584"/>
      <c r="P22" s="578" t="e">
        <f t="shared" si="7"/>
        <v>#DIV/0!</v>
      </c>
      <c r="Q22" s="616">
        <v>2134.58</v>
      </c>
      <c r="R22" s="617"/>
      <c r="S22" s="597" t="e">
        <f t="shared" si="8"/>
        <v>#DIV/0!</v>
      </c>
      <c r="T22" s="583"/>
      <c r="U22" s="584"/>
      <c r="V22" s="578" t="e">
        <f t="shared" si="9"/>
        <v>#DIV/0!</v>
      </c>
      <c r="W22" s="616"/>
      <c r="X22" s="617"/>
      <c r="Y22" s="597" t="e">
        <f t="shared" si="10"/>
        <v>#DIV/0!</v>
      </c>
      <c r="Z22" s="583"/>
      <c r="AA22" s="584"/>
      <c r="AB22" s="578" t="e">
        <f t="shared" si="11"/>
        <v>#DIV/0!</v>
      </c>
      <c r="AC22" s="616"/>
      <c r="AD22" s="617"/>
      <c r="AE22" s="597" t="e">
        <f t="shared" si="12"/>
        <v>#DIV/0!</v>
      </c>
      <c r="AF22" s="583"/>
      <c r="AG22" s="584"/>
      <c r="AH22" s="578" t="e">
        <f t="shared" si="13"/>
        <v>#DIV/0!</v>
      </c>
      <c r="AI22" s="616"/>
      <c r="AJ22" s="617"/>
      <c r="AK22" s="597" t="e">
        <f t="shared" si="14"/>
        <v>#DIV/0!</v>
      </c>
      <c r="AL22" s="583"/>
      <c r="AM22" s="584"/>
      <c r="AN22" s="578" t="e">
        <f t="shared" si="15"/>
        <v>#DIV/0!</v>
      </c>
      <c r="AO22" s="626">
        <f t="shared" si="2"/>
        <v>9934.5299999999988</v>
      </c>
      <c r="AP22" s="627">
        <f>F22+I22+L22+O22+R22+U22+X22+AA22+AD22+AG22+AJ22+AM22</f>
        <v>0</v>
      </c>
      <c r="AQ22" s="638" t="e">
        <f t="shared" si="16"/>
        <v>#DIV/0!</v>
      </c>
    </row>
    <row r="23" spans="1:43" ht="24" customHeight="1" thickTop="1" thickBot="1" x14ac:dyDescent="0.3">
      <c r="A23" s="563">
        <v>622</v>
      </c>
      <c r="B23" s="1777" t="s">
        <v>584</v>
      </c>
      <c r="C23" s="1778"/>
      <c r="D23" s="1779"/>
      <c r="E23" s="612">
        <f>DATOS!C15</f>
        <v>20474.95</v>
      </c>
      <c r="F23" s="613"/>
      <c r="G23" s="597" t="e">
        <f t="shared" ref="G23:G35" si="18">1-(E23/F23)</f>
        <v>#DIV/0!</v>
      </c>
      <c r="H23" s="580">
        <f>DATOS!E15</f>
        <v>4045.03</v>
      </c>
      <c r="I23" s="581"/>
      <c r="J23" s="578" t="e">
        <f t="shared" ref="J23:J35" si="19">1-(H23/I23)</f>
        <v>#DIV/0!</v>
      </c>
      <c r="K23" s="612">
        <f>DATOS!G15</f>
        <v>9353.7000000000007</v>
      </c>
      <c r="L23" s="613"/>
      <c r="M23" s="597" t="e">
        <f t="shared" ref="M23:M35" si="20">1-(K23/L23)</f>
        <v>#DIV/0!</v>
      </c>
      <c r="N23" s="580">
        <f>DATOS!I15</f>
        <v>12749.84</v>
      </c>
      <c r="O23" s="581"/>
      <c r="P23" s="578" t="e">
        <f t="shared" ref="P23:P35" si="21">1-(N23/O23)</f>
        <v>#DIV/0!</v>
      </c>
      <c r="Q23" s="612">
        <f>DATOS!K15</f>
        <v>11077.28</v>
      </c>
      <c r="R23" s="613"/>
      <c r="S23" s="597" t="e">
        <f t="shared" ref="S23:S35" si="22">1-(Q23/R23)</f>
        <v>#DIV/0!</v>
      </c>
      <c r="T23" s="580">
        <f>DATOS!M15</f>
        <v>0</v>
      </c>
      <c r="U23" s="581"/>
      <c r="V23" s="578" t="e">
        <f t="shared" ref="V23:V35" si="23">1-(T23/U23)</f>
        <v>#DIV/0!</v>
      </c>
      <c r="W23" s="612">
        <f>DATOS!O15</f>
        <v>0</v>
      </c>
      <c r="X23" s="613"/>
      <c r="Y23" s="597" t="e">
        <f t="shared" ref="Y23:Y35" si="24">1-(W23/X23)</f>
        <v>#DIV/0!</v>
      </c>
      <c r="Z23" s="580">
        <f>DATOS!Q15</f>
        <v>0</v>
      </c>
      <c r="AA23" s="581"/>
      <c r="AB23" s="578" t="e">
        <f t="shared" ref="AB23:AB35" si="25">1-(Z23/AA23)</f>
        <v>#DIV/0!</v>
      </c>
      <c r="AC23" s="612">
        <f>DATOS!S15</f>
        <v>0</v>
      </c>
      <c r="AD23" s="613"/>
      <c r="AE23" s="597" t="e">
        <f t="shared" ref="AE23:AE35" si="26">1-(AC23/AD23)</f>
        <v>#DIV/0!</v>
      </c>
      <c r="AF23" s="580">
        <f>DATOS!U15</f>
        <v>0</v>
      </c>
      <c r="AG23" s="581"/>
      <c r="AH23" s="578" t="e">
        <f t="shared" ref="AH23:AH35" si="27">1-(AF23/AG23)</f>
        <v>#DIV/0!</v>
      </c>
      <c r="AI23" s="612">
        <f>DATOS!W15</f>
        <v>0</v>
      </c>
      <c r="AJ23" s="613"/>
      <c r="AK23" s="597" t="e">
        <f t="shared" ref="AK23:AK35" si="28">1-(AI23/AJ23)</f>
        <v>#DIV/0!</v>
      </c>
      <c r="AL23" s="580">
        <f>DATOS!Y15</f>
        <v>0</v>
      </c>
      <c r="AM23" s="581"/>
      <c r="AN23" s="578" t="e">
        <f t="shared" ref="AN23:AN35" si="29">1-(AL23/AM23)</f>
        <v>#DIV/0!</v>
      </c>
      <c r="AO23" s="626">
        <f t="shared" si="2"/>
        <v>57700.800000000003</v>
      </c>
      <c r="AP23" s="627">
        <f t="shared" ref="AP23:AP31" si="30">F23+I23+L23+O23+R23+U23+X23+AA23+AD23+AG23+AJ23+AM23</f>
        <v>0</v>
      </c>
      <c r="AQ23" s="638" t="e">
        <f t="shared" ref="AQ23:AQ35" si="31">1-(AO23/AP23)</f>
        <v>#DIV/0!</v>
      </c>
    </row>
    <row r="24" spans="1:43" ht="24" customHeight="1" thickTop="1" thickBot="1" x14ac:dyDescent="0.3">
      <c r="A24" s="563">
        <v>623</v>
      </c>
      <c r="B24" s="1777" t="s">
        <v>585</v>
      </c>
      <c r="C24" s="1778"/>
      <c r="D24" s="1779"/>
      <c r="E24" s="614">
        <v>765</v>
      </c>
      <c r="F24" s="615"/>
      <c r="G24" s="594" t="e">
        <f t="shared" si="18"/>
        <v>#DIV/0!</v>
      </c>
      <c r="H24" s="652">
        <v>180</v>
      </c>
      <c r="I24" s="582"/>
      <c r="J24" s="574" t="e">
        <f t="shared" si="19"/>
        <v>#DIV/0!</v>
      </c>
      <c r="K24" s="614">
        <v>180</v>
      </c>
      <c r="L24" s="615"/>
      <c r="M24" s="594" t="e">
        <f t="shared" si="20"/>
        <v>#DIV/0!</v>
      </c>
      <c r="N24" s="580">
        <v>450</v>
      </c>
      <c r="O24" s="582"/>
      <c r="P24" s="572" t="e">
        <f t="shared" si="21"/>
        <v>#DIV/0!</v>
      </c>
      <c r="Q24" s="614">
        <v>1035</v>
      </c>
      <c r="R24" s="615"/>
      <c r="S24" s="594" t="e">
        <f t="shared" si="22"/>
        <v>#DIV/0!</v>
      </c>
      <c r="T24" s="652"/>
      <c r="U24" s="582"/>
      <c r="V24" s="572" t="e">
        <f t="shared" si="23"/>
        <v>#DIV/0!</v>
      </c>
      <c r="W24" s="614"/>
      <c r="X24" s="615"/>
      <c r="Y24" s="594" t="e">
        <f t="shared" si="24"/>
        <v>#DIV/0!</v>
      </c>
      <c r="Z24" s="652"/>
      <c r="AA24" s="582"/>
      <c r="AB24" s="572" t="e">
        <f t="shared" si="25"/>
        <v>#DIV/0!</v>
      </c>
      <c r="AC24" s="614"/>
      <c r="AD24" s="615"/>
      <c r="AE24" s="595" t="e">
        <f t="shared" si="26"/>
        <v>#DIV/0!</v>
      </c>
      <c r="AF24" s="652"/>
      <c r="AG24" s="582"/>
      <c r="AH24" s="574" t="e">
        <f t="shared" si="27"/>
        <v>#DIV/0!</v>
      </c>
      <c r="AI24" s="614"/>
      <c r="AJ24" s="615"/>
      <c r="AK24" s="1130" t="e">
        <f t="shared" si="28"/>
        <v>#DIV/0!</v>
      </c>
      <c r="AL24" s="1131"/>
      <c r="AM24" s="582"/>
      <c r="AN24" s="572" t="e">
        <f t="shared" si="29"/>
        <v>#DIV/0!</v>
      </c>
      <c r="AO24" s="626">
        <f t="shared" si="2"/>
        <v>2610</v>
      </c>
      <c r="AP24" s="627">
        <f t="shared" si="30"/>
        <v>0</v>
      </c>
      <c r="AQ24" s="635" t="e">
        <f t="shared" si="31"/>
        <v>#DIV/0!</v>
      </c>
    </row>
    <row r="25" spans="1:43" ht="24" customHeight="1" thickTop="1" thickBot="1" x14ac:dyDescent="0.3">
      <c r="A25" s="563">
        <v>624</v>
      </c>
      <c r="B25" s="1777" t="s">
        <v>586</v>
      </c>
      <c r="C25" s="1778"/>
      <c r="D25" s="1779"/>
      <c r="E25" s="602">
        <f>DATOS!C17</f>
        <v>69.349999999999994</v>
      </c>
      <c r="F25" s="604"/>
      <c r="G25" s="597" t="e">
        <f t="shared" si="18"/>
        <v>#DIV/0!</v>
      </c>
      <c r="H25" s="570">
        <f>DATOS!E17</f>
        <v>54.48</v>
      </c>
      <c r="I25" s="573"/>
      <c r="J25" s="578" t="e">
        <f t="shared" si="19"/>
        <v>#DIV/0!</v>
      </c>
      <c r="K25" s="602">
        <f>DATOS!G17</f>
        <v>754</v>
      </c>
      <c r="L25" s="604"/>
      <c r="M25" s="597" t="e">
        <f t="shared" si="20"/>
        <v>#DIV/0!</v>
      </c>
      <c r="N25" s="580">
        <f>DATOS!I17</f>
        <v>125.74</v>
      </c>
      <c r="O25" s="573"/>
      <c r="P25" s="578" t="e">
        <f t="shared" si="21"/>
        <v>#DIV/0!</v>
      </c>
      <c r="Q25" s="602">
        <f>DATOS!K17</f>
        <v>114.32</v>
      </c>
      <c r="R25" s="604"/>
      <c r="S25" s="597" t="e">
        <f t="shared" si="22"/>
        <v>#DIV/0!</v>
      </c>
      <c r="T25" s="570">
        <f>DATOS!M17</f>
        <v>0</v>
      </c>
      <c r="U25" s="573"/>
      <c r="V25" s="578" t="e">
        <f t="shared" si="23"/>
        <v>#DIV/0!</v>
      </c>
      <c r="W25" s="602">
        <f>DATOS!O17</f>
        <v>0</v>
      </c>
      <c r="X25" s="604"/>
      <c r="Y25" s="597" t="e">
        <f t="shared" si="24"/>
        <v>#DIV/0!</v>
      </c>
      <c r="Z25" s="570">
        <f>DATOS!Q17</f>
        <v>0</v>
      </c>
      <c r="AA25" s="573"/>
      <c r="AB25" s="578" t="e">
        <f t="shared" si="25"/>
        <v>#DIV/0!</v>
      </c>
      <c r="AC25" s="602">
        <f>DATOS!S17</f>
        <v>0</v>
      </c>
      <c r="AD25" s="604"/>
      <c r="AE25" s="597" t="e">
        <f t="shared" si="26"/>
        <v>#DIV/0!</v>
      </c>
      <c r="AF25" s="570">
        <f>DATOS!U17</f>
        <v>0</v>
      </c>
      <c r="AG25" s="573"/>
      <c r="AH25" s="578" t="e">
        <f t="shared" si="27"/>
        <v>#DIV/0!</v>
      </c>
      <c r="AI25" s="602">
        <f>DATOS!W17</f>
        <v>0</v>
      </c>
      <c r="AJ25" s="604"/>
      <c r="AK25" s="597" t="e">
        <f t="shared" si="28"/>
        <v>#DIV/0!</v>
      </c>
      <c r="AL25" s="570">
        <f>DATOS!Y17</f>
        <v>0</v>
      </c>
      <c r="AM25" s="573"/>
      <c r="AN25" s="578" t="e">
        <f t="shared" si="29"/>
        <v>#DIV/0!</v>
      </c>
      <c r="AO25" s="626">
        <f t="shared" si="2"/>
        <v>1117.8899999999999</v>
      </c>
      <c r="AP25" s="627">
        <f t="shared" si="30"/>
        <v>0</v>
      </c>
      <c r="AQ25" s="638" t="e">
        <f t="shared" si="31"/>
        <v>#DIV/0!</v>
      </c>
    </row>
    <row r="26" spans="1:43" ht="24" customHeight="1" thickTop="1" thickBot="1" x14ac:dyDescent="0.3">
      <c r="A26" s="563">
        <v>625</v>
      </c>
      <c r="B26" s="1777" t="s">
        <v>587</v>
      </c>
      <c r="C26" s="1778"/>
      <c r="D26" s="1779"/>
      <c r="E26" s="612">
        <v>1528.11</v>
      </c>
      <c r="F26" s="613"/>
      <c r="G26" s="597" t="e">
        <f t="shared" si="18"/>
        <v>#DIV/0!</v>
      </c>
      <c r="H26" s="580">
        <v>1529.04</v>
      </c>
      <c r="I26" s="581"/>
      <c r="J26" s="578" t="e">
        <f t="shared" si="19"/>
        <v>#DIV/0!</v>
      </c>
      <c r="K26" s="612">
        <v>1481.29</v>
      </c>
      <c r="L26" s="613"/>
      <c r="M26" s="597" t="e">
        <f t="shared" si="20"/>
        <v>#DIV/0!</v>
      </c>
      <c r="N26" s="580">
        <v>456.05</v>
      </c>
      <c r="O26" s="581"/>
      <c r="P26" s="578" t="e">
        <f t="shared" si="21"/>
        <v>#DIV/0!</v>
      </c>
      <c r="Q26" s="612">
        <v>287.49</v>
      </c>
      <c r="R26" s="613"/>
      <c r="S26" s="597" t="e">
        <f t="shared" si="22"/>
        <v>#DIV/0!</v>
      </c>
      <c r="T26" s="580"/>
      <c r="U26" s="581"/>
      <c r="V26" s="578" t="e">
        <f t="shared" si="23"/>
        <v>#DIV/0!</v>
      </c>
      <c r="W26" s="612"/>
      <c r="X26" s="613"/>
      <c r="Y26" s="597" t="e">
        <f t="shared" si="24"/>
        <v>#DIV/0!</v>
      </c>
      <c r="Z26" s="580"/>
      <c r="AA26" s="581"/>
      <c r="AB26" s="578" t="e">
        <f t="shared" si="25"/>
        <v>#DIV/0!</v>
      </c>
      <c r="AC26" s="612"/>
      <c r="AD26" s="613"/>
      <c r="AE26" s="597" t="e">
        <f t="shared" si="26"/>
        <v>#DIV/0!</v>
      </c>
      <c r="AF26" s="580"/>
      <c r="AG26" s="581"/>
      <c r="AH26" s="578" t="e">
        <f t="shared" si="27"/>
        <v>#DIV/0!</v>
      </c>
      <c r="AI26" s="612"/>
      <c r="AJ26" s="613"/>
      <c r="AK26" s="597" t="e">
        <f t="shared" si="28"/>
        <v>#DIV/0!</v>
      </c>
      <c r="AL26" s="580"/>
      <c r="AM26" s="581"/>
      <c r="AN26" s="578" t="e">
        <f t="shared" si="29"/>
        <v>#DIV/0!</v>
      </c>
      <c r="AO26" s="626">
        <f t="shared" si="2"/>
        <v>5281.98</v>
      </c>
      <c r="AP26" s="627">
        <f t="shared" si="30"/>
        <v>0</v>
      </c>
      <c r="AQ26" s="638" t="e">
        <f t="shared" si="31"/>
        <v>#DIV/0!</v>
      </c>
    </row>
    <row r="27" spans="1:43" ht="24" customHeight="1" thickTop="1" thickBot="1" x14ac:dyDescent="0.3">
      <c r="A27" s="563">
        <v>626</v>
      </c>
      <c r="B27" s="1777" t="s">
        <v>588</v>
      </c>
      <c r="C27" s="1778"/>
      <c r="D27" s="1779"/>
      <c r="E27" s="614">
        <v>880.85</v>
      </c>
      <c r="F27" s="615"/>
      <c r="G27" s="594" t="e">
        <f t="shared" si="18"/>
        <v>#DIV/0!</v>
      </c>
      <c r="H27" s="652">
        <v>57.5</v>
      </c>
      <c r="I27" s="582"/>
      <c r="J27" s="572" t="e">
        <f t="shared" si="19"/>
        <v>#DIV/0!</v>
      </c>
      <c r="K27" s="614">
        <v>14.14</v>
      </c>
      <c r="L27" s="615"/>
      <c r="M27" s="594" t="e">
        <f t="shared" si="20"/>
        <v>#DIV/0!</v>
      </c>
      <c r="N27" s="580">
        <v>50.25</v>
      </c>
      <c r="O27" s="582"/>
      <c r="P27" s="572" t="e">
        <f t="shared" si="21"/>
        <v>#DIV/0!</v>
      </c>
      <c r="Q27" s="614">
        <v>9.26</v>
      </c>
      <c r="R27" s="615"/>
      <c r="S27" s="594" t="e">
        <f t="shared" si="22"/>
        <v>#DIV/0!</v>
      </c>
      <c r="T27" s="652"/>
      <c r="U27" s="582"/>
      <c r="V27" s="572" t="e">
        <f t="shared" si="23"/>
        <v>#DIV/0!</v>
      </c>
      <c r="W27" s="614"/>
      <c r="X27" s="615"/>
      <c r="Y27" s="594" t="e">
        <f t="shared" si="24"/>
        <v>#DIV/0!</v>
      </c>
      <c r="Z27" s="652"/>
      <c r="AA27" s="582"/>
      <c r="AB27" s="572" t="e">
        <f t="shared" si="25"/>
        <v>#DIV/0!</v>
      </c>
      <c r="AC27" s="614"/>
      <c r="AD27" s="615"/>
      <c r="AE27" s="595" t="e">
        <f t="shared" si="26"/>
        <v>#DIV/0!</v>
      </c>
      <c r="AF27" s="652"/>
      <c r="AG27" s="582"/>
      <c r="AH27" s="574" t="e">
        <f t="shared" si="27"/>
        <v>#DIV/0!</v>
      </c>
      <c r="AI27" s="614"/>
      <c r="AJ27" s="615"/>
      <c r="AK27" s="1130" t="e">
        <f t="shared" si="28"/>
        <v>#DIV/0!</v>
      </c>
      <c r="AL27" s="1131"/>
      <c r="AM27" s="582"/>
      <c r="AN27" s="572" t="e">
        <f t="shared" si="29"/>
        <v>#DIV/0!</v>
      </c>
      <c r="AO27" s="626">
        <f t="shared" si="2"/>
        <v>1012</v>
      </c>
      <c r="AP27" s="627">
        <f t="shared" si="30"/>
        <v>0</v>
      </c>
      <c r="AQ27" s="635" t="e">
        <f t="shared" si="31"/>
        <v>#DIV/0!</v>
      </c>
    </row>
    <row r="28" spans="1:43" ht="24" customHeight="1" thickTop="1" thickBot="1" x14ac:dyDescent="0.3">
      <c r="A28" s="563">
        <v>627</v>
      </c>
      <c r="B28" s="1777" t="s">
        <v>589</v>
      </c>
      <c r="C28" s="1778"/>
      <c r="D28" s="1779"/>
      <c r="E28" s="602">
        <f>DATOS!C18</f>
        <v>182</v>
      </c>
      <c r="F28" s="604"/>
      <c r="G28" s="597" t="e">
        <f t="shared" si="18"/>
        <v>#DIV/0!</v>
      </c>
      <c r="H28" s="570">
        <f>DATOS!E18</f>
        <v>262</v>
      </c>
      <c r="I28" s="573"/>
      <c r="J28" s="578" t="e">
        <f t="shared" si="19"/>
        <v>#DIV/0!</v>
      </c>
      <c r="K28" s="602">
        <f>DATOS!G18</f>
        <v>35.799999999999997</v>
      </c>
      <c r="L28" s="604"/>
      <c r="M28" s="597" t="e">
        <f t="shared" si="20"/>
        <v>#DIV/0!</v>
      </c>
      <c r="N28" s="570">
        <f>DATOS!I18</f>
        <v>58.95</v>
      </c>
      <c r="O28" s="573"/>
      <c r="P28" s="578" t="e">
        <f t="shared" si="21"/>
        <v>#DIV/0!</v>
      </c>
      <c r="Q28" s="602">
        <f>DATOS!K18</f>
        <v>53.6</v>
      </c>
      <c r="R28" s="604"/>
      <c r="S28" s="597" t="e">
        <f t="shared" si="22"/>
        <v>#DIV/0!</v>
      </c>
      <c r="T28" s="570">
        <f>DATOS!M18</f>
        <v>0</v>
      </c>
      <c r="U28" s="573"/>
      <c r="V28" s="578" t="e">
        <f t="shared" si="23"/>
        <v>#DIV/0!</v>
      </c>
      <c r="W28" s="602">
        <f>DATOS!O18</f>
        <v>0</v>
      </c>
      <c r="X28" s="604"/>
      <c r="Y28" s="597" t="e">
        <f t="shared" si="24"/>
        <v>#DIV/0!</v>
      </c>
      <c r="Z28" s="573">
        <f>DATOS!Q18</f>
        <v>0</v>
      </c>
      <c r="AA28" s="573"/>
      <c r="AB28" s="578" t="e">
        <f t="shared" si="25"/>
        <v>#DIV/0!</v>
      </c>
      <c r="AC28" s="602">
        <f>DATOS!S18</f>
        <v>0</v>
      </c>
      <c r="AD28" s="604"/>
      <c r="AE28" s="597" t="e">
        <f t="shared" si="26"/>
        <v>#DIV/0!</v>
      </c>
      <c r="AF28" s="570">
        <f>DATOS!U18</f>
        <v>0</v>
      </c>
      <c r="AG28" s="573"/>
      <c r="AH28" s="578" t="e">
        <f t="shared" si="27"/>
        <v>#DIV/0!</v>
      </c>
      <c r="AI28" s="602">
        <f>DATOS!W18</f>
        <v>0</v>
      </c>
      <c r="AJ28" s="604"/>
      <c r="AK28" s="597" t="e">
        <f t="shared" si="28"/>
        <v>#DIV/0!</v>
      </c>
      <c r="AL28" s="570">
        <f>DATOS!Y18</f>
        <v>0</v>
      </c>
      <c r="AM28" s="573"/>
      <c r="AN28" s="578" t="e">
        <f t="shared" si="29"/>
        <v>#DIV/0!</v>
      </c>
      <c r="AO28" s="626">
        <f t="shared" si="2"/>
        <v>592.35</v>
      </c>
      <c r="AP28" s="627">
        <f t="shared" si="30"/>
        <v>0</v>
      </c>
      <c r="AQ28" s="638" t="e">
        <f t="shared" si="31"/>
        <v>#DIV/0!</v>
      </c>
    </row>
    <row r="29" spans="1:43" ht="24" customHeight="1" thickTop="1" thickBot="1" x14ac:dyDescent="0.3">
      <c r="A29" s="563">
        <v>628</v>
      </c>
      <c r="B29" s="1777" t="s">
        <v>590</v>
      </c>
      <c r="C29" s="1778"/>
      <c r="D29" s="1779"/>
      <c r="E29" s="612">
        <f>DATOS!C11</f>
        <v>20273.86</v>
      </c>
      <c r="F29" s="613"/>
      <c r="G29" s="597" t="e">
        <f t="shared" si="18"/>
        <v>#DIV/0!</v>
      </c>
      <c r="H29" s="580">
        <f>DATOS!E11</f>
        <v>23581.68</v>
      </c>
      <c r="I29" s="581"/>
      <c r="J29" s="578" t="e">
        <f t="shared" si="19"/>
        <v>#DIV/0!</v>
      </c>
      <c r="K29" s="612">
        <f>DATOS!G11</f>
        <v>23333.4</v>
      </c>
      <c r="L29" s="613"/>
      <c r="M29" s="597" t="e">
        <f t="shared" si="20"/>
        <v>#DIV/0!</v>
      </c>
      <c r="N29" s="580">
        <f>DATOS!I11</f>
        <v>20063.490000000002</v>
      </c>
      <c r="O29" s="581"/>
      <c r="P29" s="578" t="e">
        <f t="shared" si="21"/>
        <v>#DIV/0!</v>
      </c>
      <c r="Q29" s="612">
        <f>DATOS!K11</f>
        <v>22794.26</v>
      </c>
      <c r="R29" s="613"/>
      <c r="S29" s="597" t="e">
        <f t="shared" si="22"/>
        <v>#DIV/0!</v>
      </c>
      <c r="T29" s="580">
        <f>DATOS!M11</f>
        <v>0</v>
      </c>
      <c r="U29" s="581"/>
      <c r="V29" s="578" t="e">
        <f t="shared" si="23"/>
        <v>#DIV/0!</v>
      </c>
      <c r="W29" s="612">
        <f>DATOS!O11</f>
        <v>0</v>
      </c>
      <c r="X29" s="613"/>
      <c r="Y29" s="597" t="e">
        <f t="shared" si="24"/>
        <v>#DIV/0!</v>
      </c>
      <c r="Z29" s="580">
        <f>DATOS!Q11</f>
        <v>0</v>
      </c>
      <c r="AA29" s="581"/>
      <c r="AB29" s="578" t="e">
        <f t="shared" si="25"/>
        <v>#DIV/0!</v>
      </c>
      <c r="AC29" s="612">
        <f>DATOS!S11</f>
        <v>0</v>
      </c>
      <c r="AD29" s="613"/>
      <c r="AE29" s="597" t="e">
        <f t="shared" si="26"/>
        <v>#DIV/0!</v>
      </c>
      <c r="AF29" s="580">
        <f>DATOS!U11</f>
        <v>0</v>
      </c>
      <c r="AG29" s="581"/>
      <c r="AH29" s="578" t="e">
        <f t="shared" si="27"/>
        <v>#DIV/0!</v>
      </c>
      <c r="AI29" s="612">
        <f>DATOS!W11</f>
        <v>0</v>
      </c>
      <c r="AJ29" s="613"/>
      <c r="AK29" s="597" t="e">
        <f t="shared" si="28"/>
        <v>#DIV/0!</v>
      </c>
      <c r="AL29" s="580">
        <f>DATOS!Y11</f>
        <v>0</v>
      </c>
      <c r="AM29" s="581"/>
      <c r="AN29" s="578" t="e">
        <f t="shared" si="29"/>
        <v>#DIV/0!</v>
      </c>
      <c r="AO29" s="626">
        <f t="shared" si="2"/>
        <v>110046.69</v>
      </c>
      <c r="AP29" s="627">
        <f t="shared" si="30"/>
        <v>0</v>
      </c>
      <c r="AQ29" s="638" t="e">
        <f t="shared" si="31"/>
        <v>#DIV/0!</v>
      </c>
    </row>
    <row r="30" spans="1:43" ht="24" customHeight="1" thickTop="1" thickBot="1" x14ac:dyDescent="0.3">
      <c r="A30" s="563">
        <v>629</v>
      </c>
      <c r="B30" s="1777" t="s">
        <v>591</v>
      </c>
      <c r="C30" s="1778"/>
      <c r="D30" s="1779"/>
      <c r="E30" s="614">
        <v>13134.26</v>
      </c>
      <c r="F30" s="615"/>
      <c r="G30" s="597" t="e">
        <f t="shared" si="18"/>
        <v>#DIV/0!</v>
      </c>
      <c r="H30" s="652">
        <v>12019.17</v>
      </c>
      <c r="I30" s="582"/>
      <c r="J30" s="578" t="e">
        <f t="shared" si="19"/>
        <v>#DIV/0!</v>
      </c>
      <c r="K30" s="614">
        <v>10662.41</v>
      </c>
      <c r="L30" s="615"/>
      <c r="M30" s="597" t="e">
        <f t="shared" si="20"/>
        <v>#DIV/0!</v>
      </c>
      <c r="N30" s="580">
        <v>11797.43</v>
      </c>
      <c r="O30" s="582"/>
      <c r="P30" s="578" t="e">
        <f t="shared" si="21"/>
        <v>#DIV/0!</v>
      </c>
      <c r="Q30" s="614">
        <v>10751.69</v>
      </c>
      <c r="R30" s="615"/>
      <c r="S30" s="597" t="e">
        <f t="shared" si="22"/>
        <v>#DIV/0!</v>
      </c>
      <c r="T30" s="652"/>
      <c r="U30" s="582"/>
      <c r="V30" s="578" t="e">
        <f t="shared" si="23"/>
        <v>#DIV/0!</v>
      </c>
      <c r="W30" s="614"/>
      <c r="X30" s="615"/>
      <c r="Y30" s="597" t="e">
        <f t="shared" si="24"/>
        <v>#DIV/0!</v>
      </c>
      <c r="Z30" s="652"/>
      <c r="AA30" s="582"/>
      <c r="AB30" s="578" t="e">
        <f t="shared" si="25"/>
        <v>#DIV/0!</v>
      </c>
      <c r="AC30" s="614"/>
      <c r="AD30" s="615"/>
      <c r="AE30" s="597" t="e">
        <f t="shared" si="26"/>
        <v>#DIV/0!</v>
      </c>
      <c r="AF30" s="652"/>
      <c r="AG30" s="582"/>
      <c r="AH30" s="578" t="e">
        <f t="shared" si="27"/>
        <v>#DIV/0!</v>
      </c>
      <c r="AI30" s="614"/>
      <c r="AJ30" s="615"/>
      <c r="AK30" s="597" t="e">
        <f t="shared" si="28"/>
        <v>#DIV/0!</v>
      </c>
      <c r="AL30" s="580"/>
      <c r="AM30" s="582"/>
      <c r="AN30" s="578" t="e">
        <f t="shared" si="29"/>
        <v>#DIV/0!</v>
      </c>
      <c r="AO30" s="626">
        <f t="shared" si="2"/>
        <v>58364.959999999999</v>
      </c>
      <c r="AP30" s="627">
        <f t="shared" si="30"/>
        <v>0</v>
      </c>
      <c r="AQ30" s="638" t="e">
        <f t="shared" si="31"/>
        <v>#DIV/0!</v>
      </c>
    </row>
    <row r="31" spans="1:43" ht="24" customHeight="1" thickTop="1" thickBot="1" x14ac:dyDescent="0.3">
      <c r="A31" s="563">
        <v>630</v>
      </c>
      <c r="B31" s="1777" t="s">
        <v>592</v>
      </c>
      <c r="C31" s="1778"/>
      <c r="D31" s="1779"/>
      <c r="E31" s="602">
        <v>0</v>
      </c>
      <c r="F31" s="604"/>
      <c r="G31" s="597" t="e">
        <f t="shared" si="18"/>
        <v>#DIV/0!</v>
      </c>
      <c r="H31" s="570">
        <v>0</v>
      </c>
      <c r="I31" s="573"/>
      <c r="J31" s="578" t="e">
        <f t="shared" si="19"/>
        <v>#DIV/0!</v>
      </c>
      <c r="K31" s="602">
        <v>63.42</v>
      </c>
      <c r="L31" s="604"/>
      <c r="M31" s="597" t="e">
        <f t="shared" si="20"/>
        <v>#DIV/0!</v>
      </c>
      <c r="N31" s="570">
        <v>61.6</v>
      </c>
      <c r="O31" s="573"/>
      <c r="P31" s="578" t="e">
        <f t="shared" si="21"/>
        <v>#DIV/0!</v>
      </c>
      <c r="Q31" s="602">
        <v>5791.63</v>
      </c>
      <c r="R31" s="604"/>
      <c r="S31" s="597" t="e">
        <f t="shared" si="22"/>
        <v>#DIV/0!</v>
      </c>
      <c r="T31" s="570"/>
      <c r="U31" s="573"/>
      <c r="V31" s="578" t="e">
        <f t="shared" si="23"/>
        <v>#DIV/0!</v>
      </c>
      <c r="W31" s="602"/>
      <c r="X31" s="604"/>
      <c r="Y31" s="597" t="e">
        <f t="shared" si="24"/>
        <v>#DIV/0!</v>
      </c>
      <c r="Z31" s="570"/>
      <c r="AA31" s="573"/>
      <c r="AB31" s="578" t="e">
        <f t="shared" si="25"/>
        <v>#DIV/0!</v>
      </c>
      <c r="AC31" s="602"/>
      <c r="AD31" s="604"/>
      <c r="AE31" s="597" t="e">
        <f t="shared" si="26"/>
        <v>#DIV/0!</v>
      </c>
      <c r="AF31" s="570"/>
      <c r="AG31" s="573"/>
      <c r="AH31" s="578" t="e">
        <f t="shared" si="27"/>
        <v>#DIV/0!</v>
      </c>
      <c r="AI31" s="602"/>
      <c r="AJ31" s="604"/>
      <c r="AK31" s="597" t="e">
        <f t="shared" si="28"/>
        <v>#DIV/0!</v>
      </c>
      <c r="AL31" s="570"/>
      <c r="AM31" s="573"/>
      <c r="AN31" s="578" t="e">
        <f t="shared" si="29"/>
        <v>#DIV/0!</v>
      </c>
      <c r="AO31" s="626">
        <f t="shared" si="2"/>
        <v>5916.6500000000005</v>
      </c>
      <c r="AP31" s="627">
        <f t="shared" si="30"/>
        <v>0</v>
      </c>
      <c r="AQ31" s="638" t="e">
        <f t="shared" si="31"/>
        <v>#DIV/0!</v>
      </c>
    </row>
    <row r="32" spans="1:43" ht="24" customHeight="1" thickTop="1" thickBot="1" x14ac:dyDescent="0.3">
      <c r="A32" s="563">
        <v>650</v>
      </c>
      <c r="B32" s="1777" t="s">
        <v>838</v>
      </c>
      <c r="C32" s="1778"/>
      <c r="D32" s="1779"/>
      <c r="E32" s="1273">
        <v>0</v>
      </c>
      <c r="F32" s="1274"/>
      <c r="G32" s="597" t="e">
        <f t="shared" si="18"/>
        <v>#DIV/0!</v>
      </c>
      <c r="H32" s="1276">
        <v>0</v>
      </c>
      <c r="I32" s="1275"/>
      <c r="J32" s="578" t="e">
        <f t="shared" si="19"/>
        <v>#DIV/0!</v>
      </c>
      <c r="K32" s="1272">
        <v>0</v>
      </c>
      <c r="L32" s="1270"/>
      <c r="M32" s="1277" t="e">
        <f t="shared" si="20"/>
        <v>#DIV/0!</v>
      </c>
      <c r="N32" s="1133">
        <v>0</v>
      </c>
      <c r="O32" s="1275"/>
      <c r="P32" s="578" t="e">
        <f t="shared" si="21"/>
        <v>#DIV/0!</v>
      </c>
      <c r="Q32" s="1272">
        <v>0</v>
      </c>
      <c r="R32" s="1270"/>
      <c r="S32" s="597" t="e">
        <f t="shared" si="22"/>
        <v>#DIV/0!</v>
      </c>
      <c r="T32" s="1133"/>
      <c r="U32" s="1275"/>
      <c r="V32" s="578" t="e">
        <f t="shared" si="23"/>
        <v>#DIV/0!</v>
      </c>
      <c r="W32" s="1272"/>
      <c r="X32" s="1270"/>
      <c r="Y32" s="1395" t="e">
        <f t="shared" si="24"/>
        <v>#DIV/0!</v>
      </c>
      <c r="Z32" s="1133"/>
      <c r="AA32" s="1275"/>
      <c r="AB32" s="578" t="e">
        <f t="shared" si="25"/>
        <v>#DIV/0!</v>
      </c>
      <c r="AC32" s="1272"/>
      <c r="AD32" s="1270"/>
      <c r="AE32" s="1395" t="e">
        <f t="shared" si="26"/>
        <v>#DIV/0!</v>
      </c>
      <c r="AF32" s="1133"/>
      <c r="AG32" s="1275"/>
      <c r="AH32" s="578" t="e">
        <f t="shared" si="27"/>
        <v>#DIV/0!</v>
      </c>
      <c r="AI32" s="602"/>
      <c r="AJ32" s="604"/>
      <c r="AK32" s="1279" t="e">
        <f t="shared" si="28"/>
        <v>#DIV/0!</v>
      </c>
      <c r="AL32" s="1133"/>
      <c r="AM32" s="1275"/>
      <c r="AN32" s="578" t="e">
        <f t="shared" si="29"/>
        <v>#DIV/0!</v>
      </c>
      <c r="AO32" s="626">
        <f t="shared" si="2"/>
        <v>0</v>
      </c>
      <c r="AP32" s="627"/>
      <c r="AQ32" s="638" t="e">
        <f t="shared" si="31"/>
        <v>#DIV/0!</v>
      </c>
    </row>
    <row r="33" spans="1:43" ht="24" customHeight="1" thickTop="1" thickBot="1" x14ac:dyDescent="0.3">
      <c r="A33" s="563">
        <v>694</v>
      </c>
      <c r="B33" s="1777" t="s">
        <v>839</v>
      </c>
      <c r="C33" s="1778"/>
      <c r="D33" s="1779"/>
      <c r="E33" s="1271">
        <v>0</v>
      </c>
      <c r="F33" s="604"/>
      <c r="G33" s="597" t="e">
        <f t="shared" si="18"/>
        <v>#DIV/0!</v>
      </c>
      <c r="H33" s="1276">
        <v>0</v>
      </c>
      <c r="I33" s="573"/>
      <c r="J33" s="578" t="e">
        <f t="shared" si="19"/>
        <v>#DIV/0!</v>
      </c>
      <c r="K33" s="1272">
        <v>0</v>
      </c>
      <c r="L33" s="1270"/>
      <c r="M33" s="1277" t="e">
        <f t="shared" si="20"/>
        <v>#DIV/0!</v>
      </c>
      <c r="N33" s="1133">
        <v>0</v>
      </c>
      <c r="O33" s="573"/>
      <c r="P33" s="578" t="e">
        <f t="shared" si="21"/>
        <v>#DIV/0!</v>
      </c>
      <c r="Q33" s="1272">
        <v>0</v>
      </c>
      <c r="R33" s="1270"/>
      <c r="S33" s="597" t="e">
        <f t="shared" si="22"/>
        <v>#DIV/0!</v>
      </c>
      <c r="T33" s="1133"/>
      <c r="U33" s="573"/>
      <c r="V33" s="578" t="e">
        <f t="shared" si="23"/>
        <v>#DIV/0!</v>
      </c>
      <c r="W33" s="1272"/>
      <c r="X33" s="1270"/>
      <c r="Y33" s="1395" t="e">
        <f t="shared" si="24"/>
        <v>#DIV/0!</v>
      </c>
      <c r="Z33" s="1133"/>
      <c r="AA33" s="573"/>
      <c r="AB33" s="578" t="e">
        <f t="shared" si="25"/>
        <v>#DIV/0!</v>
      </c>
      <c r="AC33" s="1272"/>
      <c r="AD33" s="1270"/>
      <c r="AE33" s="1395" t="e">
        <f t="shared" si="26"/>
        <v>#DIV/0!</v>
      </c>
      <c r="AF33" s="1133"/>
      <c r="AG33" s="573"/>
      <c r="AH33" s="578" t="e">
        <f t="shared" si="27"/>
        <v>#DIV/0!</v>
      </c>
      <c r="AI33" s="612"/>
      <c r="AJ33" s="613"/>
      <c r="AK33" s="1279" t="e">
        <f t="shared" si="28"/>
        <v>#DIV/0!</v>
      </c>
      <c r="AL33" s="1133"/>
      <c r="AM33" s="573"/>
      <c r="AN33" s="578" t="e">
        <f t="shared" si="29"/>
        <v>#DIV/0!</v>
      </c>
      <c r="AO33" s="626">
        <f t="shared" si="2"/>
        <v>0</v>
      </c>
      <c r="AP33" s="627"/>
      <c r="AQ33" s="638" t="e">
        <f t="shared" si="31"/>
        <v>#DIV/0!</v>
      </c>
    </row>
    <row r="34" spans="1:43" ht="24" customHeight="1" thickTop="1" thickBot="1" x14ac:dyDescent="0.3">
      <c r="A34" s="563">
        <v>695</v>
      </c>
      <c r="B34" s="1777" t="s">
        <v>732</v>
      </c>
      <c r="C34" s="1778"/>
      <c r="D34" s="1779"/>
      <c r="E34" s="1132">
        <v>0</v>
      </c>
      <c r="F34" s="604"/>
      <c r="G34" s="597" t="e">
        <f t="shared" si="18"/>
        <v>#DIV/0!</v>
      </c>
      <c r="H34" s="1276">
        <v>0</v>
      </c>
      <c r="I34" s="573"/>
      <c r="J34" s="578" t="e">
        <f t="shared" si="19"/>
        <v>#DIV/0!</v>
      </c>
      <c r="K34" s="602">
        <v>0</v>
      </c>
      <c r="L34" s="1270"/>
      <c r="M34" s="1278" t="e">
        <f t="shared" si="20"/>
        <v>#DIV/0!</v>
      </c>
      <c r="N34" s="1133">
        <v>0</v>
      </c>
      <c r="O34" s="573"/>
      <c r="P34" s="578" t="e">
        <f t="shared" si="21"/>
        <v>#DIV/0!</v>
      </c>
      <c r="Q34" s="602">
        <v>0</v>
      </c>
      <c r="R34" s="1270"/>
      <c r="S34" s="597" t="e">
        <f t="shared" si="22"/>
        <v>#DIV/0!</v>
      </c>
      <c r="T34" s="1133"/>
      <c r="U34" s="573"/>
      <c r="V34" s="578" t="e">
        <f t="shared" si="23"/>
        <v>#DIV/0!</v>
      </c>
      <c r="W34" s="602"/>
      <c r="X34" s="1270"/>
      <c r="Y34" s="1396" t="e">
        <f t="shared" si="24"/>
        <v>#DIV/0!</v>
      </c>
      <c r="Z34" s="1133"/>
      <c r="AA34" s="573"/>
      <c r="AB34" s="578" t="e">
        <f t="shared" si="25"/>
        <v>#DIV/0!</v>
      </c>
      <c r="AC34" s="602"/>
      <c r="AD34" s="1270"/>
      <c r="AE34" s="1396" t="e">
        <f t="shared" si="26"/>
        <v>#DIV/0!</v>
      </c>
      <c r="AF34" s="1133"/>
      <c r="AG34" s="573"/>
      <c r="AH34" s="578" t="e">
        <f t="shared" si="27"/>
        <v>#DIV/0!</v>
      </c>
      <c r="AI34" s="614"/>
      <c r="AJ34" s="615"/>
      <c r="AK34" s="1280" t="e">
        <f t="shared" si="28"/>
        <v>#DIV/0!</v>
      </c>
      <c r="AL34" s="1133"/>
      <c r="AM34" s="573"/>
      <c r="AN34" s="578" t="e">
        <f t="shared" si="29"/>
        <v>#DIV/0!</v>
      </c>
      <c r="AO34" s="626">
        <f t="shared" si="2"/>
        <v>0</v>
      </c>
      <c r="AP34" s="627"/>
      <c r="AQ34" s="638" t="e">
        <f t="shared" si="31"/>
        <v>#DIV/0!</v>
      </c>
    </row>
    <row r="35" spans="1:43" ht="24" customHeight="1" thickTop="1" thickBot="1" x14ac:dyDescent="0.3">
      <c r="A35" s="563"/>
      <c r="B35" s="1777" t="s">
        <v>593</v>
      </c>
      <c r="C35" s="1778"/>
      <c r="D35" s="1779"/>
      <c r="E35" s="653">
        <f>E31+E30+E27+E26+E24+E22</f>
        <v>18506.36</v>
      </c>
      <c r="F35" s="654">
        <f>F31+F30+F27+F26+F24+F22</f>
        <v>0</v>
      </c>
      <c r="G35" s="597" t="e">
        <f t="shared" si="18"/>
        <v>#DIV/0!</v>
      </c>
      <c r="H35" s="585">
        <f>H31+H30+H27+H26+H24+H22</f>
        <v>15569.919999999998</v>
      </c>
      <c r="I35" s="585">
        <f>I31+I30+I27+I26+I24+I22</f>
        <v>0</v>
      </c>
      <c r="J35" s="578" t="e">
        <f t="shared" si="19"/>
        <v>#DIV/0!</v>
      </c>
      <c r="K35" s="618">
        <f>K31+K30+K27+K26+K24+K22</f>
        <v>14310.059999999998</v>
      </c>
      <c r="L35" s="618">
        <f>L31+L30+L27+L26+L24+L22</f>
        <v>0</v>
      </c>
      <c r="M35" s="597" t="e">
        <f t="shared" si="20"/>
        <v>#DIV/0!</v>
      </c>
      <c r="N35" s="585">
        <f>N31+N30+N27+N26+N24+N22</f>
        <v>14724.13</v>
      </c>
      <c r="O35" s="585">
        <f>O31+O30+O27+O26+O24+O22</f>
        <v>0</v>
      </c>
      <c r="P35" s="578" t="e">
        <f t="shared" si="21"/>
        <v>#DIV/0!</v>
      </c>
      <c r="Q35" s="618">
        <f>Q31+Q30+Q27+Q26+Q24+Q22</f>
        <v>20009.650000000001</v>
      </c>
      <c r="R35" s="618">
        <f>R31+R30+R27+R26+R24+R22</f>
        <v>0</v>
      </c>
      <c r="S35" s="597" t="e">
        <f t="shared" si="22"/>
        <v>#DIV/0!</v>
      </c>
      <c r="T35" s="585">
        <f>T31+T30+T27+T26+T24+T22</f>
        <v>0</v>
      </c>
      <c r="U35" s="585">
        <f>U31+U30+U27+U26+U24+U22</f>
        <v>0</v>
      </c>
      <c r="V35" s="578" t="e">
        <f t="shared" si="23"/>
        <v>#DIV/0!</v>
      </c>
      <c r="W35" s="618">
        <f>W31+W30+W27+W26+W24+W22</f>
        <v>0</v>
      </c>
      <c r="X35" s="618">
        <f>X31+X30+X27+X26+X24+X22</f>
        <v>0</v>
      </c>
      <c r="Y35" s="597" t="e">
        <f t="shared" si="24"/>
        <v>#DIV/0!</v>
      </c>
      <c r="Z35" s="585">
        <f>Z31+Z30+Z27+Z26+Z24+Z22</f>
        <v>0</v>
      </c>
      <c r="AA35" s="585">
        <f>AA31+AA30+AA27+AA26+AA24+AA22</f>
        <v>0</v>
      </c>
      <c r="AB35" s="578" t="e">
        <f t="shared" si="25"/>
        <v>#DIV/0!</v>
      </c>
      <c r="AC35" s="618">
        <f>AC31+AC30+AC27+AC26+AC24+AC22</f>
        <v>0</v>
      </c>
      <c r="AD35" s="618">
        <f>AD31+AD30+AD27+AD26+AD24+AD22</f>
        <v>0</v>
      </c>
      <c r="AE35" s="597" t="e">
        <f t="shared" si="26"/>
        <v>#DIV/0!</v>
      </c>
      <c r="AF35" s="585">
        <f>AF31+AF30+AF27+AF26+AF24+AF22</f>
        <v>0</v>
      </c>
      <c r="AG35" s="585">
        <f>AG31+AG30+AG27+AG26+AG24+AG22</f>
        <v>0</v>
      </c>
      <c r="AH35" s="578" t="e">
        <f t="shared" si="27"/>
        <v>#DIV/0!</v>
      </c>
      <c r="AI35" s="618">
        <f>AI31+AI30+AI27+AI26+AI24+AI22</f>
        <v>0</v>
      </c>
      <c r="AJ35" s="618">
        <f>AJ31+AJ30+AJ27+AJ26+AJ24+AJ22</f>
        <v>0</v>
      </c>
      <c r="AK35" s="597" t="e">
        <f t="shared" si="28"/>
        <v>#DIV/0!</v>
      </c>
      <c r="AL35" s="585">
        <f>AL31+AL30+AL27+AL26+AL24+AL22</f>
        <v>0</v>
      </c>
      <c r="AM35" s="585">
        <f>AM31+AM30+AM27+AM26+AM24+AM22</f>
        <v>0</v>
      </c>
      <c r="AN35" s="578" t="e">
        <f t="shared" si="29"/>
        <v>#DIV/0!</v>
      </c>
      <c r="AO35" s="626">
        <f t="shared" si="2"/>
        <v>83120.12</v>
      </c>
      <c r="AP35" s="627">
        <f>AP31+AP30+AP27+AP26+AP24+AP22</f>
        <v>0</v>
      </c>
      <c r="AQ35" s="638" t="e">
        <f t="shared" si="31"/>
        <v>#DIV/0!</v>
      </c>
    </row>
    <row r="36" spans="1:43" ht="24" customHeight="1" thickTop="1" thickBot="1" x14ac:dyDescent="0.4">
      <c r="B36" s="1786" t="s">
        <v>43</v>
      </c>
      <c r="C36" s="1786"/>
      <c r="E36" s="605">
        <f>SUM(E37:E38)</f>
        <v>7007.16</v>
      </c>
      <c r="F36" s="605">
        <f>SUM(F37:F38)</f>
        <v>0</v>
      </c>
      <c r="G36" s="593" t="e">
        <f>1-(E36/F36)</f>
        <v>#DIV/0!</v>
      </c>
      <c r="H36" s="591">
        <f>SUM(H37:H38)</f>
        <v>8239.08</v>
      </c>
      <c r="I36" s="591">
        <f>SUM(I37:I38)</f>
        <v>0</v>
      </c>
      <c r="J36" s="590" t="e">
        <f>1-(H36/I36)</f>
        <v>#DIV/0!</v>
      </c>
      <c r="K36" s="605">
        <f>SUM(K37:K38)</f>
        <v>8239.08</v>
      </c>
      <c r="L36" s="605">
        <f>SUM(L37:L38)</f>
        <v>0</v>
      </c>
      <c r="M36" s="593" t="e">
        <f>1-(K36/L36)</f>
        <v>#DIV/0!</v>
      </c>
      <c r="N36" s="591">
        <f>SUM(N37:N38)</f>
        <v>8239.08</v>
      </c>
      <c r="O36" s="591">
        <f>SUM(O37:O38)</f>
        <v>0</v>
      </c>
      <c r="P36" s="590" t="e">
        <f>1-(N36/O36)</f>
        <v>#DIV/0!</v>
      </c>
      <c r="Q36" s="605">
        <f>SUM(Q37:Q38)</f>
        <v>8280.75</v>
      </c>
      <c r="R36" s="605">
        <f>SUM(R37:R38)</f>
        <v>0</v>
      </c>
      <c r="S36" s="593" t="e">
        <f>1-(Q36/R36)</f>
        <v>#DIV/0!</v>
      </c>
      <c r="T36" s="591">
        <f>SUM(T37:T38)</f>
        <v>0</v>
      </c>
      <c r="U36" s="591">
        <f>SUM(U37:U38)</f>
        <v>0</v>
      </c>
      <c r="V36" s="590" t="e">
        <f>1-(T36/U36)</f>
        <v>#DIV/0!</v>
      </c>
      <c r="W36" s="605">
        <f>SUM(W37:W38)</f>
        <v>0</v>
      </c>
      <c r="X36" s="605">
        <f>SUM(X37:X38)</f>
        <v>0</v>
      </c>
      <c r="Y36" s="593" t="e">
        <f>1-(W36/X36)</f>
        <v>#DIV/0!</v>
      </c>
      <c r="Z36" s="591">
        <f>SUM(Z37:Z38)</f>
        <v>0</v>
      </c>
      <c r="AA36" s="591">
        <f>SUM(AA37:AA38)</f>
        <v>0</v>
      </c>
      <c r="AB36" s="590" t="e">
        <f>1-(Z36/AA36)</f>
        <v>#DIV/0!</v>
      </c>
      <c r="AC36" s="605">
        <f>SUM(AC37:AC38)</f>
        <v>0</v>
      </c>
      <c r="AD36" s="605">
        <f>SUM(AD37:AD38)</f>
        <v>0</v>
      </c>
      <c r="AE36" s="593" t="e">
        <f>1-(AC36/AD36)</f>
        <v>#DIV/0!</v>
      </c>
      <c r="AF36" s="591">
        <f>SUM(AF37:AF38)</f>
        <v>0</v>
      </c>
      <c r="AG36" s="591">
        <f>SUM(AG37:AG38)</f>
        <v>0</v>
      </c>
      <c r="AH36" s="590" t="e">
        <f>1-(AF36/AG36)</f>
        <v>#DIV/0!</v>
      </c>
      <c r="AI36" s="605">
        <f>SUM(AI37:AI38)</f>
        <v>0</v>
      </c>
      <c r="AJ36" s="605">
        <f>SUM(AJ37:AJ38)</f>
        <v>0</v>
      </c>
      <c r="AK36" s="593" t="e">
        <f>1-(AI36/AJ36)</f>
        <v>#DIV/0!</v>
      </c>
      <c r="AL36" s="591">
        <f>SUM(AL37:AL38)</f>
        <v>0</v>
      </c>
      <c r="AM36" s="591">
        <f>SUM(AM37:AM38)</f>
        <v>0</v>
      </c>
      <c r="AN36" s="590" t="e">
        <f>1-(AL36/AM36)</f>
        <v>#DIV/0!</v>
      </c>
      <c r="AO36" s="631">
        <f>SUM(AO37:AO38)</f>
        <v>40005.15</v>
      </c>
      <c r="AP36" s="631">
        <f>SUM(AP37:AP38)</f>
        <v>0</v>
      </c>
      <c r="AQ36" s="634" t="e">
        <f>1-(AO36/AP36)</f>
        <v>#DIV/0!</v>
      </c>
    </row>
    <row r="37" spans="1:43" ht="24" customHeight="1" thickTop="1" thickBot="1" x14ac:dyDescent="0.3">
      <c r="A37" s="563">
        <v>680</v>
      </c>
      <c r="B37" s="1777" t="s">
        <v>594</v>
      </c>
      <c r="C37" s="1778"/>
      <c r="D37" s="1779"/>
      <c r="E37" s="616">
        <v>0</v>
      </c>
      <c r="F37" s="617"/>
      <c r="G37" s="594" t="e">
        <f>1-(E37/F37)</f>
        <v>#DIV/0!</v>
      </c>
      <c r="H37" s="583">
        <v>0</v>
      </c>
      <c r="I37" s="584"/>
      <c r="J37" s="574" t="e">
        <f>1-(H37/I37)</f>
        <v>#DIV/0!</v>
      </c>
      <c r="K37" s="616">
        <v>0</v>
      </c>
      <c r="L37" s="617"/>
      <c r="M37" s="594" t="e">
        <f>1-(K37/L37)</f>
        <v>#DIV/0!</v>
      </c>
      <c r="N37" s="583">
        <v>0</v>
      </c>
      <c r="O37" s="584"/>
      <c r="P37" s="572" t="e">
        <f>1-(N37/O37)</f>
        <v>#DIV/0!</v>
      </c>
      <c r="Q37" s="616">
        <v>0</v>
      </c>
      <c r="R37" s="617"/>
      <c r="S37" s="594" t="e">
        <f>1-(Q37/R37)</f>
        <v>#DIV/0!</v>
      </c>
      <c r="T37" s="583"/>
      <c r="U37" s="584"/>
      <c r="V37" s="572" t="e">
        <f>1-(T37/U37)</f>
        <v>#DIV/0!</v>
      </c>
      <c r="W37" s="616"/>
      <c r="X37" s="617"/>
      <c r="Y37" s="594" t="e">
        <f>1-(W37/X37)</f>
        <v>#DIV/0!</v>
      </c>
      <c r="Z37" s="583"/>
      <c r="AA37" s="584"/>
      <c r="AB37" s="572" t="e">
        <f>1-(Z37/AA37)</f>
        <v>#DIV/0!</v>
      </c>
      <c r="AC37" s="616"/>
      <c r="AD37" s="617"/>
      <c r="AE37" s="594" t="e">
        <f>1-(AC37/AD37)</f>
        <v>#DIV/0!</v>
      </c>
      <c r="AF37" s="583"/>
      <c r="AG37" s="584"/>
      <c r="AH37" s="572" t="e">
        <f>1-(AF37/AG37)</f>
        <v>#DIV/0!</v>
      </c>
      <c r="AI37" s="616"/>
      <c r="AJ37" s="617"/>
      <c r="AK37" s="594" t="e">
        <f>1-(AI37/AJ37)</f>
        <v>#DIV/0!</v>
      </c>
      <c r="AL37" s="583"/>
      <c r="AM37" s="584"/>
      <c r="AN37" s="572" t="e">
        <f>1-(AL37/AM37)</f>
        <v>#DIV/0!</v>
      </c>
      <c r="AO37" s="626">
        <f t="shared" si="2"/>
        <v>0</v>
      </c>
      <c r="AP37" s="627">
        <f>F37+I37+L37+O37+R37+U37+X37+AA37+AD37+AG37+AJ37+AM37</f>
        <v>0</v>
      </c>
      <c r="AQ37" s="635" t="e">
        <f>1-(AO37/AP37)</f>
        <v>#DIV/0!</v>
      </c>
    </row>
    <row r="38" spans="1:43" ht="24" customHeight="1" thickTop="1" thickBot="1" x14ac:dyDescent="0.3">
      <c r="A38" s="563">
        <v>681</v>
      </c>
      <c r="B38" s="1777" t="s">
        <v>595</v>
      </c>
      <c r="C38" s="1778"/>
      <c r="D38" s="1779"/>
      <c r="E38" s="602">
        <v>7007.16</v>
      </c>
      <c r="F38" s="604"/>
      <c r="G38" s="594" t="e">
        <f>1-(E38/F38)</f>
        <v>#DIV/0!</v>
      </c>
      <c r="H38" s="570">
        <v>8239.08</v>
      </c>
      <c r="I38" s="573"/>
      <c r="J38" s="572" t="e">
        <f>1-(H38/I38)</f>
        <v>#DIV/0!</v>
      </c>
      <c r="K38" s="602">
        <v>8239.08</v>
      </c>
      <c r="L38" s="604"/>
      <c r="M38" s="594" t="e">
        <f>1-(K38/L38)</f>
        <v>#DIV/0!</v>
      </c>
      <c r="N38" s="570">
        <v>8239.08</v>
      </c>
      <c r="O38" s="573"/>
      <c r="P38" s="572" t="e">
        <f>1-(N38/O38)</f>
        <v>#DIV/0!</v>
      </c>
      <c r="Q38" s="602">
        <v>8280.75</v>
      </c>
      <c r="R38" s="604"/>
      <c r="S38" s="594" t="e">
        <f>1-(Q38/R38)</f>
        <v>#DIV/0!</v>
      </c>
      <c r="T38" s="570"/>
      <c r="U38" s="573"/>
      <c r="V38" s="572" t="e">
        <f>1-(T38/U38)</f>
        <v>#DIV/0!</v>
      </c>
      <c r="W38" s="602"/>
      <c r="X38" s="604"/>
      <c r="Y38" s="594" t="e">
        <f>1-(W38/X38)</f>
        <v>#DIV/0!</v>
      </c>
      <c r="Z38" s="570"/>
      <c r="AA38" s="573"/>
      <c r="AB38" s="572" t="e">
        <f>1-(Z38/AA38)</f>
        <v>#DIV/0!</v>
      </c>
      <c r="AC38" s="602"/>
      <c r="AD38" s="604"/>
      <c r="AE38" s="594" t="e">
        <f>1-(AC38/AD38)</f>
        <v>#DIV/0!</v>
      </c>
      <c r="AF38" s="570"/>
      <c r="AG38" s="573"/>
      <c r="AH38" s="572" t="e">
        <f>1-(AF38/AG38)</f>
        <v>#DIV/0!</v>
      </c>
      <c r="AI38" s="602"/>
      <c r="AJ38" s="604"/>
      <c r="AK38" s="594" t="e">
        <f>1-(AI38/AJ38)</f>
        <v>#DIV/0!</v>
      </c>
      <c r="AL38" s="570"/>
      <c r="AM38" s="573"/>
      <c r="AN38" s="572" t="e">
        <f>1-(AL38/AM38)</f>
        <v>#DIV/0!</v>
      </c>
      <c r="AO38" s="626">
        <f t="shared" si="2"/>
        <v>40005.15</v>
      </c>
      <c r="AP38" s="627">
        <f>F38+I38+L38+O38+R38+U38+X38+AA38+AD38+AG38+AJ38+AM38</f>
        <v>0</v>
      </c>
      <c r="AQ38" s="635" t="e">
        <f>1-(AO38/AP38)</f>
        <v>#DIV/0!</v>
      </c>
    </row>
    <row r="39" spans="1:43" ht="24" customHeight="1" thickTop="1" thickBot="1" x14ac:dyDescent="0.4">
      <c r="B39" s="1786" t="s">
        <v>596</v>
      </c>
      <c r="C39" s="1786"/>
      <c r="E39" s="605">
        <f>SUM(E40)</f>
        <v>0</v>
      </c>
      <c r="F39" s="605">
        <f>SUM(F40)</f>
        <v>0</v>
      </c>
      <c r="G39" s="593" t="e">
        <f>(E39/F39)-1</f>
        <v>#DIV/0!</v>
      </c>
      <c r="H39" s="591">
        <f t="shared" ref="H39:AG39" si="32">SUM(H40)</f>
        <v>0</v>
      </c>
      <c r="I39" s="591">
        <f t="shared" si="32"/>
        <v>0</v>
      </c>
      <c r="J39" s="590" t="e">
        <f>(H39/I39)-1</f>
        <v>#DIV/0!</v>
      </c>
      <c r="K39" s="605">
        <f t="shared" si="32"/>
        <v>0</v>
      </c>
      <c r="L39" s="605">
        <f t="shared" si="32"/>
        <v>0</v>
      </c>
      <c r="M39" s="593" t="e">
        <f>(K39/L39)-1</f>
        <v>#DIV/0!</v>
      </c>
      <c r="N39" s="591">
        <f t="shared" si="32"/>
        <v>0</v>
      </c>
      <c r="O39" s="591">
        <f t="shared" si="32"/>
        <v>0</v>
      </c>
      <c r="P39" s="590" t="e">
        <f>(N39/O39)-1</f>
        <v>#DIV/0!</v>
      </c>
      <c r="Q39" s="605">
        <f t="shared" si="32"/>
        <v>0</v>
      </c>
      <c r="R39" s="605">
        <f t="shared" si="32"/>
        <v>0</v>
      </c>
      <c r="S39" s="593" t="e">
        <f>(Q39/R39)-1</f>
        <v>#DIV/0!</v>
      </c>
      <c r="T39" s="591">
        <f t="shared" si="32"/>
        <v>0</v>
      </c>
      <c r="U39" s="591">
        <f>SUM(U40)</f>
        <v>0</v>
      </c>
      <c r="V39" s="590" t="e">
        <f>(T39/U39)-1</f>
        <v>#DIV/0!</v>
      </c>
      <c r="W39" s="605">
        <f t="shared" si="32"/>
        <v>0</v>
      </c>
      <c r="X39" s="605">
        <f>SUM(X40)</f>
        <v>0</v>
      </c>
      <c r="Y39" s="593" t="e">
        <f>(W39/X39)-1</f>
        <v>#DIV/0!</v>
      </c>
      <c r="Z39" s="591">
        <f t="shared" si="32"/>
        <v>0</v>
      </c>
      <c r="AA39" s="591">
        <f t="shared" si="32"/>
        <v>0</v>
      </c>
      <c r="AB39" s="590" t="e">
        <f>(Z39/AA39)-1</f>
        <v>#DIV/0!</v>
      </c>
      <c r="AC39" s="605">
        <f>SUM(AC40)</f>
        <v>0</v>
      </c>
      <c r="AD39" s="605">
        <f>SUM(AD40)</f>
        <v>0</v>
      </c>
      <c r="AE39" s="593" t="e">
        <f>(AC39/AD39)-1</f>
        <v>#DIV/0!</v>
      </c>
      <c r="AF39" s="591">
        <f t="shared" si="32"/>
        <v>0</v>
      </c>
      <c r="AG39" s="591">
        <f t="shared" si="32"/>
        <v>0</v>
      </c>
      <c r="AH39" s="590" t="e">
        <f>(AF39/AG39)-1</f>
        <v>#DIV/0!</v>
      </c>
      <c r="AI39" s="624">
        <f>SUM(AI40)</f>
        <v>0</v>
      </c>
      <c r="AJ39" s="624">
        <f>SUM(AJ40)</f>
        <v>0</v>
      </c>
      <c r="AK39" s="623" t="e">
        <f>(AI39/AJ39)-1</f>
        <v>#DIV/0!</v>
      </c>
      <c r="AL39" s="591">
        <f>SUM(AL40)</f>
        <v>0</v>
      </c>
      <c r="AM39" s="591">
        <f>SUM(AM40)</f>
        <v>0</v>
      </c>
      <c r="AN39" s="590" t="e">
        <f>(AL39/AM39)-1</f>
        <v>#DIV/0!</v>
      </c>
      <c r="AO39" s="631">
        <f>SUM(AO40)</f>
        <v>0</v>
      </c>
      <c r="AP39" s="631">
        <f>SUM(AP40)</f>
        <v>0</v>
      </c>
      <c r="AQ39" s="639" t="e">
        <f>(AO39/AP39)-1</f>
        <v>#DIV/0!</v>
      </c>
    </row>
    <row r="40" spans="1:43" ht="24" customHeight="1" thickTop="1" thickBot="1" x14ac:dyDescent="0.3">
      <c r="A40" s="563">
        <v>746</v>
      </c>
      <c r="B40" s="1777" t="s">
        <v>597</v>
      </c>
      <c r="C40" s="1778"/>
      <c r="D40" s="1779"/>
      <c r="E40" s="616">
        <f>DATOS!C14</f>
        <v>0</v>
      </c>
      <c r="F40" s="617"/>
      <c r="G40" s="594" t="e">
        <f>(E40/F40)-1</f>
        <v>#DIV/0!</v>
      </c>
      <c r="H40" s="583">
        <f>DATOS!E14</f>
        <v>0</v>
      </c>
      <c r="I40" s="584"/>
      <c r="J40" s="572" t="e">
        <f>(H40/I40)-1</f>
        <v>#DIV/0!</v>
      </c>
      <c r="K40" s="616">
        <f>DATOS!G14</f>
        <v>0</v>
      </c>
      <c r="L40" s="617"/>
      <c r="M40" s="594" t="e">
        <f>(K40/L40)-1</f>
        <v>#DIV/0!</v>
      </c>
      <c r="N40" s="583">
        <f>DATOS!I14</f>
        <v>0</v>
      </c>
      <c r="O40" s="584"/>
      <c r="P40" s="572" t="e">
        <f>(N40/O40)-1</f>
        <v>#DIV/0!</v>
      </c>
      <c r="Q40" s="616">
        <f>DATOS!K14</f>
        <v>0</v>
      </c>
      <c r="R40" s="617"/>
      <c r="S40" s="594" t="e">
        <f>(Q40/R40)-1</f>
        <v>#DIV/0!</v>
      </c>
      <c r="T40" s="584">
        <f>DATOS!M14</f>
        <v>0</v>
      </c>
      <c r="U40" s="584"/>
      <c r="V40" s="572" t="e">
        <f>(T40/U40)-1</f>
        <v>#DIV/0!</v>
      </c>
      <c r="W40" s="616">
        <f>DATOS!O14</f>
        <v>0</v>
      </c>
      <c r="X40" s="617"/>
      <c r="Y40" s="594" t="e">
        <f>(W40/X40)-1</f>
        <v>#DIV/0!</v>
      </c>
      <c r="Z40" s="583">
        <f>DATOS!Q14</f>
        <v>0</v>
      </c>
      <c r="AA40" s="584"/>
      <c r="AB40" s="572" t="e">
        <f>(Z40/AA40)-1</f>
        <v>#DIV/0!</v>
      </c>
      <c r="AC40" s="616">
        <f>DATOS!S14</f>
        <v>0</v>
      </c>
      <c r="AD40" s="617"/>
      <c r="AE40" s="594" t="e">
        <f>(AC40/AD40)-1</f>
        <v>#DIV/0!</v>
      </c>
      <c r="AF40" s="583">
        <f>DATOS!U14</f>
        <v>0</v>
      </c>
      <c r="AG40" s="584"/>
      <c r="AH40" s="572" t="e">
        <f>(AF40/AG40)-1</f>
        <v>#DIV/0!</v>
      </c>
      <c r="AI40" s="616">
        <f>DATOS!W14</f>
        <v>0</v>
      </c>
      <c r="AJ40" s="617"/>
      <c r="AK40" s="594" t="e">
        <f>(AI40/AJ40)-1</f>
        <v>#DIV/0!</v>
      </c>
      <c r="AL40" s="583">
        <f>DATOS!Y14</f>
        <v>0</v>
      </c>
      <c r="AM40" s="584"/>
      <c r="AN40" s="572" t="e">
        <f>(AL40/AM40)-1</f>
        <v>#DIV/0!</v>
      </c>
      <c r="AO40" s="626">
        <f t="shared" si="2"/>
        <v>0</v>
      </c>
      <c r="AP40" s="627">
        <f>F40+I40+L40+O40+R40+U40+X40+AA40+AD40+AG40+AJ40+AM40</f>
        <v>0</v>
      </c>
      <c r="AQ40" s="636" t="e">
        <f>(AO40/AP40)-1</f>
        <v>#DIV/0!</v>
      </c>
    </row>
    <row r="41" spans="1:43" ht="24" customHeight="1" thickTop="1" thickBot="1" x14ac:dyDescent="0.3">
      <c r="A41" s="563">
        <v>795</v>
      </c>
      <c r="B41" s="1777" t="s">
        <v>825</v>
      </c>
      <c r="C41" s="1778"/>
      <c r="D41" s="1779"/>
      <c r="E41" s="616"/>
      <c r="F41" s="617"/>
      <c r="G41" s="594"/>
      <c r="H41" s="583"/>
      <c r="I41" s="584"/>
      <c r="J41" s="572"/>
      <c r="K41" s="616"/>
      <c r="L41" s="617"/>
      <c r="M41" s="594"/>
      <c r="N41" s="583"/>
      <c r="O41" s="584"/>
      <c r="P41" s="572"/>
      <c r="Q41" s="616"/>
      <c r="R41" s="617"/>
      <c r="S41" s="594"/>
      <c r="T41" s="584"/>
      <c r="U41" s="584"/>
      <c r="V41" s="572"/>
      <c r="W41" s="616"/>
      <c r="X41" s="617"/>
      <c r="Y41" s="594"/>
      <c r="Z41" s="583"/>
      <c r="AA41" s="584"/>
      <c r="AB41" s="572"/>
      <c r="AC41" s="616"/>
      <c r="AD41" s="617"/>
      <c r="AE41" s="594"/>
      <c r="AF41" s="583"/>
      <c r="AG41" s="584"/>
      <c r="AH41" s="572"/>
      <c r="AI41" s="616"/>
      <c r="AJ41" s="617"/>
      <c r="AK41" s="594"/>
      <c r="AL41" s="583"/>
      <c r="AM41" s="584"/>
      <c r="AN41" s="572"/>
      <c r="AO41" s="626">
        <f t="shared" si="2"/>
        <v>0</v>
      </c>
      <c r="AP41" s="627"/>
      <c r="AQ41" s="636" t="e">
        <f>(AO41/AP41)-1</f>
        <v>#DIV/0!</v>
      </c>
    </row>
    <row r="42" spans="1:43" ht="24" customHeight="1" thickTop="1" thickBot="1" x14ac:dyDescent="0.4">
      <c r="B42" s="1787" t="s">
        <v>598</v>
      </c>
      <c r="C42" s="1788"/>
      <c r="D42" s="1789"/>
      <c r="E42" s="619">
        <f>E3-E7+E12-E16-E21-E36+E39</f>
        <v>14443.339999999993</v>
      </c>
      <c r="F42" s="619">
        <f>F3-F7+F12-F16-F21-F36+F39</f>
        <v>0</v>
      </c>
      <c r="G42" s="593" t="e">
        <f>(E42/F42)-1</f>
        <v>#DIV/0!</v>
      </c>
      <c r="H42" s="587">
        <f>H3-H7+H12-H16-H21-H36+H39</f>
        <v>68722.139999999985</v>
      </c>
      <c r="I42" s="587">
        <f>I3-I7+I12-I16-I21-I36+I39</f>
        <v>0</v>
      </c>
      <c r="J42" s="590" t="e">
        <f>(H42/I42)-1</f>
        <v>#DIV/0!</v>
      </c>
      <c r="K42" s="619">
        <f>K3-K7+K12-K16-K21-K36+K39</f>
        <v>35733.049999999974</v>
      </c>
      <c r="L42" s="619">
        <f>L3-L7+L12-L16-L21-L36+L39</f>
        <v>0</v>
      </c>
      <c r="M42" s="593" t="e">
        <f>(K42/L42)-1</f>
        <v>#DIV/0!</v>
      </c>
      <c r="N42" s="587">
        <f>N3-N7+N12-N16-N21-N36+N39+N41</f>
        <v>104475.91999999997</v>
      </c>
      <c r="O42" s="587">
        <f>O3-O7+O12-O16-O21-O36+O39</f>
        <v>0</v>
      </c>
      <c r="P42" s="590" t="e">
        <f>(N42/O42)-1</f>
        <v>#DIV/0!</v>
      </c>
      <c r="Q42" s="619">
        <f>Q3-Q7+Q12-Q16-Q21-Q36+Q39+Q41</f>
        <v>39205.08</v>
      </c>
      <c r="R42" s="619">
        <f>R3-R7+R12-R16-R21-R36+R39</f>
        <v>0</v>
      </c>
      <c r="S42" s="593" t="e">
        <f>(Q42/R42)-1</f>
        <v>#DIV/0!</v>
      </c>
      <c r="T42" s="587">
        <f>T3-T7+T12-T16-T21-T36+T39</f>
        <v>0</v>
      </c>
      <c r="U42" s="587">
        <f>U3-U7+U12-U16-U21-U36+U39</f>
        <v>0</v>
      </c>
      <c r="V42" s="590" t="e">
        <f>(T42/U42)-1</f>
        <v>#DIV/0!</v>
      </c>
      <c r="W42" s="619">
        <f>W3-W7+W12-W16-W21-W36+W39-W51</f>
        <v>0</v>
      </c>
      <c r="X42" s="619">
        <f>X3-X7+X12-X16-X21-X36+X39</f>
        <v>0</v>
      </c>
      <c r="Y42" s="593" t="e">
        <f>(W42/X42)-1</f>
        <v>#DIV/0!</v>
      </c>
      <c r="Z42" s="587">
        <f>Z3-Z7+Z12-Z16-Z21-Z36+Z39-Z51</f>
        <v>0</v>
      </c>
      <c r="AA42" s="587">
        <f>AA3-AA7+AA12-AA16-AA21-AA36+AA39</f>
        <v>0</v>
      </c>
      <c r="AB42" s="590" t="e">
        <f>(Z42/AA42)-1</f>
        <v>#DIV/0!</v>
      </c>
      <c r="AC42" s="619">
        <f>AC3-AC7+AC12-AC16-AC21-AC36+AC39-AC51</f>
        <v>0</v>
      </c>
      <c r="AD42" s="619">
        <f>AD3-AD7+AD12-AD16-AD21-AD36+AD39</f>
        <v>0</v>
      </c>
      <c r="AE42" s="593" t="e">
        <f>(AC42/AD42)-1</f>
        <v>#DIV/0!</v>
      </c>
      <c r="AF42" s="587">
        <f>AF3-AF7+AF12-AF16-AF21-AF36+AF39-AF51</f>
        <v>0</v>
      </c>
      <c r="AG42" s="587">
        <f>AG3-AG7+AG12-AG16-AG21-AG36+AG39</f>
        <v>0</v>
      </c>
      <c r="AH42" s="590" t="e">
        <f>(AF42/AG42)-1</f>
        <v>#DIV/0!</v>
      </c>
      <c r="AI42" s="620">
        <f>AI3-AI7+AI12-AI16-AI21-AI36+AI39-AI51</f>
        <v>0</v>
      </c>
      <c r="AJ42" s="620">
        <f>AJ3-AJ7+AJ12-AJ16-AJ21-AJ36+AJ39</f>
        <v>0</v>
      </c>
      <c r="AK42" s="593" t="e">
        <f>(AI42/AJ42)-1</f>
        <v>#DIV/0!</v>
      </c>
      <c r="AL42" s="587">
        <f>AL3-AL7+AL12-AL16-AL21-AL36+AL39+AL41-AL51</f>
        <v>0</v>
      </c>
      <c r="AM42" s="587">
        <f>AM3-AM7+AM12-AM16-AM21-AM36+AM39</f>
        <v>0</v>
      </c>
      <c r="AN42" s="590" t="e">
        <f>(AL42/AM42)-1</f>
        <v>#DIV/0!</v>
      </c>
      <c r="AO42" s="632">
        <f>AO3-AO7+AO12-AO16-AO21-AO36+AO39+AO41-AO51</f>
        <v>262527.11999999982</v>
      </c>
      <c r="AP42" s="633">
        <f>AP3-AP7+AP12-AP16-AP21-AP36+AP39</f>
        <v>0</v>
      </c>
      <c r="AQ42" s="634" t="e">
        <f>(AO42/AP42)-1</f>
        <v>#DIV/0!</v>
      </c>
    </row>
    <row r="43" spans="1:43" ht="24" customHeight="1" thickTop="1" thickBot="1" x14ac:dyDescent="0.4">
      <c r="E43" s="741"/>
      <c r="F43" s="741"/>
      <c r="G43" s="756"/>
      <c r="H43" s="742"/>
      <c r="I43" s="742"/>
      <c r="J43" s="758"/>
      <c r="K43" s="741"/>
      <c r="L43" s="741"/>
      <c r="M43" s="756"/>
      <c r="N43" s="742"/>
      <c r="O43" s="742"/>
      <c r="P43" s="758"/>
      <c r="Q43" s="741"/>
      <c r="R43" s="741"/>
      <c r="S43" s="756"/>
      <c r="T43" s="742"/>
      <c r="U43" s="742"/>
      <c r="V43" s="758"/>
      <c r="W43" s="741"/>
      <c r="X43" s="741"/>
      <c r="Y43" s="756"/>
      <c r="Z43" s="742"/>
      <c r="AA43" s="742"/>
      <c r="AB43" s="758"/>
      <c r="AC43" s="741"/>
      <c r="AD43" s="741"/>
      <c r="AE43" s="593"/>
      <c r="AF43" s="742"/>
      <c r="AG43" s="742"/>
      <c r="AH43" s="590"/>
      <c r="AI43" s="743"/>
      <c r="AJ43" s="743"/>
      <c r="AK43" s="593"/>
      <c r="AL43" s="742"/>
      <c r="AM43" s="742"/>
      <c r="AN43" s="590"/>
      <c r="AO43" s="744"/>
      <c r="AP43" s="744"/>
      <c r="AQ43" s="634"/>
    </row>
    <row r="44" spans="1:43" ht="24" customHeight="1" thickTop="1" thickBot="1" x14ac:dyDescent="0.4">
      <c r="B44" s="1790" t="s">
        <v>334</v>
      </c>
      <c r="C44" s="1790"/>
      <c r="E44" s="619">
        <f>SUM(E45)</f>
        <v>0</v>
      </c>
      <c r="F44" s="619">
        <f>SUM(F45)</f>
        <v>0</v>
      </c>
      <c r="G44" s="757" t="e">
        <f>(E44/F44)-1</f>
        <v>#DIV/0!</v>
      </c>
      <c r="H44" s="759">
        <f t="shared" ref="H44:AG44" si="33">SUM(H45)</f>
        <v>0</v>
      </c>
      <c r="I44" s="759">
        <f t="shared" si="33"/>
        <v>0</v>
      </c>
      <c r="J44" s="746" t="e">
        <f>(H44/I44)-1</f>
        <v>#DIV/0!</v>
      </c>
      <c r="K44" s="619">
        <f t="shared" si="33"/>
        <v>0</v>
      </c>
      <c r="L44" s="619">
        <f t="shared" si="33"/>
        <v>0</v>
      </c>
      <c r="M44" s="757" t="e">
        <f>(K44/L44)-1</f>
        <v>#DIV/0!</v>
      </c>
      <c r="N44" s="759">
        <f t="shared" si="33"/>
        <v>0</v>
      </c>
      <c r="O44" s="759">
        <f t="shared" si="33"/>
        <v>0</v>
      </c>
      <c r="P44" s="746" t="e">
        <f>(N44/O44)-1</f>
        <v>#DIV/0!</v>
      </c>
      <c r="Q44" s="619">
        <f t="shared" si="33"/>
        <v>0</v>
      </c>
      <c r="R44" s="619">
        <f t="shared" si="33"/>
        <v>0</v>
      </c>
      <c r="S44" s="757" t="e">
        <f>(Q44/R44)-1</f>
        <v>#DIV/0!</v>
      </c>
      <c r="T44" s="759">
        <f t="shared" si="33"/>
        <v>0</v>
      </c>
      <c r="U44" s="759">
        <f>SUM(U45)</f>
        <v>0</v>
      </c>
      <c r="V44" s="746" t="e">
        <f>(T44/U44)-1</f>
        <v>#DIV/0!</v>
      </c>
      <c r="W44" s="619">
        <f t="shared" si="33"/>
        <v>0</v>
      </c>
      <c r="X44" s="619">
        <f>SUM(X45)</f>
        <v>0</v>
      </c>
      <c r="Y44" s="757" t="e">
        <f>(W44/X44)-1</f>
        <v>#DIV/0!</v>
      </c>
      <c r="Z44" s="759">
        <f t="shared" si="33"/>
        <v>0</v>
      </c>
      <c r="AA44" s="759">
        <f t="shared" si="33"/>
        <v>0</v>
      </c>
      <c r="AB44" s="746" t="e">
        <f>(Z44/AA44)-1</f>
        <v>#DIV/0!</v>
      </c>
      <c r="AC44" s="619">
        <f>SUM(AC45)</f>
        <v>0</v>
      </c>
      <c r="AD44" s="619">
        <f>SUM(AD45)</f>
        <v>0</v>
      </c>
      <c r="AE44" s="593" t="e">
        <f>(AC44/AD44)-1</f>
        <v>#DIV/0!</v>
      </c>
      <c r="AF44" s="587">
        <f t="shared" si="33"/>
        <v>0</v>
      </c>
      <c r="AG44" s="587">
        <f t="shared" si="33"/>
        <v>0</v>
      </c>
      <c r="AH44" s="590" t="e">
        <f>(AF44/AG44)-1</f>
        <v>#DIV/0!</v>
      </c>
      <c r="AI44" s="983">
        <f>SUM(AI45)</f>
        <v>0</v>
      </c>
      <c r="AJ44" s="983">
        <f>SUM(AJ45)</f>
        <v>0</v>
      </c>
      <c r="AK44" s="984" t="e">
        <f>(AI44/AJ44)-1</f>
        <v>#DIV/0!</v>
      </c>
      <c r="AL44" s="759">
        <f>SUM(AL45)</f>
        <v>0</v>
      </c>
      <c r="AM44" s="982">
        <f>SUM(AM45)</f>
        <v>0</v>
      </c>
      <c r="AN44" s="746" t="e">
        <f>(AL44/AM44)-1</f>
        <v>#DIV/0!</v>
      </c>
      <c r="AO44" s="747">
        <f>SUM(AO45)</f>
        <v>0</v>
      </c>
      <c r="AP44" s="747">
        <f>SUM(AP45)</f>
        <v>0</v>
      </c>
      <c r="AQ44" s="640" t="e">
        <f>(AO44/AP44)-1</f>
        <v>#DIV/0!</v>
      </c>
    </row>
    <row r="45" spans="1:43" ht="24" customHeight="1" thickTop="1" thickBot="1" x14ac:dyDescent="0.3">
      <c r="A45" s="563">
        <v>769</v>
      </c>
      <c r="B45" s="1777" t="s">
        <v>599</v>
      </c>
      <c r="C45" s="1778"/>
      <c r="D45" s="1779"/>
      <c r="E45" s="616"/>
      <c r="F45" s="617"/>
      <c r="G45" s="594" t="e">
        <f>(E45/F45)-1</f>
        <v>#DIV/0!</v>
      </c>
      <c r="H45" s="583"/>
      <c r="I45" s="584"/>
      <c r="J45" s="572" t="e">
        <f>(H45/I45)-1</f>
        <v>#DIV/0!</v>
      </c>
      <c r="K45" s="616"/>
      <c r="L45" s="617"/>
      <c r="M45" s="594" t="e">
        <f>(K45/L45)-1</f>
        <v>#DIV/0!</v>
      </c>
      <c r="N45" s="583"/>
      <c r="O45" s="584"/>
      <c r="P45" s="572" t="e">
        <f>(N45/O45)-1</f>
        <v>#DIV/0!</v>
      </c>
      <c r="Q45" s="616"/>
      <c r="R45" s="617"/>
      <c r="S45" s="594" t="e">
        <f>(Q45/R45)-1</f>
        <v>#DIV/0!</v>
      </c>
      <c r="T45" s="584"/>
      <c r="U45" s="584"/>
      <c r="V45" s="572" t="e">
        <f>(T45/U45)-1</f>
        <v>#DIV/0!</v>
      </c>
      <c r="W45" s="616"/>
      <c r="X45" s="617"/>
      <c r="Y45" s="594" t="e">
        <f>(W45/X45)-1</f>
        <v>#DIV/0!</v>
      </c>
      <c r="Z45" s="583"/>
      <c r="AA45" s="584"/>
      <c r="AB45" s="572" t="e">
        <f>(Z45/AA45)-1</f>
        <v>#DIV/0!</v>
      </c>
      <c r="AC45" s="616"/>
      <c r="AD45" s="617"/>
      <c r="AE45" s="594" t="e">
        <f>(AC45/AD45)-1</f>
        <v>#DIV/0!</v>
      </c>
      <c r="AF45" s="583"/>
      <c r="AG45" s="584"/>
      <c r="AH45" s="572" t="e">
        <f>(AF45/AG45)-1</f>
        <v>#DIV/0!</v>
      </c>
      <c r="AI45" s="616"/>
      <c r="AJ45" s="617"/>
      <c r="AK45" s="594" t="e">
        <f>(AI45/AJ45)-1</f>
        <v>#DIV/0!</v>
      </c>
      <c r="AL45" s="583"/>
      <c r="AM45" s="584"/>
      <c r="AN45" s="572" t="e">
        <f>(AL45/AM45)-1</f>
        <v>#DIV/0!</v>
      </c>
      <c r="AO45" s="626">
        <f>$E45+$H45+$K45+$N45+$Q45+$T45+$W45+$Z45+$AC45+$AF45+$AI45+$AL45</f>
        <v>0</v>
      </c>
      <c r="AP45" s="627">
        <f>F45+I45+L45+O45+R45+U45+X45+AA45+AD45+AG45+AJ45+AM45</f>
        <v>0</v>
      </c>
      <c r="AQ45" s="635" t="e">
        <f>(AO45/AP45)-1</f>
        <v>#DIV/0!</v>
      </c>
    </row>
    <row r="46" spans="1:43" ht="24" customHeight="1" thickTop="1" thickBot="1" x14ac:dyDescent="0.4">
      <c r="B46" s="1786" t="s">
        <v>600</v>
      </c>
      <c r="C46" s="1786"/>
      <c r="E46" s="605">
        <f>SUM(E47:E50)</f>
        <v>18.18</v>
      </c>
      <c r="F46" s="605">
        <f>SUM(F47:F48)</f>
        <v>0</v>
      </c>
      <c r="G46" s="593" t="e">
        <f>1-(E46/F46)</f>
        <v>#DIV/0!</v>
      </c>
      <c r="H46" s="591">
        <f>SUM(H47:H50)</f>
        <v>3712.9900000000002</v>
      </c>
      <c r="I46" s="591">
        <f>SUM(I47:I48)</f>
        <v>0</v>
      </c>
      <c r="J46" s="590" t="e">
        <f>1-(H46/I46)</f>
        <v>#DIV/0!</v>
      </c>
      <c r="K46" s="605">
        <f>SUM(K47:K50)</f>
        <v>766.12</v>
      </c>
      <c r="L46" s="605">
        <f>SUM(L47:L48)</f>
        <v>0</v>
      </c>
      <c r="M46" s="593" t="e">
        <f>1-(K46/L46)</f>
        <v>#DIV/0!</v>
      </c>
      <c r="N46" s="591">
        <f>SUM(N47:N50)</f>
        <v>15.09</v>
      </c>
      <c r="O46" s="591">
        <f>SUM(O47:O48)</f>
        <v>0</v>
      </c>
      <c r="P46" s="590" t="e">
        <f>1-(N46/O46)</f>
        <v>#DIV/0!</v>
      </c>
      <c r="Q46" s="605">
        <f>SUM(Q47:Q50)</f>
        <v>4378.01</v>
      </c>
      <c r="R46" s="605">
        <f>SUM(R47:R48)</f>
        <v>0</v>
      </c>
      <c r="S46" s="593" t="e">
        <f>1-(Q46/R46)</f>
        <v>#DIV/0!</v>
      </c>
      <c r="T46" s="591">
        <f>SUM(T47:T48)</f>
        <v>0</v>
      </c>
      <c r="U46" s="591">
        <f>SUM(U47:U48)</f>
        <v>0</v>
      </c>
      <c r="V46" s="590" t="e">
        <f>1-(T46/U46)</f>
        <v>#DIV/0!</v>
      </c>
      <c r="W46" s="605">
        <f>SUM(W47:W49)</f>
        <v>0</v>
      </c>
      <c r="X46" s="605">
        <f>SUM(X47:X48)</f>
        <v>0</v>
      </c>
      <c r="Y46" s="593" t="e">
        <f>1-(W46/X46)</f>
        <v>#DIV/0!</v>
      </c>
      <c r="Z46" s="591">
        <f>SUM(Z47:Z48)</f>
        <v>0</v>
      </c>
      <c r="AA46" s="591">
        <f>SUM(AA47:AA48)</f>
        <v>0</v>
      </c>
      <c r="AB46" s="590" t="e">
        <f>1-(Z46/AA46)</f>
        <v>#DIV/0!</v>
      </c>
      <c r="AC46" s="605">
        <f>SUM(AC47:AC48)</f>
        <v>0</v>
      </c>
      <c r="AD46" s="605">
        <f>SUM(AD47:AD48)</f>
        <v>0</v>
      </c>
      <c r="AE46" s="593" t="e">
        <f>1-(AC46/AD46)</f>
        <v>#DIV/0!</v>
      </c>
      <c r="AF46" s="591">
        <f>SUM(AF47:AF49)</f>
        <v>0</v>
      </c>
      <c r="AG46" s="591">
        <f>SUM(AG47:AG48)</f>
        <v>0</v>
      </c>
      <c r="AH46" s="590" t="e">
        <f>1-(AF46/AG46)</f>
        <v>#DIV/0!</v>
      </c>
      <c r="AI46" s="624">
        <f>SUM(AI47:AI48)</f>
        <v>0</v>
      </c>
      <c r="AJ46" s="624">
        <f>SUM(AJ47:AJ48)</f>
        <v>0</v>
      </c>
      <c r="AK46" s="623" t="e">
        <f>1-(AI46/AJ46)</f>
        <v>#DIV/0!</v>
      </c>
      <c r="AL46" s="591">
        <f>SUM(AL47:AL49)-AL50</f>
        <v>0</v>
      </c>
      <c r="AM46" s="591">
        <f>SUM(AM47:AM48)</f>
        <v>0</v>
      </c>
      <c r="AN46" s="590" t="e">
        <f>1-(AL46/AM46)</f>
        <v>#DIV/0!</v>
      </c>
      <c r="AO46" s="631">
        <f>SUM(AO47:AO49)-AO50</f>
        <v>6744.13</v>
      </c>
      <c r="AP46" s="631">
        <f>SUM(AP47:AP48)</f>
        <v>0</v>
      </c>
      <c r="AQ46" s="634" t="e">
        <f>1-(AO46/AP46)</f>
        <v>#DIV/0!</v>
      </c>
    </row>
    <row r="47" spans="1:43" ht="24" customHeight="1" thickTop="1" thickBot="1" x14ac:dyDescent="0.3">
      <c r="A47" s="563">
        <v>662</v>
      </c>
      <c r="B47" s="1774" t="s">
        <v>601</v>
      </c>
      <c r="C47" s="1775"/>
      <c r="D47" s="1776"/>
      <c r="E47" s="616">
        <v>18.18</v>
      </c>
      <c r="F47" s="617"/>
      <c r="G47" s="594" t="e">
        <f>1-(E47/F47)</f>
        <v>#DIV/0!</v>
      </c>
      <c r="H47" s="583">
        <v>17.149999999999999</v>
      </c>
      <c r="I47" s="584"/>
      <c r="J47" s="572" t="e">
        <f>1-(H47/I47)</f>
        <v>#DIV/0!</v>
      </c>
      <c r="K47" s="616">
        <v>16.12</v>
      </c>
      <c r="L47" s="617"/>
      <c r="M47" s="594" t="e">
        <f>1-(K47/L47)</f>
        <v>#DIV/0!</v>
      </c>
      <c r="N47" s="583">
        <v>15.09</v>
      </c>
      <c r="O47" s="584"/>
      <c r="P47" s="572" t="e">
        <f>1-(N47/O47)</f>
        <v>#DIV/0!</v>
      </c>
      <c r="Q47" s="616">
        <v>4378.01</v>
      </c>
      <c r="R47" s="617"/>
      <c r="S47" s="594" t="e">
        <f>1-(Q47/R47)</f>
        <v>#DIV/0!</v>
      </c>
      <c r="T47" s="583"/>
      <c r="U47" s="584"/>
      <c r="V47" s="572" t="e">
        <f>1-(T47/U47)</f>
        <v>#DIV/0!</v>
      </c>
      <c r="W47" s="616"/>
      <c r="X47" s="617"/>
      <c r="Y47" s="594" t="e">
        <f>1-(W47/X47)</f>
        <v>#DIV/0!</v>
      </c>
      <c r="Z47" s="583"/>
      <c r="AA47" s="584"/>
      <c r="AB47" s="572" t="e">
        <f>1-(Z47/AA47)</f>
        <v>#DIV/0!</v>
      </c>
      <c r="AC47" s="616"/>
      <c r="AD47" s="617"/>
      <c r="AE47" s="594" t="e">
        <f>1-(AC47/AD47)</f>
        <v>#DIV/0!</v>
      </c>
      <c r="AF47" s="583"/>
      <c r="AG47" s="584"/>
      <c r="AH47" s="572" t="e">
        <f>1-(AF47/AG47)</f>
        <v>#DIV/0!</v>
      </c>
      <c r="AI47" s="616"/>
      <c r="AJ47" s="617"/>
      <c r="AK47" s="594" t="e">
        <f>1-(AI47/AJ47)</f>
        <v>#DIV/0!</v>
      </c>
      <c r="AL47" s="583"/>
      <c r="AM47" s="584"/>
      <c r="AN47" s="572" t="e">
        <f>1-(AL47/AM47)</f>
        <v>#DIV/0!</v>
      </c>
      <c r="AO47" s="626">
        <f t="shared" ref="AO47:AO53" si="34">$E47+$H47+$K47+$N47+$Q47+$T47+$W47+$Z47+$AC47+$AF47+$AI47+$AL47</f>
        <v>4444.55</v>
      </c>
      <c r="AP47" s="627">
        <f>F47+I47+L47+O47+R47+U47+X47+AA47+AD47+AG47+AJ47+AM47</f>
        <v>0</v>
      </c>
      <c r="AQ47" s="635" t="e">
        <f>1-(AO47/AP47)</f>
        <v>#DIV/0!</v>
      </c>
    </row>
    <row r="48" spans="1:43" ht="24" customHeight="1" thickTop="1" thickBot="1" x14ac:dyDescent="0.3">
      <c r="A48" s="563">
        <v>669</v>
      </c>
      <c r="B48" s="1774" t="s">
        <v>602</v>
      </c>
      <c r="C48" s="1775"/>
      <c r="D48" s="1776"/>
      <c r="E48" s="602">
        <v>0</v>
      </c>
      <c r="F48" s="604"/>
      <c r="G48" s="594" t="e">
        <f>1-(E48/F48)</f>
        <v>#DIV/0!</v>
      </c>
      <c r="H48" s="570">
        <v>0</v>
      </c>
      <c r="I48" s="573"/>
      <c r="J48" s="572" t="e">
        <f>1-(H48/I48)</f>
        <v>#DIV/0!</v>
      </c>
      <c r="K48" s="602">
        <v>0</v>
      </c>
      <c r="L48" s="604"/>
      <c r="M48" s="594" t="e">
        <f>1-(K48/L48)</f>
        <v>#DIV/0!</v>
      </c>
      <c r="N48" s="570">
        <v>0</v>
      </c>
      <c r="O48" s="573"/>
      <c r="P48" s="572" t="e">
        <f>1-(N48/O48)</f>
        <v>#DIV/0!</v>
      </c>
      <c r="Q48" s="602">
        <v>0</v>
      </c>
      <c r="R48" s="604"/>
      <c r="S48" s="594" t="e">
        <f>1-(Q48/R48)</f>
        <v>#DIV/0!</v>
      </c>
      <c r="T48" s="570"/>
      <c r="U48" s="573"/>
      <c r="V48" s="572" t="e">
        <f>1-(T48/U48)</f>
        <v>#DIV/0!</v>
      </c>
      <c r="W48" s="602"/>
      <c r="X48" s="604"/>
      <c r="Y48" s="594" t="e">
        <f>1-(W48/X48)</f>
        <v>#DIV/0!</v>
      </c>
      <c r="Z48" s="570"/>
      <c r="AA48" s="573"/>
      <c r="AB48" s="572" t="e">
        <f>1-(Z48/AA48)</f>
        <v>#DIV/0!</v>
      </c>
      <c r="AC48" s="602"/>
      <c r="AD48" s="604"/>
      <c r="AE48" s="594" t="e">
        <f>1-(AC48/AD48)</f>
        <v>#DIV/0!</v>
      </c>
      <c r="AF48" s="570"/>
      <c r="AG48" s="573"/>
      <c r="AH48" s="572" t="e">
        <f>1-(AF48/AG48)</f>
        <v>#DIV/0!</v>
      </c>
      <c r="AI48" s="602"/>
      <c r="AJ48" s="604"/>
      <c r="AK48" s="594" t="e">
        <f>1-(AI48/AJ48)</f>
        <v>#DIV/0!</v>
      </c>
      <c r="AL48" s="570"/>
      <c r="AM48" s="573"/>
      <c r="AN48" s="572" t="e">
        <f>1-(AL48/AM48)</f>
        <v>#DIV/0!</v>
      </c>
      <c r="AO48" s="626">
        <f t="shared" si="34"/>
        <v>0</v>
      </c>
      <c r="AP48" s="627">
        <f>F48+I48+L48+O48+R48+U48+X48+AA48+AD48+AG48+AJ48+AM48</f>
        <v>0</v>
      </c>
      <c r="AQ48" s="635" t="e">
        <f>1-(AO48/AP48)</f>
        <v>#DIV/0!</v>
      </c>
    </row>
    <row r="49" spans="1:43" ht="24" customHeight="1" thickTop="1" thickBot="1" x14ac:dyDescent="0.3">
      <c r="A49" s="563">
        <v>663</v>
      </c>
      <c r="B49" s="1774" t="s">
        <v>1104</v>
      </c>
      <c r="C49" s="1775"/>
      <c r="D49" s="1776"/>
      <c r="E49" s="602">
        <v>0</v>
      </c>
      <c r="F49" s="604"/>
      <c r="G49" s="594"/>
      <c r="H49" s="570">
        <v>3372.71</v>
      </c>
      <c r="I49" s="573"/>
      <c r="J49" s="572"/>
      <c r="K49" s="602">
        <v>0</v>
      </c>
      <c r="L49" s="604"/>
      <c r="M49" s="594"/>
      <c r="N49" s="570">
        <v>0</v>
      </c>
      <c r="O49" s="573"/>
      <c r="P49" s="572"/>
      <c r="Q49" s="602">
        <v>0</v>
      </c>
      <c r="R49" s="604"/>
      <c r="S49" s="594"/>
      <c r="T49" s="570"/>
      <c r="U49" s="573"/>
      <c r="V49" s="572"/>
      <c r="W49" s="602"/>
      <c r="X49" s="604"/>
      <c r="Y49" s="594"/>
      <c r="Z49" s="570"/>
      <c r="AA49" s="573"/>
      <c r="AB49" s="572"/>
      <c r="AC49" s="602"/>
      <c r="AD49" s="604"/>
      <c r="AE49" s="594"/>
      <c r="AF49" s="570"/>
      <c r="AG49" s="573"/>
      <c r="AH49" s="572"/>
      <c r="AI49" s="602"/>
      <c r="AJ49" s="604"/>
      <c r="AK49" s="594"/>
      <c r="AL49" s="570"/>
      <c r="AM49" s="573"/>
      <c r="AN49" s="572"/>
      <c r="AO49" s="626">
        <f t="shared" si="34"/>
        <v>3372.71</v>
      </c>
      <c r="AP49" s="627"/>
      <c r="AQ49" s="635"/>
    </row>
    <row r="50" spans="1:43" ht="24" customHeight="1" thickTop="1" thickBot="1" x14ac:dyDescent="0.3">
      <c r="A50" s="563">
        <v>763</v>
      </c>
      <c r="B50" s="1774" t="s">
        <v>1105</v>
      </c>
      <c r="C50" s="1775"/>
      <c r="D50" s="1776"/>
      <c r="E50" s="602">
        <v>0</v>
      </c>
      <c r="F50" s="604"/>
      <c r="G50" s="594"/>
      <c r="H50" s="570">
        <v>323.13</v>
      </c>
      <c r="I50" s="573"/>
      <c r="J50" s="572"/>
      <c r="K50" s="602">
        <v>750</v>
      </c>
      <c r="L50" s="604"/>
      <c r="M50" s="594"/>
      <c r="N50" s="570">
        <v>0</v>
      </c>
      <c r="O50" s="573"/>
      <c r="P50" s="572"/>
      <c r="Q50" s="602">
        <v>0</v>
      </c>
      <c r="R50" s="604"/>
      <c r="S50" s="594"/>
      <c r="T50" s="570"/>
      <c r="U50" s="573"/>
      <c r="V50" s="572"/>
      <c r="W50" s="602"/>
      <c r="X50" s="604"/>
      <c r="Y50" s="594"/>
      <c r="Z50" s="570"/>
      <c r="AA50" s="573"/>
      <c r="AB50" s="572"/>
      <c r="AC50" s="602"/>
      <c r="AD50" s="604"/>
      <c r="AE50" s="594"/>
      <c r="AF50" s="570"/>
      <c r="AG50" s="573"/>
      <c r="AH50" s="572"/>
      <c r="AI50" s="602"/>
      <c r="AJ50" s="604"/>
      <c r="AK50" s="594"/>
      <c r="AL50" s="570"/>
      <c r="AM50" s="573"/>
      <c r="AN50" s="572"/>
      <c r="AO50" s="626">
        <f t="shared" si="34"/>
        <v>1073.1300000000001</v>
      </c>
      <c r="AP50" s="627"/>
      <c r="AQ50" s="635"/>
    </row>
    <row r="51" spans="1:43" ht="24" customHeight="1" thickTop="1" thickBot="1" x14ac:dyDescent="0.4">
      <c r="B51" s="1773" t="s">
        <v>603</v>
      </c>
      <c r="C51" s="1773"/>
      <c r="E51" s="609">
        <f>SUM(E52)</f>
        <v>52.41</v>
      </c>
      <c r="F51" s="609">
        <f>SUM(F52)</f>
        <v>0</v>
      </c>
      <c r="G51" s="599" t="e">
        <f>1-(E51/F51)</f>
        <v>#DIV/0!</v>
      </c>
      <c r="H51" s="575">
        <f t="shared" ref="H51:AG51" si="35">SUM(H52)</f>
        <v>0</v>
      </c>
      <c r="I51" s="575">
        <f t="shared" si="35"/>
        <v>0</v>
      </c>
      <c r="J51" s="569" t="e">
        <f>1-(H51/I51)</f>
        <v>#DIV/0!</v>
      </c>
      <c r="K51" s="605">
        <f t="shared" si="35"/>
        <v>0</v>
      </c>
      <c r="L51" s="605">
        <f t="shared" si="35"/>
        <v>0</v>
      </c>
      <c r="M51" s="593" t="e">
        <f>1-(K51/L51)</f>
        <v>#DIV/0!</v>
      </c>
      <c r="N51" s="575">
        <f t="shared" si="35"/>
        <v>0</v>
      </c>
      <c r="O51" s="575">
        <f t="shared" si="35"/>
        <v>0</v>
      </c>
      <c r="P51" s="569" t="e">
        <f>1-(N51/O51)</f>
        <v>#DIV/0!</v>
      </c>
      <c r="Q51" s="605">
        <f t="shared" si="35"/>
        <v>0</v>
      </c>
      <c r="R51" s="605">
        <f t="shared" si="35"/>
        <v>0</v>
      </c>
      <c r="S51" s="593" t="e">
        <f>1-(Q51/R51)</f>
        <v>#DIV/0!</v>
      </c>
      <c r="T51" s="591">
        <f t="shared" si="35"/>
        <v>0</v>
      </c>
      <c r="U51" s="591">
        <f>SUM(U52)</f>
        <v>0</v>
      </c>
      <c r="V51" s="569" t="e">
        <f>1-(T51/U51)</f>
        <v>#DIV/0!</v>
      </c>
      <c r="W51" s="605">
        <f t="shared" si="35"/>
        <v>0</v>
      </c>
      <c r="X51" s="605">
        <f>SUM(X52)</f>
        <v>0</v>
      </c>
      <c r="Y51" s="593" t="e">
        <f>1-(W51/X51)</f>
        <v>#DIV/0!</v>
      </c>
      <c r="Z51" s="591">
        <f t="shared" si="35"/>
        <v>0</v>
      </c>
      <c r="AA51" s="591">
        <f t="shared" si="35"/>
        <v>0</v>
      </c>
      <c r="AB51" s="590" t="e">
        <f>1-(Z51/AA51)</f>
        <v>#DIV/0!</v>
      </c>
      <c r="AC51" s="609">
        <f>SUM(AC52)</f>
        <v>0</v>
      </c>
      <c r="AD51" s="609">
        <f>SUM(AD52)</f>
        <v>0</v>
      </c>
      <c r="AE51" s="599" t="e">
        <f>1-(AC51/AD51)</f>
        <v>#DIV/0!</v>
      </c>
      <c r="AF51" s="591">
        <f t="shared" si="35"/>
        <v>0</v>
      </c>
      <c r="AG51" s="591">
        <f t="shared" si="35"/>
        <v>0</v>
      </c>
      <c r="AH51" s="590" t="e">
        <f>1-(AF51/AG51)</f>
        <v>#DIV/0!</v>
      </c>
      <c r="AI51" s="624">
        <f>SUM(AI52)</f>
        <v>0</v>
      </c>
      <c r="AJ51" s="624">
        <f>SUM(AJ52)</f>
        <v>0</v>
      </c>
      <c r="AK51" s="623" t="e">
        <f>1-(AI51/AJ51)</f>
        <v>#DIV/0!</v>
      </c>
      <c r="AL51" s="591">
        <f>SUM(AL52)</f>
        <v>0</v>
      </c>
      <c r="AM51" s="591">
        <f>SUM(AM52)</f>
        <v>0</v>
      </c>
      <c r="AN51" s="590" t="e">
        <f>1-(AL51/AM51)</f>
        <v>#DIV/0!</v>
      </c>
      <c r="AO51" s="631">
        <f>SUM(AO52)</f>
        <v>52.41</v>
      </c>
      <c r="AP51" s="631">
        <f>SUM(AP52)</f>
        <v>0</v>
      </c>
      <c r="AQ51" s="634" t="e">
        <f>1-(AO51/AP51)</f>
        <v>#DIV/0!</v>
      </c>
    </row>
    <row r="52" spans="1:43" ht="24" customHeight="1" thickTop="1" thickBot="1" x14ac:dyDescent="0.3">
      <c r="A52" s="563">
        <v>678</v>
      </c>
      <c r="B52" s="1777" t="s">
        <v>604</v>
      </c>
      <c r="C52" s="1778"/>
      <c r="D52" s="1779"/>
      <c r="E52" s="617">
        <v>52.41</v>
      </c>
      <c r="F52" s="617"/>
      <c r="G52" s="594" t="e">
        <f>1-(E52/F52)</f>
        <v>#DIV/0!</v>
      </c>
      <c r="H52" s="584">
        <v>0</v>
      </c>
      <c r="I52" s="584"/>
      <c r="J52" s="572" t="e">
        <f>1-(H52/I52)</f>
        <v>#DIV/0!</v>
      </c>
      <c r="K52" s="617">
        <v>0</v>
      </c>
      <c r="L52" s="617"/>
      <c r="M52" s="594" t="e">
        <f>1-(K52/L52)</f>
        <v>#DIV/0!</v>
      </c>
      <c r="N52" s="584">
        <v>0</v>
      </c>
      <c r="O52" s="584"/>
      <c r="P52" s="572" t="e">
        <f>1-(N52/O52)</f>
        <v>#DIV/0!</v>
      </c>
      <c r="Q52" s="617">
        <v>0</v>
      </c>
      <c r="R52" s="617"/>
      <c r="S52" s="594" t="e">
        <f>1-(Q52/R52)</f>
        <v>#DIV/0!</v>
      </c>
      <c r="T52" s="584"/>
      <c r="U52" s="584"/>
      <c r="V52" s="572" t="e">
        <f>1-(T52/U52)</f>
        <v>#DIV/0!</v>
      </c>
      <c r="W52" s="617"/>
      <c r="X52" s="617"/>
      <c r="Y52" s="594" t="e">
        <f>1-(W52/X52)</f>
        <v>#DIV/0!</v>
      </c>
      <c r="Z52" s="584"/>
      <c r="AA52" s="584"/>
      <c r="AB52" s="572" t="e">
        <f>1-(Z52/AA52)</f>
        <v>#DIV/0!</v>
      </c>
      <c r="AC52" s="617"/>
      <c r="AD52" s="617"/>
      <c r="AE52" s="594" t="e">
        <f>1-(AC52/AD52)</f>
        <v>#DIV/0!</v>
      </c>
      <c r="AF52" s="584"/>
      <c r="AG52" s="584"/>
      <c r="AH52" s="572" t="e">
        <f>1-(AF52/AG52)</f>
        <v>#DIV/0!</v>
      </c>
      <c r="AI52" s="617"/>
      <c r="AJ52" s="617"/>
      <c r="AK52" s="594" t="e">
        <f>1-(AI52/AJ52)</f>
        <v>#DIV/0!</v>
      </c>
      <c r="AL52" s="584"/>
      <c r="AM52" s="584"/>
      <c r="AN52" s="572" t="e">
        <f>1-(AL52/AM52)</f>
        <v>#DIV/0!</v>
      </c>
      <c r="AO52" s="626">
        <f t="shared" si="34"/>
        <v>52.41</v>
      </c>
      <c r="AP52" s="627">
        <f>F52+I52+L52+O52+R52+U52+X52+AA52+AD52+AG52+AJ52+AM52</f>
        <v>0</v>
      </c>
      <c r="AQ52" s="635" t="e">
        <f>1-(AO52/AP52)</f>
        <v>#DIV/0!</v>
      </c>
    </row>
    <row r="53" spans="1:43" ht="24" customHeight="1" thickTop="1" thickBot="1" x14ac:dyDescent="0.3">
      <c r="A53" s="563">
        <v>630</v>
      </c>
      <c r="B53" s="1777" t="s">
        <v>840</v>
      </c>
      <c r="C53" s="1778"/>
      <c r="D53" s="1779"/>
      <c r="E53" s="617">
        <v>0</v>
      </c>
      <c r="F53" s="617"/>
      <c r="G53" s="594" t="e">
        <f>1-(E53/F53)</f>
        <v>#DIV/0!</v>
      </c>
      <c r="H53" s="584">
        <v>0</v>
      </c>
      <c r="I53" s="584"/>
      <c r="J53" s="572" t="e">
        <f>1-(H53/I53)</f>
        <v>#DIV/0!</v>
      </c>
      <c r="K53" s="617">
        <v>0</v>
      </c>
      <c r="L53" s="617"/>
      <c r="M53" s="594" t="e">
        <f>1-(K53/L53)</f>
        <v>#DIV/0!</v>
      </c>
      <c r="N53" s="584">
        <v>0</v>
      </c>
      <c r="O53" s="584"/>
      <c r="P53" s="572" t="e">
        <f>1-(N53/O53)</f>
        <v>#DIV/0!</v>
      </c>
      <c r="Q53" s="617">
        <v>0</v>
      </c>
      <c r="R53" s="617"/>
      <c r="S53" s="594" t="e">
        <f>1-(Q53/R53)</f>
        <v>#DIV/0!</v>
      </c>
      <c r="T53" s="584"/>
      <c r="U53" s="584"/>
      <c r="V53" s="572" t="e">
        <f>1-(T53/U53)</f>
        <v>#DIV/0!</v>
      </c>
      <c r="W53" s="617"/>
      <c r="X53" s="617"/>
      <c r="Y53" s="594" t="e">
        <f>1-(W53/X53)</f>
        <v>#DIV/0!</v>
      </c>
      <c r="Z53" s="584"/>
      <c r="AA53" s="584"/>
      <c r="AB53" s="572" t="e">
        <f>1-(Z53/AA53)</f>
        <v>#DIV/0!</v>
      </c>
      <c r="AC53" s="617"/>
      <c r="AD53" s="617"/>
      <c r="AE53" s="594" t="e">
        <f>1-(AC53/AD53)</f>
        <v>#DIV/0!</v>
      </c>
      <c r="AF53" s="584"/>
      <c r="AG53" s="584"/>
      <c r="AH53" s="572" t="e">
        <f>1-(AF53/AG53)</f>
        <v>#DIV/0!</v>
      </c>
      <c r="AI53" s="617"/>
      <c r="AJ53" s="617"/>
      <c r="AK53" s="594" t="e">
        <f>1-(AI53/AJ53)</f>
        <v>#DIV/0!</v>
      </c>
      <c r="AL53" s="584"/>
      <c r="AM53" s="584"/>
      <c r="AN53" s="572" t="e">
        <f>1-(AL53/AM53)</f>
        <v>#DIV/0!</v>
      </c>
      <c r="AO53" s="626">
        <f t="shared" si="34"/>
        <v>0</v>
      </c>
      <c r="AP53" s="627">
        <f>F53+I53+L53+O53+R53+U53+X53+AA53+AD53+AG53+AJ53+AM53</f>
        <v>0</v>
      </c>
      <c r="AQ53" s="635" t="e">
        <f>1-(AO53/AP53)</f>
        <v>#DIV/0!</v>
      </c>
    </row>
    <row r="54" spans="1:43" ht="24" customHeight="1" thickTop="1" thickBot="1" x14ac:dyDescent="0.3">
      <c r="E54" s="598"/>
      <c r="F54" s="598"/>
      <c r="G54" s="598"/>
      <c r="H54" s="586"/>
      <c r="I54" s="586"/>
      <c r="J54" s="586"/>
      <c r="K54" s="598"/>
      <c r="L54" s="598"/>
      <c r="M54" s="598"/>
      <c r="N54" s="586"/>
      <c r="O54" s="586"/>
      <c r="P54" s="586"/>
      <c r="Q54" s="598"/>
      <c r="R54" s="598"/>
      <c r="S54" s="598"/>
      <c r="T54" s="586"/>
      <c r="U54" s="586"/>
      <c r="V54" s="586"/>
      <c r="W54" s="598"/>
      <c r="X54" s="598"/>
      <c r="Y54" s="598"/>
      <c r="Z54" s="586"/>
      <c r="AA54" s="586"/>
      <c r="AB54" s="586"/>
      <c r="AC54" s="598"/>
      <c r="AD54" s="598"/>
      <c r="AE54" s="598"/>
      <c r="AF54" s="586"/>
      <c r="AG54" s="586"/>
      <c r="AH54" s="586"/>
      <c r="AI54" s="598"/>
      <c r="AJ54" s="598"/>
      <c r="AK54" s="598"/>
      <c r="AL54" s="586"/>
      <c r="AM54" s="586"/>
      <c r="AN54" s="586"/>
      <c r="AO54" s="628"/>
      <c r="AP54" s="628"/>
      <c r="AQ54" s="629"/>
    </row>
    <row r="55" spans="1:43" ht="24" customHeight="1" thickTop="1" thickBot="1" x14ac:dyDescent="0.4">
      <c r="B55" s="1783" t="s">
        <v>605</v>
      </c>
      <c r="C55" s="1784"/>
      <c r="D55" s="1785"/>
      <c r="E55" s="619">
        <f>E44-E46-E51</f>
        <v>-70.59</v>
      </c>
      <c r="F55" s="619">
        <f>F44-F46-F51</f>
        <v>0</v>
      </c>
      <c r="G55" s="599" t="e">
        <f>1-(E55/F55)</f>
        <v>#DIV/0!</v>
      </c>
      <c r="H55" s="587">
        <f>H44-H46-H51</f>
        <v>-3712.9900000000002</v>
      </c>
      <c r="I55" s="587">
        <f>I44-I46-I51</f>
        <v>0</v>
      </c>
      <c r="J55" s="569" t="e">
        <f>1-(H55/I55)</f>
        <v>#DIV/0!</v>
      </c>
      <c r="K55" s="619">
        <f>K44-K46-K51</f>
        <v>-766.12</v>
      </c>
      <c r="L55" s="619">
        <f>L44-L46-L51</f>
        <v>0</v>
      </c>
      <c r="M55" s="599" t="e">
        <f>1-(K55/L55)</f>
        <v>#DIV/0!</v>
      </c>
      <c r="N55" s="587">
        <f>N44-N46-N51-N49</f>
        <v>-15.09</v>
      </c>
      <c r="O55" s="587">
        <f>O44-O46-O51</f>
        <v>0</v>
      </c>
      <c r="P55" s="569" t="e">
        <f>1-(N55/O55)</f>
        <v>#DIV/0!</v>
      </c>
      <c r="Q55" s="619">
        <f>Q44-Q46-Q51</f>
        <v>-4378.01</v>
      </c>
      <c r="R55" s="619">
        <f>R44-R46-R51</f>
        <v>0</v>
      </c>
      <c r="S55" s="599" t="e">
        <f>1-(Q55/R55)</f>
        <v>#DIV/0!</v>
      </c>
      <c r="T55" s="587">
        <f>T44-T46-T51</f>
        <v>0</v>
      </c>
      <c r="U55" s="587">
        <f>U44-U46-U51</f>
        <v>0</v>
      </c>
      <c r="V55" s="569" t="e">
        <f>1-(T55/U55)</f>
        <v>#DIV/0!</v>
      </c>
      <c r="W55" s="619">
        <f>W44-W46</f>
        <v>0</v>
      </c>
      <c r="X55" s="619">
        <f>X44-X46-X51</f>
        <v>0</v>
      </c>
      <c r="Y55" s="599" t="e">
        <f>1-(W55/X55)</f>
        <v>#DIV/0!</v>
      </c>
      <c r="Z55" s="587">
        <f>Z44-Z46</f>
        <v>0</v>
      </c>
      <c r="AA55" s="587">
        <f>AA44-AA46-AA51</f>
        <v>0</v>
      </c>
      <c r="AB55" s="569" t="e">
        <f>1-(Z55/AA55)</f>
        <v>#DIV/0!</v>
      </c>
      <c r="AC55" s="619">
        <f>AC44-AC46</f>
        <v>0</v>
      </c>
      <c r="AD55" s="619">
        <f>AD44-AD46-AD51</f>
        <v>0</v>
      </c>
      <c r="AE55" s="599" t="e">
        <f>1-(AC55/AD55)</f>
        <v>#DIV/0!</v>
      </c>
      <c r="AF55" s="587">
        <f>AF44-AF46</f>
        <v>0</v>
      </c>
      <c r="AG55" s="587">
        <f>AG44-AG46-AG51</f>
        <v>0</v>
      </c>
      <c r="AH55" s="569" t="e">
        <f>1-(AF55/AG55)</f>
        <v>#DIV/0!</v>
      </c>
      <c r="AI55" s="620">
        <f>AI44-AI46</f>
        <v>0</v>
      </c>
      <c r="AJ55" s="620">
        <f>AJ44-AJ46-AJ51</f>
        <v>0</v>
      </c>
      <c r="AK55" s="599" t="e">
        <f>1-(AI55/AJ55)</f>
        <v>#DIV/0!</v>
      </c>
      <c r="AL55" s="587">
        <f>AL44-AL46</f>
        <v>0</v>
      </c>
      <c r="AM55" s="587">
        <f>AM44-AM46-AM51</f>
        <v>0</v>
      </c>
      <c r="AN55" s="569" t="e">
        <f>1-(AL55/AM55)</f>
        <v>#DIV/0!</v>
      </c>
      <c r="AO55" s="630">
        <f>AO44-AO46</f>
        <v>-6744.13</v>
      </c>
      <c r="AP55" s="630">
        <f>AP44-AP46-AP51</f>
        <v>0</v>
      </c>
      <c r="AQ55" s="641" t="e">
        <f>1-(AO55/AP55)</f>
        <v>#DIV/0!</v>
      </c>
    </row>
    <row r="56" spans="1:43" ht="24" customHeight="1" thickTop="1" thickBot="1" x14ac:dyDescent="0.3">
      <c r="E56" s="598"/>
      <c r="F56" s="598"/>
      <c r="G56" s="598"/>
      <c r="H56" s="586"/>
      <c r="I56" s="586"/>
      <c r="J56" s="586"/>
      <c r="K56" s="598"/>
      <c r="L56" s="598"/>
      <c r="M56" s="598"/>
      <c r="N56" s="586"/>
      <c r="O56" s="586"/>
      <c r="P56" s="586"/>
      <c r="Q56" s="598"/>
      <c r="R56" s="598"/>
      <c r="S56" s="598"/>
      <c r="T56" s="586"/>
      <c r="U56" s="586"/>
      <c r="V56" s="586"/>
      <c r="W56" s="598"/>
      <c r="X56" s="598"/>
      <c r="Y56" s="598"/>
      <c r="Z56" s="586"/>
      <c r="AA56" s="586"/>
      <c r="AB56" s="586"/>
      <c r="AC56" s="598"/>
      <c r="AD56" s="598"/>
      <c r="AE56" s="598"/>
      <c r="AF56" s="586"/>
      <c r="AG56" s="586"/>
      <c r="AH56" s="586"/>
      <c r="AI56" s="598"/>
      <c r="AJ56" s="598"/>
      <c r="AK56" s="598"/>
      <c r="AL56" s="586"/>
      <c r="AM56" s="586"/>
      <c r="AN56" s="586"/>
      <c r="AO56" s="628"/>
      <c r="AP56" s="628"/>
      <c r="AQ56" s="629"/>
    </row>
    <row r="57" spans="1:43" ht="24" customHeight="1" thickTop="1" thickBot="1" x14ac:dyDescent="0.4">
      <c r="B57" s="1780" t="s">
        <v>283</v>
      </c>
      <c r="C57" s="1781"/>
      <c r="D57" s="1782"/>
      <c r="E57" s="1042">
        <f>E42+E55</f>
        <v>14372.749999999993</v>
      </c>
      <c r="F57" s="619">
        <f>F42+F55</f>
        <v>0</v>
      </c>
      <c r="G57" s="593" t="e">
        <f>(E57/F57)-1</f>
        <v>#DIV/0!</v>
      </c>
      <c r="H57" s="1043">
        <f>H42+H55</f>
        <v>65009.149999999987</v>
      </c>
      <c r="I57" s="587">
        <f>I42+I55</f>
        <v>0</v>
      </c>
      <c r="J57" s="590" t="e">
        <f>(H57/I57)-1</f>
        <v>#DIV/0!</v>
      </c>
      <c r="K57" s="1042">
        <f>K42+K55</f>
        <v>34966.929999999971</v>
      </c>
      <c r="L57" s="619">
        <f>L42+L55</f>
        <v>0</v>
      </c>
      <c r="M57" s="593" t="e">
        <f>(K57/L57)-1</f>
        <v>#DIV/0!</v>
      </c>
      <c r="N57" s="1043">
        <f>N42+N55</f>
        <v>104460.82999999997</v>
      </c>
      <c r="O57" s="587">
        <f>O42+O55</f>
        <v>0</v>
      </c>
      <c r="P57" s="590" t="e">
        <f>(N57/O57)-1</f>
        <v>#DIV/0!</v>
      </c>
      <c r="Q57" s="1042">
        <f>Q42+Q55</f>
        <v>34827.07</v>
      </c>
      <c r="R57" s="619">
        <f>R42+R55</f>
        <v>0</v>
      </c>
      <c r="S57" s="593" t="e">
        <f>(Q57/R57)-1</f>
        <v>#DIV/0!</v>
      </c>
      <c r="T57" s="587">
        <f>T42+T55</f>
        <v>0</v>
      </c>
      <c r="U57" s="587">
        <f>U42+U55</f>
        <v>0</v>
      </c>
      <c r="V57" s="590" t="e">
        <f>(T57/U57)-1</f>
        <v>#DIV/0!</v>
      </c>
      <c r="W57" s="619">
        <f>W42+W55</f>
        <v>0</v>
      </c>
      <c r="X57" s="619">
        <f>X42+X55</f>
        <v>0</v>
      </c>
      <c r="Y57" s="593" t="e">
        <f>(W57/X57)-1</f>
        <v>#DIV/0!</v>
      </c>
      <c r="Z57" s="587">
        <f>Z42+Z55</f>
        <v>0</v>
      </c>
      <c r="AA57" s="587">
        <f>AA42+AA55</f>
        <v>0</v>
      </c>
      <c r="AB57" s="590" t="e">
        <f>(Z57/AA57)-1</f>
        <v>#DIV/0!</v>
      </c>
      <c r="AC57" s="619">
        <f>AC42+AC55</f>
        <v>0</v>
      </c>
      <c r="AD57" s="619">
        <f>AD42+AD55</f>
        <v>0</v>
      </c>
      <c r="AE57" s="593" t="e">
        <f>(AC57/AD57)-1</f>
        <v>#DIV/0!</v>
      </c>
      <c r="AF57" s="587">
        <f>AF42+AF55</f>
        <v>0</v>
      </c>
      <c r="AG57" s="587">
        <f>AG42+AG55</f>
        <v>0</v>
      </c>
      <c r="AH57" s="590" t="e">
        <f>(AF57/AG57)-1</f>
        <v>#DIV/0!</v>
      </c>
      <c r="AI57" s="620">
        <f>AI42+AI55</f>
        <v>0</v>
      </c>
      <c r="AJ57" s="620">
        <f>AJ42+AJ55</f>
        <v>0</v>
      </c>
      <c r="AK57" s="593" t="e">
        <f>(AI57/AJ57)-1</f>
        <v>#DIV/0!</v>
      </c>
      <c r="AL57" s="587">
        <f>AL42+AL55</f>
        <v>0</v>
      </c>
      <c r="AM57" s="587">
        <f>AM42+AM55</f>
        <v>0</v>
      </c>
      <c r="AN57" s="590" t="e">
        <f>(AL57/AM57)-1</f>
        <v>#DIV/0!</v>
      </c>
      <c r="AO57" s="630">
        <f>AO42+AO55</f>
        <v>255782.98999999982</v>
      </c>
      <c r="AP57" s="630">
        <f>AP42+AP55</f>
        <v>0</v>
      </c>
      <c r="AQ57" s="634" t="e">
        <f>(AO57/AP57)-1</f>
        <v>#DIV/0!</v>
      </c>
    </row>
    <row r="58" spans="1:43" ht="24" customHeight="1" thickTop="1" thickBot="1" x14ac:dyDescent="0.4">
      <c r="B58" s="1780" t="s">
        <v>841</v>
      </c>
      <c r="C58" s="1781"/>
      <c r="D58" s="1782"/>
      <c r="E58" s="1042">
        <f>E57-E53</f>
        <v>14372.749999999993</v>
      </c>
      <c r="F58" s="619"/>
      <c r="G58" s="593"/>
      <c r="H58" s="1043">
        <f>H57-H53</f>
        <v>65009.149999999987</v>
      </c>
      <c r="I58" s="587"/>
      <c r="J58" s="590"/>
      <c r="K58" s="1042">
        <f>K57-K53</f>
        <v>34966.929999999971</v>
      </c>
      <c r="L58" s="619"/>
      <c r="M58" s="593"/>
      <c r="N58" s="1043">
        <f>N57-N53</f>
        <v>104460.82999999997</v>
      </c>
      <c r="O58" s="587"/>
      <c r="P58" s="590"/>
      <c r="Q58" s="1042">
        <f>Q57-Q53</f>
        <v>34827.07</v>
      </c>
      <c r="R58" s="619"/>
      <c r="S58" s="593"/>
      <c r="T58" s="587">
        <f>T57-T53</f>
        <v>0</v>
      </c>
      <c r="U58" s="587"/>
      <c r="V58" s="590"/>
      <c r="W58" s="619">
        <f>W57-W53</f>
        <v>0</v>
      </c>
      <c r="X58" s="619"/>
      <c r="Y58" s="593"/>
      <c r="Z58" s="587">
        <f>Z57-Z53</f>
        <v>0</v>
      </c>
      <c r="AA58" s="587"/>
      <c r="AB58" s="590"/>
      <c r="AC58" s="619">
        <f>AC57-AC53</f>
        <v>0</v>
      </c>
      <c r="AD58" s="619"/>
      <c r="AE58" s="593"/>
      <c r="AF58" s="587">
        <f>AF57-AF53</f>
        <v>0</v>
      </c>
      <c r="AG58" s="587"/>
      <c r="AH58" s="590"/>
      <c r="AI58" s="620">
        <f>AI57-AI53</f>
        <v>0</v>
      </c>
      <c r="AJ58" s="620"/>
      <c r="AK58" s="593"/>
      <c r="AL58" s="587">
        <f>AL57-AL53</f>
        <v>0</v>
      </c>
      <c r="AM58" s="587"/>
      <c r="AN58" s="590"/>
      <c r="AO58" s="1281">
        <f>AO57-AO53</f>
        <v>255782.98999999982</v>
      </c>
      <c r="AP58" s="630"/>
      <c r="AQ58" s="634"/>
    </row>
    <row r="59" spans="1:43" ht="24" customHeight="1" thickTop="1" x14ac:dyDescent="0.25">
      <c r="G59" s="566"/>
    </row>
  </sheetData>
  <mergeCells count="68">
    <mergeCell ref="B49:D49"/>
    <mergeCell ref="AO1:AQ1"/>
    <mergeCell ref="Q1:S1"/>
    <mergeCell ref="T1:V1"/>
    <mergeCell ref="W1:Y1"/>
    <mergeCell ref="Z1:AB1"/>
    <mergeCell ref="AC1:AE1"/>
    <mergeCell ref="AF1:AH1"/>
    <mergeCell ref="AI1:AK1"/>
    <mergeCell ref="AL1:AN1"/>
    <mergeCell ref="B1:D1"/>
    <mergeCell ref="H1:J1"/>
    <mergeCell ref="K1:M1"/>
    <mergeCell ref="N1:P1"/>
    <mergeCell ref="B2:D2"/>
    <mergeCell ref="E1:G1"/>
    <mergeCell ref="B3:D3"/>
    <mergeCell ref="B4:D4"/>
    <mergeCell ref="B5:D5"/>
    <mergeCell ref="B6:D6"/>
    <mergeCell ref="B7:C7"/>
    <mergeCell ref="B8:D8"/>
    <mergeCell ref="B9:D9"/>
    <mergeCell ref="B10:D10"/>
    <mergeCell ref="B12:D12"/>
    <mergeCell ref="B14:D14"/>
    <mergeCell ref="B11:D11"/>
    <mergeCell ref="B13:D13"/>
    <mergeCell ref="B15:D15"/>
    <mergeCell ref="B16:C16"/>
    <mergeCell ref="B17:D17"/>
    <mergeCell ref="B19:D19"/>
    <mergeCell ref="B20:D20"/>
    <mergeCell ref="B18:D18"/>
    <mergeCell ref="B22:D22"/>
    <mergeCell ref="B23:D23"/>
    <mergeCell ref="B24:D24"/>
    <mergeCell ref="B25:D25"/>
    <mergeCell ref="B21:D21"/>
    <mergeCell ref="B48:D48"/>
    <mergeCell ref="B37:D37"/>
    <mergeCell ref="B38:D38"/>
    <mergeCell ref="B39:C39"/>
    <mergeCell ref="B40:D40"/>
    <mergeCell ref="B42:D42"/>
    <mergeCell ref="B41:D41"/>
    <mergeCell ref="B44:C44"/>
    <mergeCell ref="B45:D45"/>
    <mergeCell ref="B46:C46"/>
    <mergeCell ref="B47:D47"/>
    <mergeCell ref="B26:D26"/>
    <mergeCell ref="B27:D27"/>
    <mergeCell ref="B28:D28"/>
    <mergeCell ref="B29:D29"/>
    <mergeCell ref="B30:D30"/>
    <mergeCell ref="B31:D31"/>
    <mergeCell ref="B35:D35"/>
    <mergeCell ref="B36:C36"/>
    <mergeCell ref="B34:D34"/>
    <mergeCell ref="B32:D32"/>
    <mergeCell ref="B33:D33"/>
    <mergeCell ref="B51:C51"/>
    <mergeCell ref="B50:D50"/>
    <mergeCell ref="B53:D53"/>
    <mergeCell ref="B58:D58"/>
    <mergeCell ref="B52:D52"/>
    <mergeCell ref="B55:D55"/>
    <mergeCell ref="B57:D57"/>
  </mergeCells>
  <pageMargins left="0.7" right="0.7" top="0.75" bottom="0.75" header="0.3" footer="0.3"/>
  <pageSetup paperSize="9" orientation="portrait" r:id="rId1"/>
  <ignoredErrors>
    <ignoredError sqref="G57 G7 AE7 AH7 AB7 AH16 AN16:AP16 AN7 J7 M7 G21 G35:G36 G16 J16 G46 G44 G39 G55 M3 M16 M21 M35:M36 M39 M44 M46 M55 M57 P3 P7 P21 P35:P36 P39 P44 P46 P48 P55 P57 J3 G3 J39 J44 J46 J48 J55 J57 J35:J36 S16 S7 S3 S21 S35:S36 S39 S46 S57 S55 J42 P42 G42 AP7" formula="1"/>
    <ignoredError sqref="AQ12 G12:G15 J13:J15 G52 G47 M13:M15 P12:P15 P52 J52 S13:S15 S52 S47" evalError="1"/>
    <ignoredError sqref="AE12 AH12 AH13:AH15 J12 AN12:AP12 G51 M12 M51:M52 P16 P47 P51 J47 J51 S51 S12" evalError="1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AQ54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Q36" sqref="Q36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41" max="41" width="18.28515625" customWidth="1"/>
    <col min="42" max="42" width="18.85546875" customWidth="1"/>
    <col min="43" max="43" width="16.85546875" customWidth="1"/>
  </cols>
  <sheetData>
    <row r="1" spans="1:43" ht="24" customHeight="1" thickTop="1" thickBot="1" x14ac:dyDescent="0.3">
      <c r="B1" s="1801" t="s">
        <v>1068</v>
      </c>
      <c r="C1" s="1801"/>
      <c r="D1" s="1801"/>
      <c r="E1" s="1798" t="s">
        <v>0</v>
      </c>
      <c r="F1" s="1803"/>
      <c r="G1" s="1804"/>
      <c r="H1" s="1798" t="s">
        <v>1</v>
      </c>
      <c r="I1" s="1799"/>
      <c r="J1" s="1800"/>
      <c r="K1" s="1798" t="s">
        <v>2</v>
      </c>
      <c r="L1" s="1799"/>
      <c r="M1" s="1800"/>
      <c r="N1" s="1798" t="s">
        <v>3</v>
      </c>
      <c r="O1" s="1799"/>
      <c r="P1" s="1800"/>
      <c r="Q1" s="1798" t="s">
        <v>4</v>
      </c>
      <c r="R1" s="1799"/>
      <c r="S1" s="1800"/>
      <c r="T1" s="1798" t="s">
        <v>5</v>
      </c>
      <c r="U1" s="1799"/>
      <c r="V1" s="1800"/>
      <c r="W1" s="1798" t="s">
        <v>6</v>
      </c>
      <c r="X1" s="1799"/>
      <c r="Y1" s="1800"/>
      <c r="Z1" s="1798" t="s">
        <v>7</v>
      </c>
      <c r="AA1" s="1799"/>
      <c r="AB1" s="1800"/>
      <c r="AC1" s="1798" t="s">
        <v>8</v>
      </c>
      <c r="AD1" s="1799"/>
      <c r="AE1" s="1800"/>
      <c r="AF1" s="1798" t="s">
        <v>9</v>
      </c>
      <c r="AG1" s="1799"/>
      <c r="AH1" s="1800"/>
      <c r="AI1" s="1798" t="s">
        <v>10</v>
      </c>
      <c r="AJ1" s="1799"/>
      <c r="AK1" s="1800"/>
      <c r="AL1" s="1798" t="s">
        <v>11</v>
      </c>
      <c r="AM1" s="1799"/>
      <c r="AN1" s="1800"/>
      <c r="AO1" s="1798" t="s">
        <v>760</v>
      </c>
      <c r="AP1" s="1799"/>
      <c r="AQ1" s="1800"/>
    </row>
    <row r="2" spans="1:43" ht="24" customHeight="1" thickTop="1" thickBot="1" x14ac:dyDescent="0.3">
      <c r="B2" s="1802"/>
      <c r="C2" s="1802"/>
      <c r="D2" s="1802"/>
      <c r="E2" s="567" t="s">
        <v>228</v>
      </c>
      <c r="F2" s="568" t="s">
        <v>569</v>
      </c>
      <c r="G2" s="642" t="s">
        <v>607</v>
      </c>
      <c r="H2" s="567" t="s">
        <v>228</v>
      </c>
      <c r="I2" s="568" t="s">
        <v>569</v>
      </c>
      <c r="J2" s="642" t="s">
        <v>607</v>
      </c>
      <c r="K2" s="564" t="s">
        <v>228</v>
      </c>
      <c r="L2" s="565" t="s">
        <v>569</v>
      </c>
      <c r="M2" s="642" t="s">
        <v>607</v>
      </c>
      <c r="N2" s="567" t="s">
        <v>228</v>
      </c>
      <c r="O2" s="568" t="s">
        <v>569</v>
      </c>
      <c r="P2" s="642" t="s">
        <v>607</v>
      </c>
      <c r="Q2" s="567" t="s">
        <v>228</v>
      </c>
      <c r="R2" s="568" t="s">
        <v>569</v>
      </c>
      <c r="S2" s="642" t="s">
        <v>607</v>
      </c>
      <c r="T2" s="567" t="s">
        <v>228</v>
      </c>
      <c r="U2" s="568" t="s">
        <v>569</v>
      </c>
      <c r="V2" s="642" t="s">
        <v>607</v>
      </c>
      <c r="W2" s="564" t="s">
        <v>228</v>
      </c>
      <c r="X2" s="568" t="s">
        <v>569</v>
      </c>
      <c r="Y2" s="642" t="s">
        <v>607</v>
      </c>
      <c r="Z2" s="564" t="s">
        <v>228</v>
      </c>
      <c r="AA2" s="565" t="s">
        <v>569</v>
      </c>
      <c r="AB2" s="642" t="s">
        <v>607</v>
      </c>
      <c r="AC2" s="567" t="s">
        <v>228</v>
      </c>
      <c r="AD2" s="568" t="s">
        <v>569</v>
      </c>
      <c r="AE2" s="642" t="s">
        <v>607</v>
      </c>
      <c r="AF2" s="567" t="s">
        <v>228</v>
      </c>
      <c r="AG2" s="568" t="s">
        <v>569</v>
      </c>
      <c r="AH2" s="642" t="s">
        <v>607</v>
      </c>
      <c r="AI2" s="567" t="s">
        <v>228</v>
      </c>
      <c r="AJ2" s="568" t="s">
        <v>569</v>
      </c>
      <c r="AK2" s="642" t="s">
        <v>607</v>
      </c>
      <c r="AL2" s="567" t="s">
        <v>228</v>
      </c>
      <c r="AM2" s="568" t="s">
        <v>569</v>
      </c>
      <c r="AN2" s="642" t="s">
        <v>607</v>
      </c>
      <c r="AO2" s="564" t="s">
        <v>228</v>
      </c>
      <c r="AP2" s="565" t="s">
        <v>569</v>
      </c>
      <c r="AQ2" s="642" t="s">
        <v>607</v>
      </c>
    </row>
    <row r="3" spans="1:43" ht="24" customHeight="1" thickTop="1" thickBot="1" x14ac:dyDescent="0.4">
      <c r="B3" s="1796" t="s">
        <v>575</v>
      </c>
      <c r="C3" s="1796"/>
      <c r="D3" s="1797"/>
      <c r="E3" s="644">
        <f>E4+E5-E6</f>
        <v>95881.64</v>
      </c>
      <c r="F3" s="645">
        <f>F4+F5-F6</f>
        <v>0</v>
      </c>
      <c r="G3" s="593" t="e">
        <f>(E3/F3)-1</f>
        <v>#DIV/0!</v>
      </c>
      <c r="H3" s="588">
        <f t="shared" ref="H3:AG3" si="0">H4+H5-H6</f>
        <v>128390.48</v>
      </c>
      <c r="I3" s="589">
        <f t="shared" si="0"/>
        <v>0</v>
      </c>
      <c r="J3" s="590" t="e">
        <f>(H3/I3)-1</f>
        <v>#DIV/0!</v>
      </c>
      <c r="K3" s="600">
        <f t="shared" si="0"/>
        <v>108657.03</v>
      </c>
      <c r="L3" s="601">
        <f t="shared" si="0"/>
        <v>0</v>
      </c>
      <c r="M3" s="593" t="e">
        <f>(K3/L3)-1</f>
        <v>#DIV/0!</v>
      </c>
      <c r="N3" s="588">
        <f t="shared" si="0"/>
        <v>115706.75</v>
      </c>
      <c r="O3" s="589">
        <f t="shared" si="0"/>
        <v>0</v>
      </c>
      <c r="P3" s="590" t="e">
        <f>(N3/O3)-1</f>
        <v>#DIV/0!</v>
      </c>
      <c r="Q3" s="600">
        <f t="shared" si="0"/>
        <v>108298.14</v>
      </c>
      <c r="R3" s="601">
        <f t="shared" si="0"/>
        <v>0</v>
      </c>
      <c r="S3" s="593" t="e">
        <f>(Q3/R3)-1</f>
        <v>#DIV/0!</v>
      </c>
      <c r="T3" s="588">
        <f t="shared" si="0"/>
        <v>0</v>
      </c>
      <c r="U3" s="589">
        <f t="shared" si="0"/>
        <v>0</v>
      </c>
      <c r="V3" s="590" t="e">
        <f>(T3/U3)-1</f>
        <v>#DIV/0!</v>
      </c>
      <c r="W3" s="600">
        <f t="shared" si="0"/>
        <v>0</v>
      </c>
      <c r="X3" s="601">
        <f>X4+X5-X6</f>
        <v>0</v>
      </c>
      <c r="Y3" s="593" t="e">
        <f>(W3/X3)-1</f>
        <v>#DIV/0!</v>
      </c>
      <c r="Z3" s="588">
        <f t="shared" si="0"/>
        <v>0</v>
      </c>
      <c r="AA3" s="589">
        <f t="shared" si="0"/>
        <v>0</v>
      </c>
      <c r="AB3" s="590" t="e">
        <f>(Z3/AA3)-1</f>
        <v>#DIV/0!</v>
      </c>
      <c r="AC3" s="600">
        <f>AC4+AC5-AC6</f>
        <v>0</v>
      </c>
      <c r="AD3" s="601">
        <f>AD4+AD5-AD6</f>
        <v>0</v>
      </c>
      <c r="AE3" s="593" t="e">
        <f>(AC3/AD3)-1</f>
        <v>#DIV/0!</v>
      </c>
      <c r="AF3" s="588">
        <f t="shared" si="0"/>
        <v>0</v>
      </c>
      <c r="AG3" s="589">
        <f t="shared" si="0"/>
        <v>0</v>
      </c>
      <c r="AH3" s="590" t="e">
        <f>(AF3/AG3)-1</f>
        <v>#DIV/0!</v>
      </c>
      <c r="AI3" s="621">
        <f>AI4+AI5-AI6</f>
        <v>0</v>
      </c>
      <c r="AJ3" s="622">
        <f>AJ4+AJ5-AJ6</f>
        <v>0</v>
      </c>
      <c r="AK3" s="623" t="e">
        <f>(AI3/AJ3)-1</f>
        <v>#DIV/0!</v>
      </c>
      <c r="AL3" s="588">
        <f>AL4+AL5-AL6</f>
        <v>0</v>
      </c>
      <c r="AM3" s="589">
        <f>AM4+AM5-AM6</f>
        <v>0</v>
      </c>
      <c r="AN3" s="590" t="e">
        <f>(AL3/AM3)-1</f>
        <v>#DIV/0!</v>
      </c>
      <c r="AO3" s="632">
        <f>AO4+AO5-AO6</f>
        <v>556934.04</v>
      </c>
      <c r="AP3" s="633">
        <f>AP4+AP5-AP6</f>
        <v>0</v>
      </c>
      <c r="AQ3" s="634" t="e">
        <f>(AO3/AP3)-1</f>
        <v>#DIV/0!</v>
      </c>
    </row>
    <row r="4" spans="1:43" ht="24" customHeight="1" thickTop="1" thickBot="1" x14ac:dyDescent="0.3">
      <c r="A4" s="563">
        <v>701</v>
      </c>
      <c r="B4" s="1777" t="s">
        <v>566</v>
      </c>
      <c r="C4" s="1778"/>
      <c r="D4" s="1779"/>
      <c r="E4" s="602">
        <v>95881.64</v>
      </c>
      <c r="F4" s="604">
        <f>DATOS!D4</f>
        <v>0</v>
      </c>
      <c r="G4" s="594" t="e">
        <f>(E4/F4)-1</f>
        <v>#DIV/0!</v>
      </c>
      <c r="H4" s="570">
        <v>128390.48</v>
      </c>
      <c r="I4" s="570">
        <f>DATOS!F4</f>
        <v>0</v>
      </c>
      <c r="J4" s="572" t="e">
        <f>(H4/I4)-1</f>
        <v>#DIV/0!</v>
      </c>
      <c r="K4" s="602">
        <v>108657.03</v>
      </c>
      <c r="L4" s="602">
        <f>DATOS!H4</f>
        <v>0</v>
      </c>
      <c r="M4" s="594" t="e">
        <f>(K4/L4)-1</f>
        <v>#DIV/0!</v>
      </c>
      <c r="N4" s="570">
        <v>115706.75</v>
      </c>
      <c r="O4" s="570">
        <f>DATOS!J4</f>
        <v>0</v>
      </c>
      <c r="P4" s="572" t="e">
        <f>(N4/O4)-1</f>
        <v>#DIV/0!</v>
      </c>
      <c r="Q4" s="602">
        <v>108298.14</v>
      </c>
      <c r="R4" s="602">
        <f>DATOS!L4</f>
        <v>0</v>
      </c>
      <c r="S4" s="594" t="e">
        <f>(Q4/R4)-1</f>
        <v>#DIV/0!</v>
      </c>
      <c r="T4" s="570"/>
      <c r="U4" s="570">
        <f>DATOS!N4</f>
        <v>0</v>
      </c>
      <c r="V4" s="572" t="e">
        <f>(T4/U4)-1</f>
        <v>#DIV/0!</v>
      </c>
      <c r="W4" s="602"/>
      <c r="X4" s="602">
        <f>DATOS!P4</f>
        <v>0</v>
      </c>
      <c r="Y4" s="594" t="e">
        <f>(W4/X4)-1</f>
        <v>#DIV/0!</v>
      </c>
      <c r="Z4" s="570"/>
      <c r="AA4" s="570">
        <f>DATOS!R4</f>
        <v>0</v>
      </c>
      <c r="AB4" s="572" t="e">
        <f>(Z4/AA4)-1</f>
        <v>#DIV/0!</v>
      </c>
      <c r="AC4" s="602"/>
      <c r="AD4" s="602">
        <f>DATOS!T4</f>
        <v>0</v>
      </c>
      <c r="AE4" s="594" t="e">
        <f>(AC4/AD4)-1</f>
        <v>#DIV/0!</v>
      </c>
      <c r="AF4" s="570"/>
      <c r="AG4" s="570">
        <f>DATOS!V4</f>
        <v>0</v>
      </c>
      <c r="AH4" s="572" t="e">
        <f>(AF4/AG4)-1</f>
        <v>#DIV/0!</v>
      </c>
      <c r="AI4" s="602"/>
      <c r="AJ4" s="602">
        <f>DATOS!X4</f>
        <v>0</v>
      </c>
      <c r="AK4" s="594" t="e">
        <f>(AI4/AJ4)-1</f>
        <v>#DIV/0!</v>
      </c>
      <c r="AL4" s="570"/>
      <c r="AM4" s="570">
        <f>DATOS!Z4</f>
        <v>0</v>
      </c>
      <c r="AN4" s="572" t="e">
        <f>(AL4/AM4)-1</f>
        <v>#DIV/0!</v>
      </c>
      <c r="AO4" s="626">
        <f>$E4+$H4+$K4+$N4+$Q4+$T4+$W4+$Z4+$AC4+$AF4+$AI4+$AL4</f>
        <v>556934.04</v>
      </c>
      <c r="AP4" s="627">
        <f>F4+I4+L4+O4+R4+U4+X4+AA4+AD4+AG4+AJ4+AM4</f>
        <v>0</v>
      </c>
      <c r="AQ4" s="635" t="e">
        <f>(AO4/AP4)-1</f>
        <v>#DIV/0!</v>
      </c>
    </row>
    <row r="5" spans="1:43" ht="24" customHeight="1" thickTop="1" thickBot="1" x14ac:dyDescent="0.3">
      <c r="A5" s="563">
        <v>704</v>
      </c>
      <c r="B5" s="1777" t="s">
        <v>567</v>
      </c>
      <c r="C5" s="1778"/>
      <c r="D5" s="1779"/>
      <c r="E5" s="602">
        <v>0</v>
      </c>
      <c r="F5" s="604"/>
      <c r="G5" s="594" t="e">
        <f>(E5/F5)-1</f>
        <v>#DIV/0!</v>
      </c>
      <c r="H5" s="570">
        <v>0</v>
      </c>
      <c r="I5" s="573"/>
      <c r="J5" s="572" t="e">
        <f>(H5/I5)-1</f>
        <v>#DIV/0!</v>
      </c>
      <c r="K5" s="602">
        <v>0</v>
      </c>
      <c r="L5" s="604"/>
      <c r="M5" s="594" t="e">
        <f>(K5/L5)-1</f>
        <v>#DIV/0!</v>
      </c>
      <c r="N5" s="570">
        <v>0</v>
      </c>
      <c r="O5" s="573"/>
      <c r="P5" s="572" t="e">
        <f>(N5/O5)-1</f>
        <v>#DIV/0!</v>
      </c>
      <c r="Q5" s="602">
        <v>0</v>
      </c>
      <c r="R5" s="604"/>
      <c r="S5" s="594" t="e">
        <f>(Q5/R5)-1</f>
        <v>#DIV/0!</v>
      </c>
      <c r="T5" s="570"/>
      <c r="U5" s="573"/>
      <c r="V5" s="572" t="e">
        <f>(T5/U5)-1</f>
        <v>#DIV/0!</v>
      </c>
      <c r="W5" s="602"/>
      <c r="X5" s="604"/>
      <c r="Y5" s="594" t="e">
        <f>(W5/X5)-1</f>
        <v>#DIV/0!</v>
      </c>
      <c r="Z5" s="570"/>
      <c r="AA5" s="573"/>
      <c r="AB5" s="572" t="e">
        <f>(Z5/AA5)-1</f>
        <v>#DIV/0!</v>
      </c>
      <c r="AC5" s="602"/>
      <c r="AD5" s="604"/>
      <c r="AE5" s="594" t="e">
        <f>(AC5/AD5)-1</f>
        <v>#DIV/0!</v>
      </c>
      <c r="AF5" s="570"/>
      <c r="AG5" s="573"/>
      <c r="AH5" s="572" t="e">
        <f>(AF5/AG5)-1</f>
        <v>#DIV/0!</v>
      </c>
      <c r="AI5" s="602"/>
      <c r="AJ5" s="604"/>
      <c r="AK5" s="594" t="e">
        <f>(AI5/AJ5)-1</f>
        <v>#DIV/0!</v>
      </c>
      <c r="AL5" s="570"/>
      <c r="AM5" s="573"/>
      <c r="AN5" s="572" t="e">
        <f>(AL5/AM5)-1</f>
        <v>#DIV/0!</v>
      </c>
      <c r="AO5" s="626">
        <f>$E5+$H5+$K5+$N5+$Q5+$T5+$W5+$Z5+$AC5+$AF5+$AI5+$AL5</f>
        <v>0</v>
      </c>
      <c r="AP5" s="627">
        <f>F5+I5+L5+O5+R5+U5+X5+AA5+AD5+AG5+AJ5+AM5</f>
        <v>0</v>
      </c>
      <c r="AQ5" s="635" t="e">
        <f>(AO5/AP5)-1</f>
        <v>#DIV/0!</v>
      </c>
    </row>
    <row r="6" spans="1:43" ht="24" customHeight="1" thickTop="1" thickBot="1" x14ac:dyDescent="0.3">
      <c r="A6" s="563">
        <v>708</v>
      </c>
      <c r="B6" s="1777" t="s">
        <v>568</v>
      </c>
      <c r="C6" s="1778"/>
      <c r="D6" s="1779"/>
      <c r="E6" s="602">
        <v>0</v>
      </c>
      <c r="F6" s="603"/>
      <c r="G6" s="595" t="e">
        <f>1-(E6/F6)</f>
        <v>#DIV/0!</v>
      </c>
      <c r="H6" s="573">
        <v>0</v>
      </c>
      <c r="I6" s="571"/>
      <c r="J6" s="574" t="e">
        <f>1-(H6/I6)</f>
        <v>#DIV/0!</v>
      </c>
      <c r="K6" s="602">
        <v>0</v>
      </c>
      <c r="L6" s="603"/>
      <c r="M6" s="595" t="e">
        <f>1-(K6/L6)</f>
        <v>#DIV/0!</v>
      </c>
      <c r="N6" s="573">
        <v>0</v>
      </c>
      <c r="O6" s="571"/>
      <c r="P6" s="574" t="e">
        <f>1-(N6/O6)</f>
        <v>#DIV/0!</v>
      </c>
      <c r="Q6" s="602">
        <v>0</v>
      </c>
      <c r="R6" s="603"/>
      <c r="S6" s="595" t="e">
        <f>1-(Q6/R6)</f>
        <v>#DIV/0!</v>
      </c>
      <c r="T6" s="573">
        <f>DATOS!N160</f>
        <v>0</v>
      </c>
      <c r="U6" s="571"/>
      <c r="V6" s="574" t="e">
        <f>1-(T6/U6)</f>
        <v>#DIV/0!</v>
      </c>
      <c r="W6" s="602">
        <f>DATOS!P160</f>
        <v>0</v>
      </c>
      <c r="X6" s="603"/>
      <c r="Y6" s="595" t="e">
        <f>1-(W6/X6)</f>
        <v>#DIV/0!</v>
      </c>
      <c r="Z6" s="573">
        <f>DATOS!R160</f>
        <v>0</v>
      </c>
      <c r="AA6" s="571"/>
      <c r="AB6" s="574" t="e">
        <f>1-(Z6/AA6)</f>
        <v>#DIV/0!</v>
      </c>
      <c r="AC6" s="602">
        <f>DATOS!T160</f>
        <v>0</v>
      </c>
      <c r="AD6" s="603"/>
      <c r="AE6" s="595" t="e">
        <f>1-(AC6/AD6)</f>
        <v>#DIV/0!</v>
      </c>
      <c r="AF6" s="573">
        <f>DATOS!V160</f>
        <v>0</v>
      </c>
      <c r="AG6" s="571"/>
      <c r="AH6" s="574" t="e">
        <f>1-(AF6/AG6)</f>
        <v>#DIV/0!</v>
      </c>
      <c r="AI6" s="602">
        <f>DATOS!X160</f>
        <v>0</v>
      </c>
      <c r="AJ6" s="603"/>
      <c r="AK6" s="595" t="e">
        <f>1-(AI6/AJ6)</f>
        <v>#DIV/0!</v>
      </c>
      <c r="AL6" s="573">
        <f>DATOS!Z160</f>
        <v>0</v>
      </c>
      <c r="AM6" s="571"/>
      <c r="AN6" s="574" t="e">
        <f>1-(AL6/AM6)</f>
        <v>#DIV/0!</v>
      </c>
      <c r="AO6" s="626">
        <f>$E6+$H6+$K6+$N6+$Q6+$T6+$W6+$Z6+$AC6+$AF6+$AI6+$AL6</f>
        <v>0</v>
      </c>
      <c r="AP6" s="627">
        <f>F6+I6+L6+O6+R6+U6+X6+AA6+AD6+AG6+AJ6+AM6</f>
        <v>0</v>
      </c>
      <c r="AQ6" s="636" t="e">
        <f t="shared" ref="AQ6:AQ11" si="1">1-(AO6/AP6)</f>
        <v>#DIV/0!</v>
      </c>
    </row>
    <row r="7" spans="1:43" ht="24" customHeight="1" thickTop="1" thickBot="1" x14ac:dyDescent="0.4">
      <c r="B7" s="1792" t="s">
        <v>570</v>
      </c>
      <c r="C7" s="1792"/>
      <c r="E7" s="605">
        <f>SUM(E8:E10)</f>
        <v>6363.3799999999992</v>
      </c>
      <c r="F7" s="605">
        <f>SUM(F8:F10)</f>
        <v>0</v>
      </c>
      <c r="G7" s="596" t="e">
        <f>1-(E7/F7)</f>
        <v>#DIV/0!</v>
      </c>
      <c r="H7" s="591">
        <f t="shared" ref="H7:AG7" si="2">SUM(H8:H10)</f>
        <v>9214.11</v>
      </c>
      <c r="I7" s="591">
        <f t="shared" si="2"/>
        <v>0</v>
      </c>
      <c r="J7" s="592" t="e">
        <f>1-(H7/I7)</f>
        <v>#DIV/0!</v>
      </c>
      <c r="K7" s="605">
        <f t="shared" si="2"/>
        <v>8491.1899999999987</v>
      </c>
      <c r="L7" s="605">
        <f t="shared" si="2"/>
        <v>0</v>
      </c>
      <c r="M7" s="596" t="e">
        <f>1-(K7/L7)</f>
        <v>#DIV/0!</v>
      </c>
      <c r="N7" s="591">
        <f t="shared" si="2"/>
        <v>7100.3899999999994</v>
      </c>
      <c r="O7" s="591">
        <f t="shared" si="2"/>
        <v>0</v>
      </c>
      <c r="P7" s="592" t="e">
        <f>1-(N7/O7)</f>
        <v>#DIV/0!</v>
      </c>
      <c r="Q7" s="605">
        <f t="shared" si="2"/>
        <v>7532.14</v>
      </c>
      <c r="R7" s="605">
        <f t="shared" si="2"/>
        <v>0</v>
      </c>
      <c r="S7" s="596" t="e">
        <f>1-(Q7/R7)</f>
        <v>#DIV/0!</v>
      </c>
      <c r="T7" s="591">
        <f t="shared" si="2"/>
        <v>0</v>
      </c>
      <c r="U7" s="591">
        <f t="shared" si="2"/>
        <v>0</v>
      </c>
      <c r="V7" s="592" t="e">
        <f>1-(T7/U7)</f>
        <v>#DIV/0!</v>
      </c>
      <c r="W7" s="605">
        <f t="shared" si="2"/>
        <v>0</v>
      </c>
      <c r="X7" s="605">
        <f>SUM(X8:X10)</f>
        <v>0</v>
      </c>
      <c r="Y7" s="596" t="e">
        <f>1-(W7/X7)</f>
        <v>#DIV/0!</v>
      </c>
      <c r="Z7" s="591">
        <f t="shared" si="2"/>
        <v>0</v>
      </c>
      <c r="AA7" s="591">
        <f t="shared" si="2"/>
        <v>0</v>
      </c>
      <c r="AB7" s="592" t="e">
        <f>1-(Z7/AA7)</f>
        <v>#DIV/0!</v>
      </c>
      <c r="AC7" s="605">
        <f>SUM(AC8:AC10)</f>
        <v>0</v>
      </c>
      <c r="AD7" s="605">
        <f>SUM(AD8:AD10)</f>
        <v>0</v>
      </c>
      <c r="AE7" s="596" t="e">
        <f>1-(AC7/AD7)</f>
        <v>#DIV/0!</v>
      </c>
      <c r="AF7" s="591">
        <f t="shared" si="2"/>
        <v>0</v>
      </c>
      <c r="AG7" s="591">
        <f t="shared" si="2"/>
        <v>0</v>
      </c>
      <c r="AH7" s="592" t="e">
        <f>1-(AF7/AG7)</f>
        <v>#DIV/0!</v>
      </c>
      <c r="AI7" s="624">
        <f>SUM(AI8:AI10)</f>
        <v>0</v>
      </c>
      <c r="AJ7" s="624">
        <f>SUM(AJ8:AJ10)</f>
        <v>0</v>
      </c>
      <c r="AK7" s="625" t="e">
        <f>1-(AI7/AJ7)</f>
        <v>#DIV/0!</v>
      </c>
      <c r="AL7" s="591">
        <f>SUM(AL8:AL11)</f>
        <v>0</v>
      </c>
      <c r="AM7" s="591">
        <f>SUM(AM8:AM10)</f>
        <v>0</v>
      </c>
      <c r="AN7" s="592" t="e">
        <f>1-(AL7/AM7)</f>
        <v>#DIV/0!</v>
      </c>
      <c r="AO7" s="631">
        <f>SUM(AO8:AO11)</f>
        <v>38701.21</v>
      </c>
      <c r="AP7" s="631">
        <f>SUM(AP8:AP10)</f>
        <v>0</v>
      </c>
      <c r="AQ7" s="637" t="e">
        <f t="shared" si="1"/>
        <v>#DIV/0!</v>
      </c>
    </row>
    <row r="8" spans="1:43" ht="24" customHeight="1" thickTop="1" thickBot="1" x14ac:dyDescent="0.3">
      <c r="A8" s="563">
        <v>601</v>
      </c>
      <c r="B8" s="1777" t="s">
        <v>571</v>
      </c>
      <c r="C8" s="1778"/>
      <c r="D8" s="1779"/>
      <c r="E8" s="606">
        <f>DATOS!D12</f>
        <v>5752.9</v>
      </c>
      <c r="F8" s="607"/>
      <c r="G8" s="597" t="e">
        <f>1-(E8/F8)</f>
        <v>#DIV/0!</v>
      </c>
      <c r="H8" s="576">
        <f>DATOS!F12</f>
        <v>7703.43</v>
      </c>
      <c r="I8" s="577"/>
      <c r="J8" s="578" t="e">
        <f>1-(H8/I8)</f>
        <v>#DIV/0!</v>
      </c>
      <c r="K8" s="606">
        <f>DATOS!H12</f>
        <v>6515.11</v>
      </c>
      <c r="L8" s="607"/>
      <c r="M8" s="597" t="e">
        <f>1-(K8/L8)</f>
        <v>#DIV/0!</v>
      </c>
      <c r="N8" s="576">
        <f>DATOS!J12</f>
        <v>6942.41</v>
      </c>
      <c r="O8" s="577"/>
      <c r="P8" s="578" t="e">
        <f>1-(N8/O8)</f>
        <v>#DIV/0!</v>
      </c>
      <c r="Q8" s="606">
        <f>DATOS!L12</f>
        <v>6497.92</v>
      </c>
      <c r="R8" s="607"/>
      <c r="S8" s="597" t="e">
        <f>1-(Q8/R8)</f>
        <v>#DIV/0!</v>
      </c>
      <c r="T8" s="576">
        <f>DATOS!N12</f>
        <v>0</v>
      </c>
      <c r="U8" s="577"/>
      <c r="V8" s="578" t="e">
        <f>1-(T8/U8)</f>
        <v>#DIV/0!</v>
      </c>
      <c r="W8" s="760">
        <f>DATOS!P12</f>
        <v>0</v>
      </c>
      <c r="X8" s="607"/>
      <c r="Y8" s="597" t="e">
        <f>1-(W8/X8)</f>
        <v>#DIV/0!</v>
      </c>
      <c r="Z8" s="576">
        <f>DATOS!R12</f>
        <v>0</v>
      </c>
      <c r="AA8" s="577"/>
      <c r="AB8" s="578" t="e">
        <f>1-(Z8/AA8)</f>
        <v>#DIV/0!</v>
      </c>
      <c r="AC8" s="760">
        <f>DATOS!T12</f>
        <v>0</v>
      </c>
      <c r="AD8" s="607"/>
      <c r="AE8" s="597" t="e">
        <f>1-(AC8/AD8)</f>
        <v>#DIV/0!</v>
      </c>
      <c r="AF8" s="576">
        <f>DATOS!V12</f>
        <v>0</v>
      </c>
      <c r="AG8" s="577"/>
      <c r="AH8" s="578" t="e">
        <f>1-(AF8/AG8)</f>
        <v>#DIV/0!</v>
      </c>
      <c r="AI8" s="607">
        <f>DATOS!X12</f>
        <v>0</v>
      </c>
      <c r="AJ8" s="607"/>
      <c r="AK8" s="597" t="e">
        <f>1-(AI8/AJ8)</f>
        <v>#DIV/0!</v>
      </c>
      <c r="AL8" s="576">
        <f>DATOS!Z12</f>
        <v>0</v>
      </c>
      <c r="AM8" s="577"/>
      <c r="AN8" s="578" t="e">
        <f>1-(AL8/AM8)</f>
        <v>#DIV/0!</v>
      </c>
      <c r="AO8" s="626">
        <f>$E8+$H8+$K8+$N8+$Q8+$T8+$W8+$Z8+$AC8+$AF8+$AI8+$AL8</f>
        <v>33411.769999999997</v>
      </c>
      <c r="AP8" s="627">
        <f>F8+I8+L8+O8+R8+U8+X8+AA8+AD8+AG8+AJ8+AM8</f>
        <v>0</v>
      </c>
      <c r="AQ8" s="638" t="e">
        <f t="shared" si="1"/>
        <v>#DIV/0!</v>
      </c>
    </row>
    <row r="9" spans="1:43" ht="24" customHeight="1" thickTop="1" thickBot="1" x14ac:dyDescent="0.3">
      <c r="A9" s="563">
        <v>602</v>
      </c>
      <c r="B9" s="1777" t="s">
        <v>572</v>
      </c>
      <c r="C9" s="1778"/>
      <c r="D9" s="1779"/>
      <c r="E9" s="602">
        <f>DATOS!D16</f>
        <v>610.48</v>
      </c>
      <c r="F9" s="604"/>
      <c r="G9" s="597" t="e">
        <f>1-(E9/F9)</f>
        <v>#DIV/0!</v>
      </c>
      <c r="H9" s="570">
        <f>DATOS!F16</f>
        <v>1510.68</v>
      </c>
      <c r="I9" s="573"/>
      <c r="J9" s="578" t="e">
        <f>1-(H9/I9)</f>
        <v>#DIV/0!</v>
      </c>
      <c r="K9" s="602">
        <f>DATOS!H16</f>
        <v>1976.08</v>
      </c>
      <c r="L9" s="604"/>
      <c r="M9" s="597" t="e">
        <f>1-(K9/L9)</f>
        <v>#DIV/0!</v>
      </c>
      <c r="N9" s="570">
        <f>DATOS!J16</f>
        <v>157.97999999999999</v>
      </c>
      <c r="O9" s="573"/>
      <c r="P9" s="578" t="e">
        <f>1-(N9/O9)</f>
        <v>#DIV/0!</v>
      </c>
      <c r="Q9" s="602">
        <f>DATOS!L16</f>
        <v>1034.22</v>
      </c>
      <c r="R9" s="604"/>
      <c r="S9" s="597" t="e">
        <f>1-(Q9/R9)</f>
        <v>#DIV/0!</v>
      </c>
      <c r="T9" s="570">
        <f>DATOS!N16</f>
        <v>0</v>
      </c>
      <c r="U9" s="573"/>
      <c r="V9" s="578" t="e">
        <f>1-(T9/U9)</f>
        <v>#DIV/0!</v>
      </c>
      <c r="W9" s="761">
        <f>DATOS!P16</f>
        <v>0</v>
      </c>
      <c r="X9" s="604"/>
      <c r="Y9" s="597" t="e">
        <f>1-(W9/X9)</f>
        <v>#DIV/0!</v>
      </c>
      <c r="Z9" s="570">
        <f>DATOS!R16</f>
        <v>0</v>
      </c>
      <c r="AA9" s="573"/>
      <c r="AB9" s="578" t="e">
        <f>1-(Z9/AA9)</f>
        <v>#DIV/0!</v>
      </c>
      <c r="AC9" s="761">
        <f>DATOS!T16</f>
        <v>0</v>
      </c>
      <c r="AD9" s="604"/>
      <c r="AE9" s="597" t="e">
        <f>1-(AC9/AD9)</f>
        <v>#DIV/0!</v>
      </c>
      <c r="AF9" s="570">
        <f>DATOS!V16</f>
        <v>0</v>
      </c>
      <c r="AG9" s="573"/>
      <c r="AH9" s="578" t="e">
        <f>1-(AF9/AG9)</f>
        <v>#DIV/0!</v>
      </c>
      <c r="AI9" s="604">
        <f>DATOS!X16</f>
        <v>0</v>
      </c>
      <c r="AJ9" s="604"/>
      <c r="AK9" s="597" t="e">
        <f>1-(AI9/AJ9)</f>
        <v>#DIV/0!</v>
      </c>
      <c r="AL9" s="570">
        <f>DATOS!Z16</f>
        <v>0</v>
      </c>
      <c r="AM9" s="573"/>
      <c r="AN9" s="578" t="e">
        <f>1-(AL9/AM9)</f>
        <v>#DIV/0!</v>
      </c>
      <c r="AO9" s="626">
        <f>$E9+$H9+$K9+$N9+$Q9+$T9+$W9+$Z9+$AC9+$AF9+$AI9+$AL9</f>
        <v>5289.44</v>
      </c>
      <c r="AP9" s="627">
        <f>F9+I9+L9+O9+R9+U9+X9+AA9+AD9+AG9+AJ9+AM9</f>
        <v>0</v>
      </c>
      <c r="AQ9" s="638" t="e">
        <f t="shared" si="1"/>
        <v>#DIV/0!</v>
      </c>
    </row>
    <row r="10" spans="1:43" ht="24" customHeight="1" thickTop="1" thickBot="1" x14ac:dyDescent="0.3">
      <c r="A10" s="563">
        <v>607</v>
      </c>
      <c r="B10" s="1777" t="s">
        <v>573</v>
      </c>
      <c r="C10" s="1778"/>
      <c r="D10" s="1779"/>
      <c r="E10" s="602">
        <v>0</v>
      </c>
      <c r="F10" s="604"/>
      <c r="G10" s="597" t="e">
        <f>1-(E10/F10)</f>
        <v>#DIV/0!</v>
      </c>
      <c r="H10" s="570">
        <v>0</v>
      </c>
      <c r="I10" s="573"/>
      <c r="J10" s="578" t="e">
        <f>1-(H10/I10)</f>
        <v>#DIV/0!</v>
      </c>
      <c r="K10" s="602">
        <v>0</v>
      </c>
      <c r="L10" s="604"/>
      <c r="M10" s="597" t="e">
        <f>1-(K10/L10)</f>
        <v>#DIV/0!</v>
      </c>
      <c r="N10" s="570">
        <v>0</v>
      </c>
      <c r="O10" s="573"/>
      <c r="P10" s="578" t="e">
        <f>1-(N10/O10)</f>
        <v>#DIV/0!</v>
      </c>
      <c r="Q10" s="602">
        <v>0</v>
      </c>
      <c r="R10" s="604"/>
      <c r="S10" s="597" t="e">
        <f>1-(Q10/R10)</f>
        <v>#DIV/0!</v>
      </c>
      <c r="T10" s="570"/>
      <c r="U10" s="573"/>
      <c r="V10" s="578" t="e">
        <f>1-(T10/U10)</f>
        <v>#DIV/0!</v>
      </c>
      <c r="W10" s="602"/>
      <c r="X10" s="604"/>
      <c r="Y10" s="597" t="e">
        <f>1-(W10/X10)</f>
        <v>#DIV/0!</v>
      </c>
      <c r="Z10" s="570"/>
      <c r="AA10" s="573"/>
      <c r="AB10" s="578" t="e">
        <f>1-(Z10/AA10)</f>
        <v>#DIV/0!</v>
      </c>
      <c r="AC10" s="602"/>
      <c r="AD10" s="604"/>
      <c r="AE10" s="597" t="e">
        <f>1-(AC10/AD10)</f>
        <v>#DIV/0!</v>
      </c>
      <c r="AF10" s="570"/>
      <c r="AG10" s="573"/>
      <c r="AH10" s="578" t="e">
        <f>1-(AF10/AG10)</f>
        <v>#DIV/0!</v>
      </c>
      <c r="AI10" s="602"/>
      <c r="AJ10" s="604"/>
      <c r="AK10" s="597" t="e">
        <f>1-(AI10/AJ10)</f>
        <v>#DIV/0!</v>
      </c>
      <c r="AL10" s="570"/>
      <c r="AM10" s="573"/>
      <c r="AN10" s="578" t="e">
        <f>1-(AL10/AM10)</f>
        <v>#DIV/0!</v>
      </c>
      <c r="AO10" s="626">
        <f>$E10+$H10+$K10+$N10+$Q10+$T10+$W10+$Z10+$AC10+$AF10+$AI10+$AL10</f>
        <v>0</v>
      </c>
      <c r="AP10" s="627">
        <f>F10+I10+L10+O10+R10+U10+X10+AA10+AD10+AG10+AJ10+AM10</f>
        <v>0</v>
      </c>
      <c r="AQ10" s="638" t="e">
        <f t="shared" si="1"/>
        <v>#DIV/0!</v>
      </c>
    </row>
    <row r="11" spans="1:43" ht="24" customHeight="1" thickTop="1" thickBot="1" x14ac:dyDescent="0.3">
      <c r="A11" s="563">
        <v>611</v>
      </c>
      <c r="B11" s="1793" t="s">
        <v>730</v>
      </c>
      <c r="C11" s="1794"/>
      <c r="D11" s="1795"/>
      <c r="E11" s="602">
        <v>0</v>
      </c>
      <c r="F11" s="604"/>
      <c r="G11" s="595"/>
      <c r="H11" s="570">
        <v>0</v>
      </c>
      <c r="I11" s="573"/>
      <c r="J11" s="574"/>
      <c r="K11" s="602">
        <v>0</v>
      </c>
      <c r="L11" s="604"/>
      <c r="M11" s="595"/>
      <c r="N11" s="573">
        <v>0</v>
      </c>
      <c r="O11" s="571"/>
      <c r="P11" s="574"/>
      <c r="Q11" s="602">
        <v>0</v>
      </c>
      <c r="R11" s="603"/>
      <c r="S11" s="595"/>
      <c r="T11" s="573"/>
      <c r="U11" s="571"/>
      <c r="V11" s="574"/>
      <c r="W11" s="602"/>
      <c r="X11" s="603"/>
      <c r="Y11" s="595"/>
      <c r="Z11" s="573"/>
      <c r="AA11" s="571"/>
      <c r="AB11" s="578"/>
      <c r="AC11" s="602"/>
      <c r="AD11" s="603"/>
      <c r="AE11" s="595"/>
      <c r="AF11" s="573"/>
      <c r="AG11" s="571"/>
      <c r="AH11" s="574"/>
      <c r="AI11" s="602"/>
      <c r="AJ11" s="603"/>
      <c r="AK11" s="595"/>
      <c r="AL11" s="573"/>
      <c r="AM11" s="571"/>
      <c r="AN11" s="574"/>
      <c r="AO11" s="626">
        <f>$E11+$H11+$K11+$N11+$Q11+$T11+$W11+$Z11+$AC11+$AF11+$AI11+$AL11</f>
        <v>0</v>
      </c>
      <c r="AP11" s="627"/>
      <c r="AQ11" s="638" t="e">
        <f t="shared" si="1"/>
        <v>#DIV/0!</v>
      </c>
    </row>
    <row r="12" spans="1:43" ht="24" customHeight="1" thickTop="1" thickBot="1" x14ac:dyDescent="0.4">
      <c r="B12" s="1126" t="s">
        <v>574</v>
      </c>
      <c r="C12" s="1127"/>
      <c r="E12" s="609">
        <f>SUM(E13:E15)</f>
        <v>0.01</v>
      </c>
      <c r="F12" s="609">
        <f>SUM(F13:F15)</f>
        <v>0</v>
      </c>
      <c r="G12" s="610" t="e">
        <f>(E12/F12)-1</f>
        <v>#DIV/0!</v>
      </c>
      <c r="H12" s="591">
        <f>SUM(H13:H15)</f>
        <v>52.43</v>
      </c>
      <c r="I12" s="591">
        <f>SUM(I13:I15)</f>
        <v>0</v>
      </c>
      <c r="J12" s="592" t="e">
        <f>(H12/I12)-1</f>
        <v>#DIV/0!</v>
      </c>
      <c r="K12" s="624">
        <f>SUM(K13:K15)</f>
        <v>0.49</v>
      </c>
      <c r="L12" s="624">
        <f>SUM(L13:L15)</f>
        <v>0</v>
      </c>
      <c r="M12" s="625" t="e">
        <f>(K12/L12)-1</f>
        <v>#DIV/0!</v>
      </c>
      <c r="N12" s="591">
        <f>SUM(N13:N15)</f>
        <v>0.01</v>
      </c>
      <c r="O12" s="591">
        <f>SUM(O13:O15)</f>
        <v>0</v>
      </c>
      <c r="P12" s="592" t="e">
        <f>(N12/O12)-1</f>
        <v>#DIV/0!</v>
      </c>
      <c r="Q12" s="605">
        <f>SUM(Q13:Q15)</f>
        <v>2581.6</v>
      </c>
      <c r="R12" s="605">
        <f>SUM(R13:R15)</f>
        <v>0</v>
      </c>
      <c r="S12" s="596" t="e">
        <f>(Q12/R12)-1</f>
        <v>#DIV/0!</v>
      </c>
      <c r="T12" s="591">
        <f>SUM(T13:T15)</f>
        <v>0</v>
      </c>
      <c r="U12" s="591">
        <f>SUM(U13:U15)</f>
        <v>0</v>
      </c>
      <c r="V12" s="592" t="e">
        <f>(T12/U12)-1</f>
        <v>#DIV/0!</v>
      </c>
      <c r="W12" s="605">
        <f>SUM(W13:W15)</f>
        <v>0</v>
      </c>
      <c r="X12" s="605">
        <f>SUM(X13:X15)</f>
        <v>0</v>
      </c>
      <c r="Y12" s="596" t="e">
        <f>(W12/X12)-1</f>
        <v>#DIV/0!</v>
      </c>
      <c r="Z12" s="591">
        <f>SUM(Z13:Z15)</f>
        <v>0</v>
      </c>
      <c r="AA12" s="591">
        <f>SUM(AA13:AA15)</f>
        <v>0</v>
      </c>
      <c r="AB12" s="592" t="e">
        <f>(Z12/AA12)-1</f>
        <v>#DIV/0!</v>
      </c>
      <c r="AC12" s="605">
        <f>SUM(AC13:AC15)</f>
        <v>0</v>
      </c>
      <c r="AD12" s="605">
        <f>SUM(AD13:AD15)</f>
        <v>0</v>
      </c>
      <c r="AE12" s="596" t="e">
        <f>(AC12/AD12)-1</f>
        <v>#DIV/0!</v>
      </c>
      <c r="AF12" s="591">
        <f>SUM(AF13:AF15)</f>
        <v>0</v>
      </c>
      <c r="AG12" s="591">
        <f>SUM(AG13:AG15)</f>
        <v>0</v>
      </c>
      <c r="AH12" s="592" t="e">
        <f>(AF12/AG12)-1</f>
        <v>#DIV/0!</v>
      </c>
      <c r="AI12" s="624">
        <f>SUM(AI13:AI15)</f>
        <v>0</v>
      </c>
      <c r="AJ12" s="624">
        <f>SUM(AJ13:AJ15)</f>
        <v>0</v>
      </c>
      <c r="AK12" s="625" t="e">
        <f>(AI12/AJ12)-1</f>
        <v>#DIV/0!</v>
      </c>
      <c r="AL12" s="591">
        <f>SUM(AL13:AL15)</f>
        <v>0</v>
      </c>
      <c r="AM12" s="591">
        <f>SUM(AM13:AM15)</f>
        <v>0</v>
      </c>
      <c r="AN12" s="592" t="e">
        <f>(AL12/AM12)-1</f>
        <v>#DIV/0!</v>
      </c>
      <c r="AO12" s="631">
        <f>SUM(AO13:AO15)</f>
        <v>2634.54</v>
      </c>
      <c r="AP12" s="631">
        <f>SUM(AP13:AP15)</f>
        <v>0</v>
      </c>
      <c r="AQ12" s="637" t="e">
        <f>(AO12/AP12)-1</f>
        <v>#DIV/0!</v>
      </c>
    </row>
    <row r="13" spans="1:43" ht="24" customHeight="1" thickTop="1" thickBot="1" x14ac:dyDescent="0.3">
      <c r="A13" s="563">
        <v>755</v>
      </c>
      <c r="B13" s="1777" t="s">
        <v>606</v>
      </c>
      <c r="C13" s="1778"/>
      <c r="D13" s="1779"/>
      <c r="E13" s="606">
        <v>0</v>
      </c>
      <c r="F13" s="607"/>
      <c r="G13" s="754" t="e">
        <f>(E13/F13)-1</f>
        <v>#DIV/0!</v>
      </c>
      <c r="H13" s="576">
        <v>0</v>
      </c>
      <c r="I13" s="577"/>
      <c r="J13" s="755" t="e">
        <f>(H13/I13)-1</f>
        <v>#DIV/0!</v>
      </c>
      <c r="K13" s="606">
        <v>0</v>
      </c>
      <c r="L13" s="607"/>
      <c r="M13" s="595" t="e">
        <f>(K13/L13)-1</f>
        <v>#DIV/0!</v>
      </c>
      <c r="N13" s="576">
        <v>0</v>
      </c>
      <c r="O13" s="577"/>
      <c r="P13" s="574" t="e">
        <f>(N13/O13)-1</f>
        <v>#DIV/0!</v>
      </c>
      <c r="Q13" s="606">
        <v>0</v>
      </c>
      <c r="R13" s="607"/>
      <c r="S13" s="595" t="e">
        <f>(Q13/R13)-1</f>
        <v>#DIV/0!</v>
      </c>
      <c r="T13" s="576"/>
      <c r="U13" s="577"/>
      <c r="V13" s="574" t="e">
        <f>(T13/U13)-1</f>
        <v>#DIV/0!</v>
      </c>
      <c r="W13" s="606"/>
      <c r="X13" s="607"/>
      <c r="Y13" s="595" t="e">
        <f>(W13/X13)-1</f>
        <v>#DIV/0!</v>
      </c>
      <c r="Z13" s="576"/>
      <c r="AA13" s="577"/>
      <c r="AB13" s="574" t="e">
        <f>(Z13/AA13)-1</f>
        <v>#DIV/0!</v>
      </c>
      <c r="AC13" s="606"/>
      <c r="AD13" s="607"/>
      <c r="AE13" s="595" t="e">
        <f>(AC13/AD13)-1</f>
        <v>#DIV/0!</v>
      </c>
      <c r="AF13" s="576"/>
      <c r="AG13" s="577"/>
      <c r="AH13" s="574" t="e">
        <f>(AF13/AG13)-1</f>
        <v>#DIV/0!</v>
      </c>
      <c r="AI13" s="606"/>
      <c r="AJ13" s="607"/>
      <c r="AK13" s="595" t="e">
        <f>(AI13/AJ13)-1</f>
        <v>#DIV/0!</v>
      </c>
      <c r="AL13" s="576"/>
      <c r="AM13" s="577"/>
      <c r="AN13" s="574" t="e">
        <f>(AL13/AM13)-1</f>
        <v>#DIV/0!</v>
      </c>
      <c r="AO13" s="626">
        <f>E13+H13+K13+N13+Q13+T13+W13+AA13+AC13+AF13+AJ13+AM13</f>
        <v>0</v>
      </c>
      <c r="AP13" s="627">
        <f>F13+I13+L13+O13+R13+U13+X13+AA13+AD13+AG13+AJ13+AM13</f>
        <v>0</v>
      </c>
      <c r="AQ13" s="636" t="e">
        <f>(AO13/AP13)-1</f>
        <v>#DIV/0!</v>
      </c>
    </row>
    <row r="14" spans="1:43" ht="24" customHeight="1" thickTop="1" thickBot="1" x14ac:dyDescent="0.3">
      <c r="A14" s="563">
        <v>759</v>
      </c>
      <c r="B14" s="1777" t="s">
        <v>576</v>
      </c>
      <c r="C14" s="1778"/>
      <c r="D14" s="1779"/>
      <c r="E14" s="748">
        <v>0</v>
      </c>
      <c r="F14" s="749"/>
      <c r="G14" s="750" t="e">
        <f>(E14/F14)-1</f>
        <v>#DIV/0!</v>
      </c>
      <c r="H14" s="751">
        <v>0</v>
      </c>
      <c r="I14" s="752"/>
      <c r="J14" s="753" t="e">
        <f>(H14/I14)-1</f>
        <v>#DIV/0!</v>
      </c>
      <c r="K14" s="748">
        <v>0</v>
      </c>
      <c r="L14" s="749"/>
      <c r="M14" s="750" t="e">
        <f>(K14/L14)-1</f>
        <v>#DIV/0!</v>
      </c>
      <c r="N14" s="751">
        <v>0</v>
      </c>
      <c r="O14" s="752"/>
      <c r="P14" s="753" t="e">
        <f>(N14/O14)-1</f>
        <v>#DIV/0!</v>
      </c>
      <c r="Q14" s="748">
        <v>0</v>
      </c>
      <c r="R14" s="749"/>
      <c r="S14" s="595" t="e">
        <f>(Q14/R14)-1</f>
        <v>#DIV/0!</v>
      </c>
      <c r="T14" s="576"/>
      <c r="U14" s="577"/>
      <c r="V14" s="574" t="e">
        <f>(T14/U14)-1</f>
        <v>#DIV/0!</v>
      </c>
      <c r="W14" s="748"/>
      <c r="X14" s="749"/>
      <c r="Y14" s="595" t="e">
        <f>(W14/X14)-1</f>
        <v>#DIV/0!</v>
      </c>
      <c r="Z14" s="751"/>
      <c r="AA14" s="752"/>
      <c r="AB14" s="574" t="e">
        <f>(Z14/AA14)-1</f>
        <v>#DIV/0!</v>
      </c>
      <c r="AC14" s="606"/>
      <c r="AD14" s="607"/>
      <c r="AE14" s="595" t="e">
        <f>(AC14/AD14)-1</f>
        <v>#DIV/0!</v>
      </c>
      <c r="AF14" s="576"/>
      <c r="AG14" s="577"/>
      <c r="AH14" s="574" t="e">
        <f>(AF14/AG14)-1</f>
        <v>#DIV/0!</v>
      </c>
      <c r="AI14" s="606"/>
      <c r="AJ14" s="607"/>
      <c r="AK14" s="595" t="e">
        <f>(AI14/AJ14)-1</f>
        <v>#DIV/0!</v>
      </c>
      <c r="AL14" s="576"/>
      <c r="AM14" s="577"/>
      <c r="AN14" s="574" t="e">
        <f>(AL14/AM14)-1</f>
        <v>#DIV/0!</v>
      </c>
      <c r="AO14" s="626">
        <f>E14+H14+K14+N14+Q14+T14+W14+AA14+AC14+AF14+AJ14+AM14</f>
        <v>0</v>
      </c>
      <c r="AP14" s="627">
        <f>F14+I14+L14+O14+R14+U14+X14+AA14+AD14+AG14+AJ14+AM14</f>
        <v>0</v>
      </c>
      <c r="AQ14" s="636" t="e">
        <f>(AO14/AP14)-1</f>
        <v>#DIV/0!</v>
      </c>
    </row>
    <row r="15" spans="1:43" ht="24" customHeight="1" thickTop="1" thickBot="1" x14ac:dyDescent="0.3">
      <c r="A15" s="563">
        <v>778</v>
      </c>
      <c r="B15" s="1777" t="s">
        <v>577</v>
      </c>
      <c r="C15" s="1778"/>
      <c r="D15" s="1779"/>
      <c r="E15" s="602">
        <v>0.01</v>
      </c>
      <c r="F15" s="604"/>
      <c r="G15" s="595" t="e">
        <f>(E15/F15)-1</f>
        <v>#DIV/0!</v>
      </c>
      <c r="H15" s="570">
        <v>52.43</v>
      </c>
      <c r="I15" s="573"/>
      <c r="J15" s="574" t="e">
        <f>(H15/I15)-1</f>
        <v>#DIV/0!</v>
      </c>
      <c r="K15" s="602">
        <v>0.49</v>
      </c>
      <c r="L15" s="604"/>
      <c r="M15" s="595" t="e">
        <f>(K15/L15)-1</f>
        <v>#DIV/0!</v>
      </c>
      <c r="N15" s="570">
        <v>0.01</v>
      </c>
      <c r="O15" s="573"/>
      <c r="P15" s="574" t="e">
        <f>(N15/O15)-1</f>
        <v>#DIV/0!</v>
      </c>
      <c r="Q15" s="602">
        <v>2581.6</v>
      </c>
      <c r="R15" s="604"/>
      <c r="S15" s="595" t="e">
        <f>(Q15/R15)-1</f>
        <v>#DIV/0!</v>
      </c>
      <c r="T15" s="570"/>
      <c r="U15" s="573"/>
      <c r="V15" s="574" t="e">
        <f>(T15/U15)-1</f>
        <v>#DIV/0!</v>
      </c>
      <c r="W15" s="602"/>
      <c r="X15" s="604"/>
      <c r="Y15" s="595" t="e">
        <f>(W15/X15)-1</f>
        <v>#DIV/0!</v>
      </c>
      <c r="Z15" s="570"/>
      <c r="AA15" s="573"/>
      <c r="AB15" s="574" t="e">
        <f>(Z15/AA15)-1</f>
        <v>#DIV/0!</v>
      </c>
      <c r="AC15" s="602"/>
      <c r="AD15" s="604"/>
      <c r="AE15" s="595" t="e">
        <f>(AC15/AD15)-1</f>
        <v>#DIV/0!</v>
      </c>
      <c r="AF15" s="570"/>
      <c r="AG15" s="573"/>
      <c r="AH15" s="574" t="e">
        <f>(AF15/AG15)-1</f>
        <v>#DIV/0!</v>
      </c>
      <c r="AI15" s="602"/>
      <c r="AJ15" s="604"/>
      <c r="AK15" s="595" t="e">
        <f>(AI15/AJ15)-1</f>
        <v>#DIV/0!</v>
      </c>
      <c r="AL15" s="570"/>
      <c r="AM15" s="573"/>
      <c r="AN15" s="574" t="e">
        <f>(AL15/AM15)-1</f>
        <v>#DIV/0!</v>
      </c>
      <c r="AO15" s="626">
        <f>E15+H15+K15+N15+Q15+T15+W15+Z15+AC15+AF15+AI15+AL15</f>
        <v>2634.54</v>
      </c>
      <c r="AP15" s="627">
        <f>F15+I15+L15+O15+R15+U15+X15+AA15+AD15+AG15+AI15+AL15</f>
        <v>0</v>
      </c>
      <c r="AQ15" s="636" t="e">
        <f>(AO15/AP15)-1</f>
        <v>#DIV/0!</v>
      </c>
    </row>
    <row r="16" spans="1:43" ht="24" customHeight="1" thickTop="1" thickBot="1" x14ac:dyDescent="0.4">
      <c r="B16" s="1786" t="s">
        <v>153</v>
      </c>
      <c r="C16" s="1791"/>
      <c r="E16" s="609">
        <f>SUM(E17:E20)</f>
        <v>38874.22</v>
      </c>
      <c r="F16" s="609">
        <f>SUM(F17:F20)</f>
        <v>0</v>
      </c>
      <c r="G16" s="610" t="e">
        <f t="shared" ref="G16:G22" si="3">1-(E16/F16)</f>
        <v>#DIV/0!</v>
      </c>
      <c r="H16" s="591">
        <f t="shared" ref="H16:AG16" si="4">SUM(H17:H20)</f>
        <v>29443.65</v>
      </c>
      <c r="I16" s="591">
        <f t="shared" si="4"/>
        <v>0</v>
      </c>
      <c r="J16" s="592" t="e">
        <f t="shared" ref="J16:J22" si="5">1-(H16/I16)</f>
        <v>#DIV/0!</v>
      </c>
      <c r="K16" s="624">
        <f t="shared" si="4"/>
        <v>24128.68</v>
      </c>
      <c r="L16" s="624">
        <f t="shared" si="4"/>
        <v>0</v>
      </c>
      <c r="M16" s="625" t="e">
        <f t="shared" ref="M16:M22" si="6">1-(K16/L16)</f>
        <v>#DIV/0!</v>
      </c>
      <c r="N16" s="591">
        <f t="shared" si="4"/>
        <v>23271</v>
      </c>
      <c r="O16" s="591">
        <f t="shared" si="4"/>
        <v>0</v>
      </c>
      <c r="P16" s="592" t="e">
        <f t="shared" ref="P16:P22" si="7">1-(N16/O16)</f>
        <v>#DIV/0!</v>
      </c>
      <c r="Q16" s="624">
        <f t="shared" si="4"/>
        <v>23119.27</v>
      </c>
      <c r="R16" s="624">
        <f t="shared" si="4"/>
        <v>0</v>
      </c>
      <c r="S16" s="625" t="e">
        <f t="shared" ref="S16:S22" si="8">1-(Q16/R16)</f>
        <v>#DIV/0!</v>
      </c>
      <c r="T16" s="591">
        <f t="shared" si="4"/>
        <v>0</v>
      </c>
      <c r="U16" s="591">
        <f t="shared" si="4"/>
        <v>0</v>
      </c>
      <c r="V16" s="592" t="e">
        <f t="shared" ref="V16:V22" si="9">1-(T16/U16)</f>
        <v>#DIV/0!</v>
      </c>
      <c r="W16" s="624">
        <f t="shared" si="4"/>
        <v>0</v>
      </c>
      <c r="X16" s="624">
        <f>SUM(X17:X20)</f>
        <v>0</v>
      </c>
      <c r="Y16" s="625" t="e">
        <f t="shared" ref="Y16:Y22" si="10">1-(W16/X16)</f>
        <v>#DIV/0!</v>
      </c>
      <c r="Z16" s="591">
        <f t="shared" si="4"/>
        <v>0</v>
      </c>
      <c r="AA16" s="591">
        <f t="shared" si="4"/>
        <v>0</v>
      </c>
      <c r="AB16" s="592" t="e">
        <f t="shared" ref="AB16:AB22" si="11">1-(Z16/AA16)</f>
        <v>#DIV/0!</v>
      </c>
      <c r="AC16" s="605">
        <f>SUM(AC17:AC20)</f>
        <v>0</v>
      </c>
      <c r="AD16" s="605">
        <f>SUM(AD17:AD20)</f>
        <v>0</v>
      </c>
      <c r="AE16" s="596" t="e">
        <f t="shared" ref="AE16:AE22" si="12">1-(AC16/AD16)</f>
        <v>#DIV/0!</v>
      </c>
      <c r="AF16" s="591">
        <f t="shared" si="4"/>
        <v>0</v>
      </c>
      <c r="AG16" s="591">
        <f t="shared" si="4"/>
        <v>0</v>
      </c>
      <c r="AH16" s="592" t="e">
        <f t="shared" ref="AH16:AH22" si="13">1-(AF16/AG16)</f>
        <v>#DIV/0!</v>
      </c>
      <c r="AI16" s="624">
        <f>SUM(AI17:AI20)</f>
        <v>0</v>
      </c>
      <c r="AJ16" s="624">
        <f>SUM(AJ17:AJ20)</f>
        <v>0</v>
      </c>
      <c r="AK16" s="625" t="e">
        <f t="shared" ref="AK16:AK22" si="14">1-(AI16/AJ16)</f>
        <v>#DIV/0!</v>
      </c>
      <c r="AL16" s="591">
        <f>SUM(AL17:AL20)</f>
        <v>0</v>
      </c>
      <c r="AM16" s="591">
        <f>SUM(AM17:AM20)</f>
        <v>0</v>
      </c>
      <c r="AN16" s="592" t="e">
        <f t="shared" ref="AN16:AN22" si="15">1-(AL16/AM16)</f>
        <v>#DIV/0!</v>
      </c>
      <c r="AO16" s="631">
        <f>SUM(AO17:AO20)</f>
        <v>138836.82</v>
      </c>
      <c r="AP16" s="631">
        <f>SUM(AP17:AP20)</f>
        <v>0</v>
      </c>
      <c r="AQ16" s="637" t="e">
        <f t="shared" ref="AQ16:AQ22" si="16">1-(AO16/AP16)</f>
        <v>#DIV/0!</v>
      </c>
    </row>
    <row r="17" spans="1:43" ht="24" customHeight="1" thickTop="1" thickBot="1" x14ac:dyDescent="0.3">
      <c r="A17" s="563">
        <v>640</v>
      </c>
      <c r="B17" s="1777" t="s">
        <v>578</v>
      </c>
      <c r="C17" s="1778"/>
      <c r="D17" s="1779"/>
      <c r="E17" s="606">
        <v>33171.660000000003</v>
      </c>
      <c r="F17" s="611"/>
      <c r="G17" s="597" t="e">
        <f t="shared" si="3"/>
        <v>#DIV/0!</v>
      </c>
      <c r="H17" s="576">
        <v>23850.61</v>
      </c>
      <c r="I17" s="579"/>
      <c r="J17" s="578" t="e">
        <f t="shared" si="5"/>
        <v>#DIV/0!</v>
      </c>
      <c r="K17" s="606">
        <v>18358.2</v>
      </c>
      <c r="L17" s="611"/>
      <c r="M17" s="597" t="e">
        <f t="shared" si="6"/>
        <v>#DIV/0!</v>
      </c>
      <c r="N17" s="576">
        <v>17690.91</v>
      </c>
      <c r="O17" s="579"/>
      <c r="P17" s="578" t="e">
        <f t="shared" si="7"/>
        <v>#DIV/0!</v>
      </c>
      <c r="Q17" s="606">
        <v>17658.46</v>
      </c>
      <c r="R17" s="611"/>
      <c r="S17" s="597" t="e">
        <f t="shared" si="8"/>
        <v>#DIV/0!</v>
      </c>
      <c r="T17" s="576"/>
      <c r="U17" s="579"/>
      <c r="V17" s="578" t="e">
        <f t="shared" si="9"/>
        <v>#DIV/0!</v>
      </c>
      <c r="W17" s="606"/>
      <c r="X17" s="611"/>
      <c r="Y17" s="597" t="e">
        <f t="shared" si="10"/>
        <v>#DIV/0!</v>
      </c>
      <c r="Z17" s="576"/>
      <c r="AA17" s="579"/>
      <c r="AB17" s="578" t="e">
        <f t="shared" si="11"/>
        <v>#DIV/0!</v>
      </c>
      <c r="AC17" s="606"/>
      <c r="AD17" s="611"/>
      <c r="AE17" s="597" t="e">
        <f t="shared" si="12"/>
        <v>#DIV/0!</v>
      </c>
      <c r="AF17" s="576"/>
      <c r="AG17" s="579"/>
      <c r="AH17" s="578" t="e">
        <f t="shared" si="13"/>
        <v>#DIV/0!</v>
      </c>
      <c r="AI17" s="606"/>
      <c r="AJ17" s="611"/>
      <c r="AK17" s="597" t="e">
        <f t="shared" si="14"/>
        <v>#DIV/0!</v>
      </c>
      <c r="AL17" s="576"/>
      <c r="AM17" s="579"/>
      <c r="AN17" s="578" t="e">
        <f t="shared" si="15"/>
        <v>#DIV/0!</v>
      </c>
      <c r="AO17" s="626">
        <f t="shared" ref="AO17:AP20" si="17">E17+H17+K17+N17+Q17+T17+W17+Z17+AC17+AF17+AI17+AL17</f>
        <v>110729.84</v>
      </c>
      <c r="AP17" s="627">
        <f t="shared" si="17"/>
        <v>0</v>
      </c>
      <c r="AQ17" s="638" t="e">
        <f t="shared" si="16"/>
        <v>#DIV/0!</v>
      </c>
    </row>
    <row r="18" spans="1:43" ht="24" customHeight="1" thickTop="1" thickBot="1" x14ac:dyDescent="0.3">
      <c r="A18" s="563">
        <v>641</v>
      </c>
      <c r="B18" s="1777" t="s">
        <v>579</v>
      </c>
      <c r="C18" s="1778"/>
      <c r="D18" s="1779"/>
      <c r="E18" s="602">
        <v>0</v>
      </c>
      <c r="F18" s="604"/>
      <c r="G18" s="597" t="e">
        <f t="shared" si="3"/>
        <v>#DIV/0!</v>
      </c>
      <c r="H18" s="570">
        <v>0</v>
      </c>
      <c r="I18" s="573"/>
      <c r="J18" s="578" t="e">
        <f t="shared" si="5"/>
        <v>#DIV/0!</v>
      </c>
      <c r="K18" s="602">
        <v>0</v>
      </c>
      <c r="L18" s="604"/>
      <c r="M18" s="597" t="e">
        <f t="shared" si="6"/>
        <v>#DIV/0!</v>
      </c>
      <c r="N18" s="570">
        <v>0</v>
      </c>
      <c r="O18" s="573"/>
      <c r="P18" s="578" t="e">
        <f t="shared" si="7"/>
        <v>#DIV/0!</v>
      </c>
      <c r="Q18" s="602">
        <v>0</v>
      </c>
      <c r="R18" s="604"/>
      <c r="S18" s="597" t="e">
        <f t="shared" si="8"/>
        <v>#DIV/0!</v>
      </c>
      <c r="T18" s="655"/>
      <c r="U18" s="573"/>
      <c r="V18" s="578" t="e">
        <f t="shared" si="9"/>
        <v>#DIV/0!</v>
      </c>
      <c r="W18" s="602"/>
      <c r="X18" s="604"/>
      <c r="Y18" s="597" t="e">
        <f t="shared" si="10"/>
        <v>#DIV/0!</v>
      </c>
      <c r="Z18" s="570"/>
      <c r="AA18" s="573"/>
      <c r="AB18" s="578" t="e">
        <f t="shared" si="11"/>
        <v>#DIV/0!</v>
      </c>
      <c r="AC18" s="602"/>
      <c r="AD18" s="604"/>
      <c r="AE18" s="597" t="e">
        <f t="shared" si="12"/>
        <v>#DIV/0!</v>
      </c>
      <c r="AF18" s="570"/>
      <c r="AG18" s="573"/>
      <c r="AH18" s="578" t="e">
        <f t="shared" si="13"/>
        <v>#DIV/0!</v>
      </c>
      <c r="AI18" s="602"/>
      <c r="AJ18" s="604"/>
      <c r="AK18" s="597" t="e">
        <f t="shared" si="14"/>
        <v>#DIV/0!</v>
      </c>
      <c r="AL18" s="570"/>
      <c r="AM18" s="573"/>
      <c r="AN18" s="578" t="e">
        <f t="shared" si="15"/>
        <v>#DIV/0!</v>
      </c>
      <c r="AO18" s="626">
        <f t="shared" si="17"/>
        <v>0</v>
      </c>
      <c r="AP18" s="627">
        <f t="shared" si="17"/>
        <v>0</v>
      </c>
      <c r="AQ18" s="638" t="e">
        <f t="shared" si="16"/>
        <v>#DIV/0!</v>
      </c>
    </row>
    <row r="19" spans="1:43" ht="24" customHeight="1" thickTop="1" thickBot="1" x14ac:dyDescent="0.3">
      <c r="A19" s="563">
        <v>642</v>
      </c>
      <c r="B19" s="1777" t="s">
        <v>580</v>
      </c>
      <c r="C19" s="1778"/>
      <c r="D19" s="1779"/>
      <c r="E19" s="612">
        <v>5458.6</v>
      </c>
      <c r="F19" s="613"/>
      <c r="G19" s="597" t="e">
        <f t="shared" si="3"/>
        <v>#DIV/0!</v>
      </c>
      <c r="H19" s="580">
        <v>5593.04</v>
      </c>
      <c r="I19" s="581"/>
      <c r="J19" s="578" t="e">
        <f t="shared" si="5"/>
        <v>#DIV/0!</v>
      </c>
      <c r="K19" s="612">
        <v>5526.52</v>
      </c>
      <c r="L19" s="613"/>
      <c r="M19" s="597" t="e">
        <f t="shared" si="6"/>
        <v>#DIV/0!</v>
      </c>
      <c r="N19" s="580">
        <v>5580.09</v>
      </c>
      <c r="O19" s="581"/>
      <c r="P19" s="578" t="e">
        <f t="shared" si="7"/>
        <v>#DIV/0!</v>
      </c>
      <c r="Q19" s="612">
        <v>5460.81</v>
      </c>
      <c r="R19" s="613"/>
      <c r="S19" s="597" t="e">
        <f t="shared" si="8"/>
        <v>#DIV/0!</v>
      </c>
      <c r="T19" s="656"/>
      <c r="U19" s="581"/>
      <c r="V19" s="578" t="e">
        <f t="shared" si="9"/>
        <v>#DIV/0!</v>
      </c>
      <c r="W19" s="612"/>
      <c r="X19" s="613"/>
      <c r="Y19" s="597" t="e">
        <f t="shared" si="10"/>
        <v>#DIV/0!</v>
      </c>
      <c r="Z19" s="580"/>
      <c r="AA19" s="581"/>
      <c r="AB19" s="578" t="e">
        <f t="shared" si="11"/>
        <v>#DIV/0!</v>
      </c>
      <c r="AC19" s="612"/>
      <c r="AD19" s="613"/>
      <c r="AE19" s="597" t="e">
        <f t="shared" si="12"/>
        <v>#DIV/0!</v>
      </c>
      <c r="AF19" s="580"/>
      <c r="AG19" s="581"/>
      <c r="AH19" s="578" t="e">
        <f t="shared" si="13"/>
        <v>#DIV/0!</v>
      </c>
      <c r="AI19" s="612"/>
      <c r="AJ19" s="613"/>
      <c r="AK19" s="597" t="e">
        <f t="shared" si="14"/>
        <v>#DIV/0!</v>
      </c>
      <c r="AL19" s="580"/>
      <c r="AM19" s="581"/>
      <c r="AN19" s="578" t="e">
        <f t="shared" si="15"/>
        <v>#DIV/0!</v>
      </c>
      <c r="AO19" s="626">
        <f t="shared" si="17"/>
        <v>27619.06</v>
      </c>
      <c r="AP19" s="627">
        <f t="shared" si="17"/>
        <v>0</v>
      </c>
      <c r="AQ19" s="638" t="e">
        <f t="shared" si="16"/>
        <v>#DIV/0!</v>
      </c>
    </row>
    <row r="20" spans="1:43" ht="24" customHeight="1" thickTop="1" thickBot="1" x14ac:dyDescent="0.3">
      <c r="A20" s="563">
        <v>649</v>
      </c>
      <c r="B20" s="1777" t="s">
        <v>581</v>
      </c>
      <c r="C20" s="1778"/>
      <c r="D20" s="1779"/>
      <c r="E20" s="614">
        <v>243.96</v>
      </c>
      <c r="F20" s="615"/>
      <c r="G20" s="597" t="e">
        <f t="shared" si="3"/>
        <v>#DIV/0!</v>
      </c>
      <c r="H20" s="652">
        <v>0</v>
      </c>
      <c r="I20" s="582"/>
      <c r="J20" s="578" t="e">
        <f t="shared" si="5"/>
        <v>#DIV/0!</v>
      </c>
      <c r="K20" s="614">
        <v>243.96</v>
      </c>
      <c r="L20" s="615"/>
      <c r="M20" s="597" t="e">
        <f t="shared" si="6"/>
        <v>#DIV/0!</v>
      </c>
      <c r="N20" s="570">
        <v>0</v>
      </c>
      <c r="O20" s="582"/>
      <c r="P20" s="578" t="e">
        <f t="shared" si="7"/>
        <v>#DIV/0!</v>
      </c>
      <c r="Q20" s="614">
        <v>0</v>
      </c>
      <c r="R20" s="615"/>
      <c r="S20" s="597" t="e">
        <f t="shared" si="8"/>
        <v>#DIV/0!</v>
      </c>
      <c r="T20" s="652"/>
      <c r="U20" s="582"/>
      <c r="V20" s="578" t="e">
        <f t="shared" si="9"/>
        <v>#DIV/0!</v>
      </c>
      <c r="W20" s="614"/>
      <c r="X20" s="615"/>
      <c r="Y20" s="597" t="e">
        <f t="shared" si="10"/>
        <v>#DIV/0!</v>
      </c>
      <c r="Z20" s="652"/>
      <c r="AA20" s="582"/>
      <c r="AB20" s="578" t="e">
        <f t="shared" si="11"/>
        <v>#DIV/0!</v>
      </c>
      <c r="AC20" s="614"/>
      <c r="AD20" s="615"/>
      <c r="AE20" s="597" t="e">
        <f t="shared" si="12"/>
        <v>#DIV/0!</v>
      </c>
      <c r="AF20" s="652"/>
      <c r="AG20" s="582"/>
      <c r="AH20" s="578" t="e">
        <f t="shared" si="13"/>
        <v>#DIV/0!</v>
      </c>
      <c r="AI20" s="614"/>
      <c r="AJ20" s="615"/>
      <c r="AK20" s="597" t="e">
        <f t="shared" si="14"/>
        <v>#DIV/0!</v>
      </c>
      <c r="AL20" s="580"/>
      <c r="AM20" s="582"/>
      <c r="AN20" s="578" t="e">
        <f t="shared" si="15"/>
        <v>#DIV/0!</v>
      </c>
      <c r="AO20" s="626">
        <f t="shared" si="17"/>
        <v>487.92</v>
      </c>
      <c r="AP20" s="627">
        <f t="shared" si="17"/>
        <v>0</v>
      </c>
      <c r="AQ20" s="638" t="e">
        <f t="shared" si="16"/>
        <v>#DIV/0!</v>
      </c>
    </row>
    <row r="21" spans="1:43" ht="24" customHeight="1" thickTop="1" thickBot="1" x14ac:dyDescent="0.4">
      <c r="B21" s="1773" t="s">
        <v>582</v>
      </c>
      <c r="C21" s="1773"/>
      <c r="D21" s="1773"/>
      <c r="E21" s="609">
        <f>SUM(E22:E31)</f>
        <v>39501.4</v>
      </c>
      <c r="F21" s="609">
        <f>SUM(F22:F31)</f>
        <v>0</v>
      </c>
      <c r="G21" s="610" t="e">
        <f t="shared" si="3"/>
        <v>#DIV/0!</v>
      </c>
      <c r="H21" s="591">
        <f t="shared" ref="H21:AG21" si="18">SUM(H22:H31)</f>
        <v>33781.72</v>
      </c>
      <c r="I21" s="591">
        <f t="shared" si="18"/>
        <v>0</v>
      </c>
      <c r="J21" s="592" t="e">
        <f t="shared" si="5"/>
        <v>#DIV/0!</v>
      </c>
      <c r="K21" s="624">
        <f t="shared" si="18"/>
        <v>30402.259999999995</v>
      </c>
      <c r="L21" s="624">
        <f t="shared" si="18"/>
        <v>0</v>
      </c>
      <c r="M21" s="625" t="e">
        <f t="shared" si="6"/>
        <v>#DIV/0!</v>
      </c>
      <c r="N21" s="591">
        <f t="shared" si="18"/>
        <v>37759.89</v>
      </c>
      <c r="O21" s="591">
        <f t="shared" si="18"/>
        <v>0</v>
      </c>
      <c r="P21" s="592" t="e">
        <f t="shared" si="7"/>
        <v>#DIV/0!</v>
      </c>
      <c r="Q21" s="624">
        <f t="shared" si="18"/>
        <v>39710.799999999996</v>
      </c>
      <c r="R21" s="624">
        <f t="shared" si="18"/>
        <v>0</v>
      </c>
      <c r="S21" s="625" t="e">
        <f t="shared" si="8"/>
        <v>#DIV/0!</v>
      </c>
      <c r="T21" s="591">
        <f t="shared" si="18"/>
        <v>0</v>
      </c>
      <c r="U21" s="591">
        <f t="shared" si="18"/>
        <v>0</v>
      </c>
      <c r="V21" s="592" t="e">
        <f t="shared" si="9"/>
        <v>#DIV/0!</v>
      </c>
      <c r="W21" s="624">
        <f t="shared" si="18"/>
        <v>0</v>
      </c>
      <c r="X21" s="624">
        <f>SUM(X22:X31)</f>
        <v>0</v>
      </c>
      <c r="Y21" s="625" t="e">
        <f t="shared" si="10"/>
        <v>#DIV/0!</v>
      </c>
      <c r="Z21" s="591">
        <f t="shared" si="18"/>
        <v>0</v>
      </c>
      <c r="AA21" s="591">
        <f t="shared" si="18"/>
        <v>0</v>
      </c>
      <c r="AB21" s="592" t="e">
        <f t="shared" si="11"/>
        <v>#DIV/0!</v>
      </c>
      <c r="AC21" s="605">
        <f>SUM(AC22:AC31)</f>
        <v>0</v>
      </c>
      <c r="AD21" s="605">
        <f>SUM(AD22:AD31)</f>
        <v>0</v>
      </c>
      <c r="AE21" s="596" t="e">
        <f t="shared" si="12"/>
        <v>#DIV/0!</v>
      </c>
      <c r="AF21" s="591">
        <f t="shared" si="18"/>
        <v>0</v>
      </c>
      <c r="AG21" s="591">
        <f t="shared" si="18"/>
        <v>0</v>
      </c>
      <c r="AH21" s="592" t="e">
        <f t="shared" si="13"/>
        <v>#DIV/0!</v>
      </c>
      <c r="AI21" s="624">
        <f>SUM(AI22:AI31)</f>
        <v>0</v>
      </c>
      <c r="AJ21" s="624">
        <f>SUM(AJ22:AJ31)</f>
        <v>0</v>
      </c>
      <c r="AK21" s="625" t="e">
        <f t="shared" si="14"/>
        <v>#DIV/0!</v>
      </c>
      <c r="AL21" s="591">
        <f>SUM(AL22:AL31)</f>
        <v>0</v>
      </c>
      <c r="AM21" s="591">
        <f>SUM(AM22:AM31)</f>
        <v>0</v>
      </c>
      <c r="AN21" s="592" t="e">
        <f t="shared" si="15"/>
        <v>#DIV/0!</v>
      </c>
      <c r="AO21" s="631">
        <f>SUM(AO22:AO31)</f>
        <v>181156.06999999998</v>
      </c>
      <c r="AP21" s="631">
        <f>SUM(AP22:AP31)</f>
        <v>0</v>
      </c>
      <c r="AQ21" s="637" t="e">
        <f t="shared" si="16"/>
        <v>#DIV/0!</v>
      </c>
    </row>
    <row r="22" spans="1:43" ht="24" customHeight="1" thickTop="1" thickBot="1" x14ac:dyDescent="0.3">
      <c r="A22" s="563">
        <v>621</v>
      </c>
      <c r="B22" s="1777" t="s">
        <v>583</v>
      </c>
      <c r="C22" s="1778"/>
      <c r="D22" s="1779"/>
      <c r="E22" s="616">
        <v>571.20000000000005</v>
      </c>
      <c r="F22" s="617"/>
      <c r="G22" s="597" t="e">
        <f t="shared" si="3"/>
        <v>#DIV/0!</v>
      </c>
      <c r="H22" s="583">
        <v>492.7</v>
      </c>
      <c r="I22" s="584"/>
      <c r="J22" s="578" t="e">
        <f t="shared" si="5"/>
        <v>#DIV/0!</v>
      </c>
      <c r="K22" s="616">
        <v>571.20000000000005</v>
      </c>
      <c r="L22" s="617"/>
      <c r="M22" s="597" t="e">
        <f t="shared" si="6"/>
        <v>#DIV/0!</v>
      </c>
      <c r="N22" s="583">
        <v>571.20000000000005</v>
      </c>
      <c r="O22" s="584"/>
      <c r="P22" s="578" t="e">
        <f t="shared" si="7"/>
        <v>#DIV/0!</v>
      </c>
      <c r="Q22" s="616">
        <v>503.2</v>
      </c>
      <c r="R22" s="617"/>
      <c r="S22" s="597" t="e">
        <f t="shared" si="8"/>
        <v>#DIV/0!</v>
      </c>
      <c r="T22" s="583"/>
      <c r="U22" s="584"/>
      <c r="V22" s="578" t="e">
        <f t="shared" si="9"/>
        <v>#DIV/0!</v>
      </c>
      <c r="W22" s="616"/>
      <c r="X22" s="617"/>
      <c r="Y22" s="597" t="e">
        <f t="shared" si="10"/>
        <v>#DIV/0!</v>
      </c>
      <c r="Z22" s="583"/>
      <c r="AA22" s="584"/>
      <c r="AB22" s="578" t="e">
        <f t="shared" si="11"/>
        <v>#DIV/0!</v>
      </c>
      <c r="AC22" s="616"/>
      <c r="AD22" s="617"/>
      <c r="AE22" s="597" t="e">
        <f t="shared" si="12"/>
        <v>#DIV/0!</v>
      </c>
      <c r="AF22" s="583"/>
      <c r="AG22" s="584"/>
      <c r="AH22" s="578" t="e">
        <f t="shared" si="13"/>
        <v>#DIV/0!</v>
      </c>
      <c r="AI22" s="616"/>
      <c r="AJ22" s="617"/>
      <c r="AK22" s="597" t="e">
        <f t="shared" si="14"/>
        <v>#DIV/0!</v>
      </c>
      <c r="AL22" s="583"/>
      <c r="AM22" s="584"/>
      <c r="AN22" s="578" t="e">
        <f t="shared" si="15"/>
        <v>#DIV/0!</v>
      </c>
      <c r="AO22" s="626">
        <f>E22+H22+K22+N22+Q22+T22+W22+Z22+AC22+AF22+AI22+AL22</f>
        <v>2709.5</v>
      </c>
      <c r="AP22" s="627">
        <f>F22+I22+L22+O22+R22+U22+X22+AA22+AD22+AG22+AJ22+AM22</f>
        <v>0</v>
      </c>
      <c r="AQ22" s="638" t="e">
        <f t="shared" si="16"/>
        <v>#DIV/0!</v>
      </c>
    </row>
    <row r="23" spans="1:43" ht="24" customHeight="1" thickTop="1" thickBot="1" x14ac:dyDescent="0.3">
      <c r="A23" s="563">
        <v>622</v>
      </c>
      <c r="B23" s="1777" t="s">
        <v>584</v>
      </c>
      <c r="C23" s="1778"/>
      <c r="D23" s="1779"/>
      <c r="E23" s="612">
        <f>DATOS!D15</f>
        <v>9933.6299999999992</v>
      </c>
      <c r="F23" s="613"/>
      <c r="G23" s="597" t="e">
        <f t="shared" ref="G23:G32" si="19">1-(E23/F23)</f>
        <v>#DIV/0!</v>
      </c>
      <c r="H23" s="580">
        <f>DATOS!F15</f>
        <v>5001.72</v>
      </c>
      <c r="I23" s="581"/>
      <c r="J23" s="578" t="e">
        <f t="shared" ref="J23:J32" si="20">1-(H23/I23)</f>
        <v>#DIV/0!</v>
      </c>
      <c r="K23" s="612">
        <f>DATOS!H15</f>
        <v>1855.36</v>
      </c>
      <c r="L23" s="613"/>
      <c r="M23" s="597" t="e">
        <f t="shared" ref="M23:M32" si="21">1-(K23/L23)</f>
        <v>#DIV/0!</v>
      </c>
      <c r="N23" s="580">
        <f>DATOS!J15</f>
        <v>11338.33</v>
      </c>
      <c r="O23" s="581"/>
      <c r="P23" s="578" t="e">
        <f t="shared" ref="P23:P32" si="22">1-(N23/O23)</f>
        <v>#DIV/0!</v>
      </c>
      <c r="Q23" s="612">
        <f>DATOS!L15</f>
        <v>4273.17</v>
      </c>
      <c r="R23" s="613"/>
      <c r="S23" s="597" t="e">
        <f t="shared" ref="S23:S32" si="23">1-(Q23/R23)</f>
        <v>#DIV/0!</v>
      </c>
      <c r="T23" s="580">
        <f>DATOS!N15</f>
        <v>0</v>
      </c>
      <c r="U23" s="581"/>
      <c r="V23" s="578" t="e">
        <f t="shared" ref="V23:V32" si="24">1-(T23/U23)</f>
        <v>#DIV/0!</v>
      </c>
      <c r="W23" s="612">
        <f>DATOS!P15</f>
        <v>0</v>
      </c>
      <c r="X23" s="613"/>
      <c r="Y23" s="597" t="e">
        <f t="shared" ref="Y23:Y32" si="25">1-(W23/X23)</f>
        <v>#DIV/0!</v>
      </c>
      <c r="Z23" s="580">
        <f>DATOS!R15</f>
        <v>0</v>
      </c>
      <c r="AA23" s="581"/>
      <c r="AB23" s="578" t="e">
        <f t="shared" ref="AB23:AB32" si="26">1-(Z23/AA23)</f>
        <v>#DIV/0!</v>
      </c>
      <c r="AC23" s="612">
        <f>DATOS!T15</f>
        <v>0</v>
      </c>
      <c r="AD23" s="613"/>
      <c r="AE23" s="597" t="e">
        <f t="shared" ref="AE23:AE32" si="27">1-(AC23/AD23)</f>
        <v>#DIV/0!</v>
      </c>
      <c r="AF23" s="580">
        <f>DATOS!V15</f>
        <v>0</v>
      </c>
      <c r="AG23" s="581"/>
      <c r="AH23" s="578" t="e">
        <f t="shared" ref="AH23:AH32" si="28">1-(AF23/AG23)</f>
        <v>#DIV/0!</v>
      </c>
      <c r="AI23" s="612">
        <f>DATOS!X15</f>
        <v>0</v>
      </c>
      <c r="AJ23" s="613"/>
      <c r="AK23" s="597" t="e">
        <f t="shared" ref="AK23:AK32" si="29">1-(AI23/AJ23)</f>
        <v>#DIV/0!</v>
      </c>
      <c r="AL23" s="580">
        <f>DATOS!Z15</f>
        <v>0</v>
      </c>
      <c r="AM23" s="581"/>
      <c r="AN23" s="578" t="e">
        <f t="shared" ref="AN23:AN32" si="30">1-(AL23/AM23)</f>
        <v>#DIV/0!</v>
      </c>
      <c r="AO23" s="626">
        <f t="shared" ref="AO23:AO32" si="31">E23+H23+K23+N23+Q23+T23+W23+Z23+AC23+AF23+AI23+AL23</f>
        <v>32402.21</v>
      </c>
      <c r="AP23" s="627">
        <f t="shared" ref="AP23:AP31" si="32">F23+I23+L23+O23+R23+U23+X23+AA23+AD23+AG23+AJ23+AM23</f>
        <v>0</v>
      </c>
      <c r="AQ23" s="638" t="e">
        <f t="shared" ref="AQ23:AQ32" si="33">1-(AO23/AP23)</f>
        <v>#DIV/0!</v>
      </c>
    </row>
    <row r="24" spans="1:43" ht="24" customHeight="1" thickTop="1" thickBot="1" x14ac:dyDescent="0.3">
      <c r="A24" s="563">
        <v>623</v>
      </c>
      <c r="B24" s="1777" t="s">
        <v>585</v>
      </c>
      <c r="C24" s="1778"/>
      <c r="D24" s="1779"/>
      <c r="E24" s="614">
        <v>765</v>
      </c>
      <c r="F24" s="615"/>
      <c r="G24" s="594" t="e">
        <f t="shared" si="19"/>
        <v>#DIV/0!</v>
      </c>
      <c r="H24" s="652">
        <v>180</v>
      </c>
      <c r="I24" s="582"/>
      <c r="J24" s="574" t="e">
        <f t="shared" si="20"/>
        <v>#DIV/0!</v>
      </c>
      <c r="K24" s="614">
        <v>180</v>
      </c>
      <c r="L24" s="615"/>
      <c r="M24" s="594" t="e">
        <f t="shared" si="21"/>
        <v>#DIV/0!</v>
      </c>
      <c r="N24" s="580">
        <v>715.25</v>
      </c>
      <c r="O24" s="582"/>
      <c r="P24" s="572" t="e">
        <f t="shared" si="22"/>
        <v>#DIV/0!</v>
      </c>
      <c r="Q24" s="614">
        <v>1035</v>
      </c>
      <c r="R24" s="615"/>
      <c r="S24" s="594" t="e">
        <f t="shared" si="23"/>
        <v>#DIV/0!</v>
      </c>
      <c r="T24" s="652"/>
      <c r="U24" s="582"/>
      <c r="V24" s="572" t="e">
        <f t="shared" si="24"/>
        <v>#DIV/0!</v>
      </c>
      <c r="W24" s="614"/>
      <c r="X24" s="615"/>
      <c r="Y24" s="594" t="e">
        <f t="shared" si="25"/>
        <v>#DIV/0!</v>
      </c>
      <c r="Z24" s="652"/>
      <c r="AA24" s="582"/>
      <c r="AB24" s="572" t="e">
        <f t="shared" si="26"/>
        <v>#DIV/0!</v>
      </c>
      <c r="AC24" s="614"/>
      <c r="AD24" s="615"/>
      <c r="AE24" s="595" t="e">
        <f t="shared" si="27"/>
        <v>#DIV/0!</v>
      </c>
      <c r="AF24" s="652"/>
      <c r="AG24" s="582"/>
      <c r="AH24" s="1129" t="e">
        <f t="shared" si="28"/>
        <v>#DIV/0!</v>
      </c>
      <c r="AI24" s="1128"/>
      <c r="AJ24" s="615"/>
      <c r="AK24" s="594" t="e">
        <f t="shared" si="29"/>
        <v>#DIV/0!</v>
      </c>
      <c r="AL24" s="580"/>
      <c r="AM24" s="582"/>
      <c r="AN24" s="572" t="e">
        <f t="shared" si="30"/>
        <v>#DIV/0!</v>
      </c>
      <c r="AO24" s="626">
        <f t="shared" si="31"/>
        <v>2875.25</v>
      </c>
      <c r="AP24" s="627">
        <f t="shared" si="32"/>
        <v>0</v>
      </c>
      <c r="AQ24" s="635" t="e">
        <f t="shared" si="33"/>
        <v>#DIV/0!</v>
      </c>
    </row>
    <row r="25" spans="1:43" ht="24" customHeight="1" thickTop="1" thickBot="1" x14ac:dyDescent="0.3">
      <c r="A25" s="563">
        <v>624</v>
      </c>
      <c r="B25" s="1777" t="s">
        <v>586</v>
      </c>
      <c r="C25" s="1778"/>
      <c r="D25" s="1779"/>
      <c r="E25" s="602">
        <f>DATOS!D17</f>
        <v>23</v>
      </c>
      <c r="F25" s="604"/>
      <c r="G25" s="597" t="e">
        <f t="shared" si="19"/>
        <v>#DIV/0!</v>
      </c>
      <c r="H25" s="570">
        <f>DATOS!F17</f>
        <v>31.5</v>
      </c>
      <c r="I25" s="573"/>
      <c r="J25" s="578" t="e">
        <f t="shared" si="20"/>
        <v>#DIV/0!</v>
      </c>
      <c r="K25" s="602">
        <f>DATOS!H17</f>
        <v>29</v>
      </c>
      <c r="L25" s="604"/>
      <c r="M25" s="597" t="e">
        <f t="shared" si="21"/>
        <v>#DIV/0!</v>
      </c>
      <c r="N25" s="570">
        <f>DATOS!J17</f>
        <v>0</v>
      </c>
      <c r="O25" s="573"/>
      <c r="P25" s="578" t="e">
        <f t="shared" si="22"/>
        <v>#DIV/0!</v>
      </c>
      <c r="Q25" s="602">
        <f>DATOS!L17</f>
        <v>2.5</v>
      </c>
      <c r="R25" s="604"/>
      <c r="S25" s="597" t="e">
        <f t="shared" si="23"/>
        <v>#DIV/0!</v>
      </c>
      <c r="T25" s="570">
        <f>DATOS!N17</f>
        <v>0</v>
      </c>
      <c r="U25" s="573"/>
      <c r="V25" s="578" t="e">
        <f t="shared" si="24"/>
        <v>#DIV/0!</v>
      </c>
      <c r="W25" s="602">
        <f>DATOS!P17</f>
        <v>0</v>
      </c>
      <c r="X25" s="604"/>
      <c r="Y25" s="597" t="e">
        <f t="shared" si="25"/>
        <v>#DIV/0!</v>
      </c>
      <c r="Z25" s="570">
        <f>DATOS!R17</f>
        <v>0</v>
      </c>
      <c r="AA25" s="573"/>
      <c r="AB25" s="578" t="e">
        <f t="shared" si="26"/>
        <v>#DIV/0!</v>
      </c>
      <c r="AC25" s="602">
        <f>DATOS!T17</f>
        <v>0</v>
      </c>
      <c r="AD25" s="604"/>
      <c r="AE25" s="597" t="e">
        <f t="shared" si="27"/>
        <v>#DIV/0!</v>
      </c>
      <c r="AF25" s="570">
        <f>DATOS!V17</f>
        <v>0</v>
      </c>
      <c r="AG25" s="573"/>
      <c r="AH25" s="578" t="e">
        <f t="shared" si="28"/>
        <v>#DIV/0!</v>
      </c>
      <c r="AI25" s="602">
        <f>DATOS!X17</f>
        <v>0</v>
      </c>
      <c r="AJ25" s="604"/>
      <c r="AK25" s="597" t="e">
        <f t="shared" si="29"/>
        <v>#DIV/0!</v>
      </c>
      <c r="AL25" s="570">
        <f>DATOS!Z17</f>
        <v>0</v>
      </c>
      <c r="AM25" s="573"/>
      <c r="AN25" s="578" t="e">
        <f t="shared" si="30"/>
        <v>#DIV/0!</v>
      </c>
      <c r="AO25" s="626">
        <f t="shared" si="31"/>
        <v>86</v>
      </c>
      <c r="AP25" s="627">
        <f t="shared" si="32"/>
        <v>0</v>
      </c>
      <c r="AQ25" s="638" t="e">
        <f t="shared" si="33"/>
        <v>#DIV/0!</v>
      </c>
    </row>
    <row r="26" spans="1:43" ht="24" customHeight="1" thickTop="1" thickBot="1" x14ac:dyDescent="0.3">
      <c r="A26" s="563">
        <v>625</v>
      </c>
      <c r="B26" s="1777" t="s">
        <v>587</v>
      </c>
      <c r="C26" s="1778"/>
      <c r="D26" s="1779"/>
      <c r="E26" s="612">
        <v>122.6</v>
      </c>
      <c r="F26" s="613"/>
      <c r="G26" s="597" t="e">
        <f t="shared" si="19"/>
        <v>#DIV/0!</v>
      </c>
      <c r="H26" s="580">
        <v>122.6</v>
      </c>
      <c r="I26" s="581"/>
      <c r="J26" s="578" t="e">
        <f t="shared" si="20"/>
        <v>#DIV/0!</v>
      </c>
      <c r="K26" s="612">
        <v>122.6</v>
      </c>
      <c r="L26" s="613"/>
      <c r="M26" s="597" t="e">
        <f t="shared" si="21"/>
        <v>#DIV/0!</v>
      </c>
      <c r="N26" s="580">
        <v>122.6</v>
      </c>
      <c r="O26" s="581"/>
      <c r="P26" s="578" t="e">
        <f t="shared" si="22"/>
        <v>#DIV/0!</v>
      </c>
      <c r="Q26" s="612">
        <v>122.6</v>
      </c>
      <c r="R26" s="613"/>
      <c r="S26" s="597" t="e">
        <f t="shared" si="23"/>
        <v>#DIV/0!</v>
      </c>
      <c r="T26" s="580"/>
      <c r="U26" s="581"/>
      <c r="V26" s="578" t="e">
        <f t="shared" si="24"/>
        <v>#DIV/0!</v>
      </c>
      <c r="W26" s="612"/>
      <c r="X26" s="613"/>
      <c r="Y26" s="597" t="e">
        <f t="shared" si="25"/>
        <v>#DIV/0!</v>
      </c>
      <c r="Z26" s="580"/>
      <c r="AA26" s="581"/>
      <c r="AB26" s="578" t="e">
        <f t="shared" si="26"/>
        <v>#DIV/0!</v>
      </c>
      <c r="AC26" s="612"/>
      <c r="AD26" s="613"/>
      <c r="AE26" s="597" t="e">
        <f t="shared" si="27"/>
        <v>#DIV/0!</v>
      </c>
      <c r="AF26" s="580"/>
      <c r="AG26" s="581"/>
      <c r="AH26" s="578" t="e">
        <f t="shared" si="28"/>
        <v>#DIV/0!</v>
      </c>
      <c r="AI26" s="612"/>
      <c r="AJ26" s="613"/>
      <c r="AK26" s="597" t="e">
        <f t="shared" si="29"/>
        <v>#DIV/0!</v>
      </c>
      <c r="AL26" s="580"/>
      <c r="AM26" s="581"/>
      <c r="AN26" s="578" t="e">
        <f t="shared" si="30"/>
        <v>#DIV/0!</v>
      </c>
      <c r="AO26" s="626">
        <f t="shared" si="31"/>
        <v>613</v>
      </c>
      <c r="AP26" s="627">
        <f t="shared" si="32"/>
        <v>0</v>
      </c>
      <c r="AQ26" s="638" t="e">
        <f t="shared" si="33"/>
        <v>#DIV/0!</v>
      </c>
    </row>
    <row r="27" spans="1:43" ht="24" customHeight="1" thickTop="1" thickBot="1" x14ac:dyDescent="0.3">
      <c r="A27" s="563">
        <v>626</v>
      </c>
      <c r="B27" s="1777" t="s">
        <v>588</v>
      </c>
      <c r="C27" s="1778"/>
      <c r="D27" s="1779"/>
      <c r="E27" s="614">
        <v>290.35000000000002</v>
      </c>
      <c r="F27" s="615"/>
      <c r="G27" s="594" t="e">
        <f t="shared" si="19"/>
        <v>#DIV/0!</v>
      </c>
      <c r="H27" s="652">
        <v>0</v>
      </c>
      <c r="I27" s="582"/>
      <c r="J27" s="572" t="e">
        <f t="shared" si="20"/>
        <v>#DIV/0!</v>
      </c>
      <c r="K27" s="614">
        <v>0</v>
      </c>
      <c r="L27" s="615"/>
      <c r="M27" s="594" t="e">
        <f t="shared" si="21"/>
        <v>#DIV/0!</v>
      </c>
      <c r="N27" s="580">
        <v>0</v>
      </c>
      <c r="O27" s="582"/>
      <c r="P27" s="572" t="e">
        <f t="shared" si="22"/>
        <v>#DIV/0!</v>
      </c>
      <c r="Q27" s="614">
        <v>0</v>
      </c>
      <c r="R27" s="615"/>
      <c r="S27" s="594" t="e">
        <f t="shared" si="23"/>
        <v>#DIV/0!</v>
      </c>
      <c r="T27" s="652"/>
      <c r="U27" s="582"/>
      <c r="V27" s="572" t="e">
        <f t="shared" si="24"/>
        <v>#DIV/0!</v>
      </c>
      <c r="W27" s="614"/>
      <c r="X27" s="615"/>
      <c r="Y27" s="594" t="e">
        <f t="shared" si="25"/>
        <v>#DIV/0!</v>
      </c>
      <c r="Z27" s="652"/>
      <c r="AA27" s="582"/>
      <c r="AB27" s="572" t="e">
        <f t="shared" si="26"/>
        <v>#DIV/0!</v>
      </c>
      <c r="AC27" s="614"/>
      <c r="AD27" s="615"/>
      <c r="AE27" s="595" t="e">
        <f t="shared" si="27"/>
        <v>#DIV/0!</v>
      </c>
      <c r="AF27" s="652"/>
      <c r="AG27" s="582"/>
      <c r="AH27" s="1129" t="e">
        <f t="shared" si="28"/>
        <v>#DIV/0!</v>
      </c>
      <c r="AI27" s="1128"/>
      <c r="AJ27" s="615"/>
      <c r="AK27" s="594" t="e">
        <f t="shared" si="29"/>
        <v>#DIV/0!</v>
      </c>
      <c r="AL27" s="580"/>
      <c r="AM27" s="582"/>
      <c r="AN27" s="572" t="e">
        <f t="shared" si="30"/>
        <v>#DIV/0!</v>
      </c>
      <c r="AO27" s="626">
        <f t="shared" si="31"/>
        <v>290.35000000000002</v>
      </c>
      <c r="AP27" s="627">
        <f t="shared" si="32"/>
        <v>0</v>
      </c>
      <c r="AQ27" s="635" t="e">
        <f t="shared" si="33"/>
        <v>#DIV/0!</v>
      </c>
    </row>
    <row r="28" spans="1:43" ht="24" customHeight="1" thickTop="1" thickBot="1" x14ac:dyDescent="0.3">
      <c r="A28" s="563">
        <v>627</v>
      </c>
      <c r="B28" s="1777" t="s">
        <v>589</v>
      </c>
      <c r="C28" s="1778"/>
      <c r="D28" s="1779"/>
      <c r="E28" s="602">
        <f>DATOS!D18</f>
        <v>358.9</v>
      </c>
      <c r="F28" s="604"/>
      <c r="G28" s="597" t="e">
        <f t="shared" si="19"/>
        <v>#DIV/0!</v>
      </c>
      <c r="H28" s="570">
        <f>DATOS!F18</f>
        <v>235.1</v>
      </c>
      <c r="I28" s="573"/>
      <c r="J28" s="578" t="e">
        <f t="shared" si="20"/>
        <v>#DIV/0!</v>
      </c>
      <c r="K28" s="602">
        <f>DATOS!H18</f>
        <v>1209.8800000000001</v>
      </c>
      <c r="L28" s="604"/>
      <c r="M28" s="597" t="e">
        <f t="shared" si="21"/>
        <v>#DIV/0!</v>
      </c>
      <c r="N28" s="570">
        <f>DATOS!J18</f>
        <v>160</v>
      </c>
      <c r="O28" s="573"/>
      <c r="P28" s="578" t="e">
        <f t="shared" si="22"/>
        <v>#DIV/0!</v>
      </c>
      <c r="Q28" s="602">
        <f>DATOS!L18</f>
        <v>555.78</v>
      </c>
      <c r="R28" s="604"/>
      <c r="S28" s="597" t="e">
        <f t="shared" si="23"/>
        <v>#DIV/0!</v>
      </c>
      <c r="T28" s="570">
        <f>DATOS!N18</f>
        <v>0</v>
      </c>
      <c r="U28" s="573"/>
      <c r="V28" s="578" t="e">
        <f t="shared" si="24"/>
        <v>#DIV/0!</v>
      </c>
      <c r="W28" s="602">
        <f>DATOS!P18</f>
        <v>0</v>
      </c>
      <c r="X28" s="604"/>
      <c r="Y28" s="597" t="e">
        <f t="shared" si="25"/>
        <v>#DIV/0!</v>
      </c>
      <c r="Z28" s="573">
        <f>DATOS!R18</f>
        <v>0</v>
      </c>
      <c r="AA28" s="573"/>
      <c r="AB28" s="578" t="e">
        <f t="shared" si="26"/>
        <v>#DIV/0!</v>
      </c>
      <c r="AC28" s="602">
        <f>DATOS!T18</f>
        <v>0</v>
      </c>
      <c r="AD28" s="604"/>
      <c r="AE28" s="597" t="e">
        <f t="shared" si="27"/>
        <v>#DIV/0!</v>
      </c>
      <c r="AF28" s="570">
        <f>DATOS!V18</f>
        <v>0</v>
      </c>
      <c r="AG28" s="573"/>
      <c r="AH28" s="578" t="e">
        <f t="shared" si="28"/>
        <v>#DIV/0!</v>
      </c>
      <c r="AI28" s="602">
        <f>DATOS!X18</f>
        <v>0</v>
      </c>
      <c r="AJ28" s="604"/>
      <c r="AK28" s="597" t="e">
        <f t="shared" si="29"/>
        <v>#DIV/0!</v>
      </c>
      <c r="AL28" s="570">
        <f>DATOS!Z18</f>
        <v>0</v>
      </c>
      <c r="AM28" s="573"/>
      <c r="AN28" s="578" t="e">
        <f t="shared" si="30"/>
        <v>#DIV/0!</v>
      </c>
      <c r="AO28" s="626">
        <f t="shared" si="31"/>
        <v>2519.66</v>
      </c>
      <c r="AP28" s="627">
        <f t="shared" si="32"/>
        <v>0</v>
      </c>
      <c r="AQ28" s="638" t="e">
        <f t="shared" si="33"/>
        <v>#DIV/0!</v>
      </c>
    </row>
    <row r="29" spans="1:43" ht="24" customHeight="1" thickTop="1" thickBot="1" x14ac:dyDescent="0.3">
      <c r="A29" s="563">
        <v>628</v>
      </c>
      <c r="B29" s="1777" t="s">
        <v>590</v>
      </c>
      <c r="C29" s="1778"/>
      <c r="D29" s="1779"/>
      <c r="E29" s="612">
        <f>DATOS!D11</f>
        <v>11806.26</v>
      </c>
      <c r="F29" s="613"/>
      <c r="G29" s="597" t="e">
        <f t="shared" si="19"/>
        <v>#DIV/0!</v>
      </c>
      <c r="H29" s="580">
        <f>DATOS!F11</f>
        <v>11693.34</v>
      </c>
      <c r="I29" s="581"/>
      <c r="J29" s="578" t="e">
        <f t="shared" si="20"/>
        <v>#DIV/0!</v>
      </c>
      <c r="K29" s="612">
        <f>DATOS!H11</f>
        <v>10880.74</v>
      </c>
      <c r="L29" s="613"/>
      <c r="M29" s="597" t="e">
        <f t="shared" si="21"/>
        <v>#DIV/0!</v>
      </c>
      <c r="N29" s="580">
        <f>DATOS!J11</f>
        <v>9249.5300000000007</v>
      </c>
      <c r="O29" s="581"/>
      <c r="P29" s="578" t="e">
        <f t="shared" si="22"/>
        <v>#DIV/0!</v>
      </c>
      <c r="Q29" s="612">
        <f>DATOS!L11</f>
        <v>10379.370000000001</v>
      </c>
      <c r="R29" s="613"/>
      <c r="S29" s="597" t="e">
        <f t="shared" si="23"/>
        <v>#DIV/0!</v>
      </c>
      <c r="T29" s="580">
        <f>DATOS!N11</f>
        <v>0</v>
      </c>
      <c r="U29" s="581"/>
      <c r="V29" s="578" t="e">
        <f t="shared" si="24"/>
        <v>#DIV/0!</v>
      </c>
      <c r="W29" s="612">
        <f>DATOS!P11</f>
        <v>0</v>
      </c>
      <c r="X29" s="613"/>
      <c r="Y29" s="597" t="e">
        <f t="shared" si="25"/>
        <v>#DIV/0!</v>
      </c>
      <c r="Z29" s="580">
        <f>DATOS!R11</f>
        <v>0</v>
      </c>
      <c r="AA29" s="581"/>
      <c r="AB29" s="578" t="e">
        <f t="shared" si="26"/>
        <v>#DIV/0!</v>
      </c>
      <c r="AC29" s="612">
        <f>DATOS!T11</f>
        <v>0</v>
      </c>
      <c r="AD29" s="613"/>
      <c r="AE29" s="597" t="e">
        <f t="shared" si="27"/>
        <v>#DIV/0!</v>
      </c>
      <c r="AF29" s="580">
        <f>DATOS!V11</f>
        <v>0</v>
      </c>
      <c r="AG29" s="581"/>
      <c r="AH29" s="578" t="e">
        <f t="shared" si="28"/>
        <v>#DIV/0!</v>
      </c>
      <c r="AI29" s="612">
        <f>DATOS!X11</f>
        <v>0</v>
      </c>
      <c r="AJ29" s="613"/>
      <c r="AK29" s="597" t="e">
        <f t="shared" si="29"/>
        <v>#DIV/0!</v>
      </c>
      <c r="AL29" s="580">
        <f>DATOS!Z11</f>
        <v>0</v>
      </c>
      <c r="AM29" s="581"/>
      <c r="AN29" s="578" t="e">
        <f t="shared" si="30"/>
        <v>#DIV/0!</v>
      </c>
      <c r="AO29" s="626">
        <f t="shared" si="31"/>
        <v>54009.24</v>
      </c>
      <c r="AP29" s="627">
        <f t="shared" si="32"/>
        <v>0</v>
      </c>
      <c r="AQ29" s="638" t="e">
        <f t="shared" si="33"/>
        <v>#DIV/0!</v>
      </c>
    </row>
    <row r="30" spans="1:43" ht="24" customHeight="1" thickTop="1" thickBot="1" x14ac:dyDescent="0.3">
      <c r="A30" s="563">
        <v>629</v>
      </c>
      <c r="B30" s="1777" t="s">
        <v>591</v>
      </c>
      <c r="C30" s="1778"/>
      <c r="D30" s="1779"/>
      <c r="E30" s="612">
        <v>15630.46</v>
      </c>
      <c r="F30" s="615"/>
      <c r="G30" s="597" t="e">
        <f t="shared" si="19"/>
        <v>#DIV/0!</v>
      </c>
      <c r="H30" s="652">
        <v>16024.76</v>
      </c>
      <c r="I30" s="582"/>
      <c r="J30" s="578" t="e">
        <f t="shared" si="20"/>
        <v>#DIV/0!</v>
      </c>
      <c r="K30" s="614">
        <v>15490.06</v>
      </c>
      <c r="L30" s="615"/>
      <c r="M30" s="597" t="e">
        <f t="shared" si="21"/>
        <v>#DIV/0!</v>
      </c>
      <c r="N30" s="580">
        <v>15602.98</v>
      </c>
      <c r="O30" s="582"/>
      <c r="P30" s="578" t="e">
        <f t="shared" si="22"/>
        <v>#DIV/0!</v>
      </c>
      <c r="Q30" s="614">
        <v>17047.55</v>
      </c>
      <c r="R30" s="615"/>
      <c r="S30" s="597" t="e">
        <f t="shared" si="23"/>
        <v>#DIV/0!</v>
      </c>
      <c r="T30" s="652"/>
      <c r="U30" s="582"/>
      <c r="V30" s="578" t="e">
        <f t="shared" si="24"/>
        <v>#DIV/0!</v>
      </c>
      <c r="W30" s="614"/>
      <c r="X30" s="615"/>
      <c r="Y30" s="597" t="e">
        <f t="shared" si="25"/>
        <v>#DIV/0!</v>
      </c>
      <c r="Z30" s="652"/>
      <c r="AA30" s="582"/>
      <c r="AB30" s="578" t="e">
        <f t="shared" si="26"/>
        <v>#DIV/0!</v>
      </c>
      <c r="AC30" s="614"/>
      <c r="AD30" s="615"/>
      <c r="AE30" s="597" t="e">
        <f t="shared" si="27"/>
        <v>#DIV/0!</v>
      </c>
      <c r="AF30" s="652"/>
      <c r="AG30" s="582"/>
      <c r="AH30" s="578" t="e">
        <f t="shared" si="28"/>
        <v>#DIV/0!</v>
      </c>
      <c r="AI30" s="614"/>
      <c r="AJ30" s="615"/>
      <c r="AK30" s="597" t="e">
        <f t="shared" si="29"/>
        <v>#DIV/0!</v>
      </c>
      <c r="AL30" s="580"/>
      <c r="AM30" s="582"/>
      <c r="AN30" s="578" t="e">
        <f t="shared" si="30"/>
        <v>#DIV/0!</v>
      </c>
      <c r="AO30" s="626">
        <f t="shared" si="31"/>
        <v>79795.81</v>
      </c>
      <c r="AP30" s="627">
        <f t="shared" si="32"/>
        <v>0</v>
      </c>
      <c r="AQ30" s="638" t="e">
        <f t="shared" si="33"/>
        <v>#DIV/0!</v>
      </c>
    </row>
    <row r="31" spans="1:43" ht="24" customHeight="1" thickTop="1" thickBot="1" x14ac:dyDescent="0.3">
      <c r="A31" s="563">
        <v>630</v>
      </c>
      <c r="B31" s="1777" t="s">
        <v>592</v>
      </c>
      <c r="C31" s="1778"/>
      <c r="D31" s="1779"/>
      <c r="E31" s="602">
        <v>0</v>
      </c>
      <c r="F31" s="604"/>
      <c r="G31" s="597" t="e">
        <f t="shared" si="19"/>
        <v>#DIV/0!</v>
      </c>
      <c r="H31" s="570">
        <v>0</v>
      </c>
      <c r="I31" s="573"/>
      <c r="J31" s="578" t="e">
        <f t="shared" si="20"/>
        <v>#DIV/0!</v>
      </c>
      <c r="K31" s="602">
        <v>63.42</v>
      </c>
      <c r="L31" s="604"/>
      <c r="M31" s="597" t="e">
        <f t="shared" si="21"/>
        <v>#DIV/0!</v>
      </c>
      <c r="N31" s="570">
        <v>0</v>
      </c>
      <c r="O31" s="573"/>
      <c r="P31" s="578" t="e">
        <f t="shared" si="22"/>
        <v>#DIV/0!</v>
      </c>
      <c r="Q31" s="602">
        <v>5791.63</v>
      </c>
      <c r="R31" s="604"/>
      <c r="S31" s="597" t="e">
        <f t="shared" si="23"/>
        <v>#DIV/0!</v>
      </c>
      <c r="T31" s="570"/>
      <c r="U31" s="573"/>
      <c r="V31" s="578" t="e">
        <f t="shared" si="24"/>
        <v>#DIV/0!</v>
      </c>
      <c r="W31" s="602"/>
      <c r="X31" s="604"/>
      <c r="Y31" s="597" t="e">
        <f t="shared" si="25"/>
        <v>#DIV/0!</v>
      </c>
      <c r="Z31" s="570"/>
      <c r="AA31" s="573"/>
      <c r="AB31" s="578" t="e">
        <f t="shared" si="26"/>
        <v>#DIV/0!</v>
      </c>
      <c r="AC31" s="602"/>
      <c r="AD31" s="604"/>
      <c r="AE31" s="597" t="e">
        <f t="shared" si="27"/>
        <v>#DIV/0!</v>
      </c>
      <c r="AF31" s="570"/>
      <c r="AG31" s="573"/>
      <c r="AH31" s="578" t="e">
        <f t="shared" si="28"/>
        <v>#DIV/0!</v>
      </c>
      <c r="AI31" s="602"/>
      <c r="AJ31" s="604"/>
      <c r="AK31" s="597" t="e">
        <f t="shared" si="29"/>
        <v>#DIV/0!</v>
      </c>
      <c r="AL31" s="570"/>
      <c r="AM31" s="573"/>
      <c r="AN31" s="578" t="e">
        <f t="shared" si="30"/>
        <v>#DIV/0!</v>
      </c>
      <c r="AO31" s="626">
        <f t="shared" si="31"/>
        <v>5855.05</v>
      </c>
      <c r="AP31" s="627">
        <f t="shared" si="32"/>
        <v>0</v>
      </c>
      <c r="AQ31" s="638" t="e">
        <f t="shared" si="33"/>
        <v>#DIV/0!</v>
      </c>
    </row>
    <row r="32" spans="1:43" ht="24" customHeight="1" thickTop="1" thickBot="1" x14ac:dyDescent="0.3">
      <c r="A32" s="563"/>
      <c r="B32" s="1777" t="s">
        <v>593</v>
      </c>
      <c r="C32" s="1778"/>
      <c r="D32" s="1779"/>
      <c r="E32" s="653">
        <f>E31+E30+E27+E26+E24+E22</f>
        <v>17379.61</v>
      </c>
      <c r="F32" s="654">
        <f>F31+F30+F27+F26+F24+F22</f>
        <v>0</v>
      </c>
      <c r="G32" s="597" t="e">
        <f t="shared" si="19"/>
        <v>#DIV/0!</v>
      </c>
      <c r="H32" s="585">
        <f>H31+H30+H27+H26+H24+H22</f>
        <v>16820.060000000001</v>
      </c>
      <c r="I32" s="585">
        <f>I31+I30+I27+I26+I24+I22</f>
        <v>0</v>
      </c>
      <c r="J32" s="578" t="e">
        <f t="shared" si="20"/>
        <v>#DIV/0!</v>
      </c>
      <c r="K32" s="618">
        <f>K31+K30+K27+K26+K24+K22</f>
        <v>16427.28</v>
      </c>
      <c r="L32" s="618">
        <f>L31+L30+L27+L26+L24+L22</f>
        <v>0</v>
      </c>
      <c r="M32" s="597" t="e">
        <f t="shared" si="21"/>
        <v>#DIV/0!</v>
      </c>
      <c r="N32" s="585">
        <f>N31+N30+N27+N26+N24+N22</f>
        <v>17012.030000000002</v>
      </c>
      <c r="O32" s="585">
        <f>O31+O30+O27+O26+O24+O22</f>
        <v>0</v>
      </c>
      <c r="P32" s="578" t="e">
        <f t="shared" si="22"/>
        <v>#DIV/0!</v>
      </c>
      <c r="Q32" s="618">
        <f>Q31+Q30+Q27+Q26+Q24+Q22</f>
        <v>24499.98</v>
      </c>
      <c r="R32" s="618">
        <f>R31+R30+R27+R26+R24+R22</f>
        <v>0</v>
      </c>
      <c r="S32" s="597" t="e">
        <f t="shared" si="23"/>
        <v>#DIV/0!</v>
      </c>
      <c r="T32" s="585">
        <f>T31+T30+T27+T26+T24+T22</f>
        <v>0</v>
      </c>
      <c r="U32" s="585">
        <f>U31+U30+U27+U26+U24+U22</f>
        <v>0</v>
      </c>
      <c r="V32" s="578" t="e">
        <f t="shared" si="24"/>
        <v>#DIV/0!</v>
      </c>
      <c r="W32" s="618">
        <f>W31+W30+W27+W26+W24+W22</f>
        <v>0</v>
      </c>
      <c r="X32" s="618">
        <f>X31+X30+X27+X26+X24+X22</f>
        <v>0</v>
      </c>
      <c r="Y32" s="597" t="e">
        <f t="shared" si="25"/>
        <v>#DIV/0!</v>
      </c>
      <c r="Z32" s="585">
        <f>Z31+Z30+Z27+Z26+Z24+Z22</f>
        <v>0</v>
      </c>
      <c r="AA32" s="585">
        <f>AA31+AA30+AA27+AA26+AA24+AA22</f>
        <v>0</v>
      </c>
      <c r="AB32" s="578" t="e">
        <f t="shared" si="26"/>
        <v>#DIV/0!</v>
      </c>
      <c r="AC32" s="618">
        <f>AC31+AC30+AC27+AC26+AC24+AC22</f>
        <v>0</v>
      </c>
      <c r="AD32" s="618">
        <f>AD31+AD30+AD27+AD26+AD24+AD22</f>
        <v>0</v>
      </c>
      <c r="AE32" s="597" t="e">
        <f t="shared" si="27"/>
        <v>#DIV/0!</v>
      </c>
      <c r="AF32" s="585">
        <f>AF31+AF30+AF27+AF26+AF24+AF22</f>
        <v>0</v>
      </c>
      <c r="AG32" s="585">
        <f>AG31+AG30+AG27+AG26+AG24+AG22</f>
        <v>0</v>
      </c>
      <c r="AH32" s="578" t="e">
        <f t="shared" si="28"/>
        <v>#DIV/0!</v>
      </c>
      <c r="AI32" s="618">
        <f>AI31+AI30+AI27+AI26+AI24+AI22</f>
        <v>0</v>
      </c>
      <c r="AJ32" s="618">
        <f>AJ31+AJ30+AJ27+AJ26+AJ24+AJ22</f>
        <v>0</v>
      </c>
      <c r="AK32" s="597" t="e">
        <f t="shared" si="29"/>
        <v>#DIV/0!</v>
      </c>
      <c r="AL32" s="585">
        <f>AL31+AL30+AL27+AL26+AL24+AL22</f>
        <v>0</v>
      </c>
      <c r="AM32" s="585">
        <f>AM31+AM30+AM27+AM26+AM24+AM22</f>
        <v>0</v>
      </c>
      <c r="AN32" s="578" t="e">
        <f t="shared" si="30"/>
        <v>#DIV/0!</v>
      </c>
      <c r="AO32" s="626">
        <f t="shared" si="31"/>
        <v>92138.959999999992</v>
      </c>
      <c r="AP32" s="627">
        <f>AP31+AP30+AP27+AP26+AP24+AP22</f>
        <v>0</v>
      </c>
      <c r="AQ32" s="638" t="e">
        <f t="shared" si="33"/>
        <v>#DIV/0!</v>
      </c>
    </row>
    <row r="33" spans="1:43" ht="24" customHeight="1" thickTop="1" thickBot="1" x14ac:dyDescent="0.4">
      <c r="B33" s="1786" t="s">
        <v>43</v>
      </c>
      <c r="C33" s="1786"/>
      <c r="E33" s="605">
        <f>SUM(E34:E35)</f>
        <v>32219.89</v>
      </c>
      <c r="F33" s="605">
        <f>SUM(F34:F35)</f>
        <v>0</v>
      </c>
      <c r="G33" s="593" t="e">
        <f>1-(E33/F33)</f>
        <v>#DIV/0!</v>
      </c>
      <c r="H33" s="591">
        <f>SUM(H34:H35)</f>
        <v>32219.89</v>
      </c>
      <c r="I33" s="591">
        <f>SUM(I34:I35)</f>
        <v>0</v>
      </c>
      <c r="J33" s="590" t="e">
        <f>1-(H33/I33)</f>
        <v>#DIV/0!</v>
      </c>
      <c r="K33" s="605">
        <f>SUM(K34:K35)</f>
        <v>32219.89</v>
      </c>
      <c r="L33" s="605">
        <f>SUM(L34:L35)</f>
        <v>0</v>
      </c>
      <c r="M33" s="593" t="e">
        <f>1-(K33/L33)</f>
        <v>#DIV/0!</v>
      </c>
      <c r="N33" s="591">
        <f>SUM(N34:N35)</f>
        <v>32219.89</v>
      </c>
      <c r="O33" s="591">
        <f>SUM(O34:O35)</f>
        <v>0</v>
      </c>
      <c r="P33" s="590" t="e">
        <f>1-(N33/O33)</f>
        <v>#DIV/0!</v>
      </c>
      <c r="Q33" s="605">
        <f>SUM(Q34:Q35)</f>
        <v>32219.89</v>
      </c>
      <c r="R33" s="605">
        <f>SUM(R34:R35)</f>
        <v>0</v>
      </c>
      <c r="S33" s="593" t="e">
        <f>1-(Q33/R33)</f>
        <v>#DIV/0!</v>
      </c>
      <c r="T33" s="591">
        <f>SUM(T34:T35)</f>
        <v>0</v>
      </c>
      <c r="U33" s="591">
        <f>SUM(U34:U35)</f>
        <v>0</v>
      </c>
      <c r="V33" s="590" t="e">
        <f>1-(T33/U33)</f>
        <v>#DIV/0!</v>
      </c>
      <c r="W33" s="605">
        <f>SUM(W34:W35)</f>
        <v>0</v>
      </c>
      <c r="X33" s="605">
        <f>SUM(X34:X35)</f>
        <v>0</v>
      </c>
      <c r="Y33" s="593" t="e">
        <f>1-(W33/X33)</f>
        <v>#DIV/0!</v>
      </c>
      <c r="Z33" s="591">
        <f>SUM(Z34:Z35)</f>
        <v>0</v>
      </c>
      <c r="AA33" s="591">
        <f>SUM(AA34:AA35)</f>
        <v>0</v>
      </c>
      <c r="AB33" s="590" t="e">
        <f>1-(Z33/AA33)</f>
        <v>#DIV/0!</v>
      </c>
      <c r="AC33" s="605">
        <f>SUM(AC34:AC35)</f>
        <v>0</v>
      </c>
      <c r="AD33" s="605">
        <f>SUM(AD34:AD35)</f>
        <v>0</v>
      </c>
      <c r="AE33" s="593" t="e">
        <f>1-(AC33/AD33)</f>
        <v>#DIV/0!</v>
      </c>
      <c r="AF33" s="591">
        <f>SUM(AF34:AF35)</f>
        <v>0</v>
      </c>
      <c r="AG33" s="591">
        <f>SUM(AG34:AG35)</f>
        <v>0</v>
      </c>
      <c r="AH33" s="590" t="e">
        <f>1-(AF33/AG33)</f>
        <v>#DIV/0!</v>
      </c>
      <c r="AI33" s="605">
        <f>SUM(AI34:AI35)</f>
        <v>0</v>
      </c>
      <c r="AJ33" s="605">
        <f>SUM(AJ34:AJ35)</f>
        <v>0</v>
      </c>
      <c r="AK33" s="593" t="e">
        <f>1-(AI33/AJ33)</f>
        <v>#DIV/0!</v>
      </c>
      <c r="AL33" s="591">
        <f>SUM(AL34:AL35)</f>
        <v>0</v>
      </c>
      <c r="AM33" s="591">
        <f>SUM(AM34:AM35)</f>
        <v>0</v>
      </c>
      <c r="AN33" s="590" t="e">
        <f>1-(AL33/AM33)</f>
        <v>#DIV/0!</v>
      </c>
      <c r="AO33" s="631">
        <f>SUM(AO34:AO35)</f>
        <v>161099.45000000001</v>
      </c>
      <c r="AP33" s="631">
        <f>SUM(AP34:AP35)</f>
        <v>0</v>
      </c>
      <c r="AQ33" s="634" t="e">
        <f>1-(AO33/AP33)</f>
        <v>#DIV/0!</v>
      </c>
    </row>
    <row r="34" spans="1:43" ht="24" customHeight="1" thickTop="1" thickBot="1" x14ac:dyDescent="0.3">
      <c r="A34" s="563">
        <v>680</v>
      </c>
      <c r="B34" s="1777" t="s">
        <v>594</v>
      </c>
      <c r="C34" s="1778"/>
      <c r="D34" s="1779"/>
      <c r="E34" s="616">
        <v>0</v>
      </c>
      <c r="F34" s="617"/>
      <c r="G34" s="594" t="e">
        <f>1-(E34/F34)</f>
        <v>#DIV/0!</v>
      </c>
      <c r="H34" s="583">
        <v>0</v>
      </c>
      <c r="I34" s="584"/>
      <c r="J34" s="574" t="e">
        <f>1-(H34/I34)</f>
        <v>#DIV/0!</v>
      </c>
      <c r="K34" s="616">
        <v>0</v>
      </c>
      <c r="L34" s="617"/>
      <c r="M34" s="594" t="e">
        <f>1-(K34/L34)</f>
        <v>#DIV/0!</v>
      </c>
      <c r="N34" s="583">
        <v>0</v>
      </c>
      <c r="O34" s="584"/>
      <c r="P34" s="572" t="e">
        <f>1-(N34/O34)</f>
        <v>#DIV/0!</v>
      </c>
      <c r="Q34" s="616">
        <v>0</v>
      </c>
      <c r="R34" s="617"/>
      <c r="S34" s="594" t="e">
        <f>1-(Q34/R34)</f>
        <v>#DIV/0!</v>
      </c>
      <c r="T34" s="583"/>
      <c r="U34" s="584"/>
      <c r="V34" s="572" t="e">
        <f>1-(T34/U34)</f>
        <v>#DIV/0!</v>
      </c>
      <c r="W34" s="616"/>
      <c r="X34" s="617"/>
      <c r="Y34" s="594" t="e">
        <f>1-(W34/X34)</f>
        <v>#DIV/0!</v>
      </c>
      <c r="Z34" s="583"/>
      <c r="AA34" s="584"/>
      <c r="AB34" s="572" t="e">
        <f>1-(Z34/AA34)</f>
        <v>#DIV/0!</v>
      </c>
      <c r="AC34" s="616"/>
      <c r="AD34" s="617"/>
      <c r="AE34" s="594" t="e">
        <f>1-(AC34/AD34)</f>
        <v>#DIV/0!</v>
      </c>
      <c r="AF34" s="583"/>
      <c r="AG34" s="584"/>
      <c r="AH34" s="572" t="e">
        <f>1-(AF34/AG34)</f>
        <v>#DIV/0!</v>
      </c>
      <c r="AI34" s="616"/>
      <c r="AJ34" s="617"/>
      <c r="AK34" s="594" t="e">
        <f>1-(AI34/AJ34)</f>
        <v>#DIV/0!</v>
      </c>
      <c r="AL34" s="583"/>
      <c r="AM34" s="584"/>
      <c r="AN34" s="572" t="e">
        <f>1-(AL34/AM34)</f>
        <v>#DIV/0!</v>
      </c>
      <c r="AO34" s="626">
        <f>E34+H34+K34+N34+Q34+T34+W34+Z34+AC34+AF34+AI34+AL34</f>
        <v>0</v>
      </c>
      <c r="AP34" s="627">
        <f>F34+I34+L34+O34+R34+U34+X34+AA34+AD34+AG34+AJ34+AM34</f>
        <v>0</v>
      </c>
      <c r="AQ34" s="635" t="e">
        <f>1-(AO34/AP34)</f>
        <v>#DIV/0!</v>
      </c>
    </row>
    <row r="35" spans="1:43" ht="24" customHeight="1" thickTop="1" thickBot="1" x14ac:dyDescent="0.3">
      <c r="A35" s="563">
        <v>681</v>
      </c>
      <c r="B35" s="1777" t="s">
        <v>595</v>
      </c>
      <c r="C35" s="1778"/>
      <c r="D35" s="1779"/>
      <c r="E35" s="602">
        <v>32219.89</v>
      </c>
      <c r="F35" s="604"/>
      <c r="G35" s="594" t="e">
        <f>1-(E35/F35)</f>
        <v>#DIV/0!</v>
      </c>
      <c r="H35" s="570">
        <v>32219.89</v>
      </c>
      <c r="I35" s="573"/>
      <c r="J35" s="572" t="e">
        <f>1-(H35/I35)</f>
        <v>#DIV/0!</v>
      </c>
      <c r="K35" s="602">
        <v>32219.89</v>
      </c>
      <c r="L35" s="604"/>
      <c r="M35" s="594" t="e">
        <f>1-(K35/L35)</f>
        <v>#DIV/0!</v>
      </c>
      <c r="N35" s="570">
        <v>32219.89</v>
      </c>
      <c r="O35" s="573"/>
      <c r="P35" s="572" t="e">
        <f>1-(N35/O35)</f>
        <v>#DIV/0!</v>
      </c>
      <c r="Q35" s="602">
        <v>32219.89</v>
      </c>
      <c r="R35" s="604"/>
      <c r="S35" s="594" t="e">
        <f>1-(Q35/R35)</f>
        <v>#DIV/0!</v>
      </c>
      <c r="T35" s="570"/>
      <c r="U35" s="573"/>
      <c r="V35" s="572" t="e">
        <f>1-(T35/U35)</f>
        <v>#DIV/0!</v>
      </c>
      <c r="W35" s="602"/>
      <c r="X35" s="604"/>
      <c r="Y35" s="594" t="e">
        <f>1-(W35/X35)</f>
        <v>#DIV/0!</v>
      </c>
      <c r="Z35" s="570"/>
      <c r="AA35" s="573"/>
      <c r="AB35" s="572" t="e">
        <f>1-(Z35/AA35)</f>
        <v>#DIV/0!</v>
      </c>
      <c r="AC35" s="602"/>
      <c r="AD35" s="604"/>
      <c r="AE35" s="594" t="e">
        <f>1-(AC35/AD35)</f>
        <v>#DIV/0!</v>
      </c>
      <c r="AF35" s="570"/>
      <c r="AG35" s="573"/>
      <c r="AH35" s="572" t="e">
        <f>1-(AF35/AG35)</f>
        <v>#DIV/0!</v>
      </c>
      <c r="AI35" s="602"/>
      <c r="AJ35" s="604"/>
      <c r="AK35" s="594" t="e">
        <f>1-(AI35/AJ35)</f>
        <v>#DIV/0!</v>
      </c>
      <c r="AL35" s="570"/>
      <c r="AM35" s="573"/>
      <c r="AN35" s="572" t="e">
        <f>1-(AL35/AM35)</f>
        <v>#DIV/0!</v>
      </c>
      <c r="AO35" s="626">
        <f>E35+H35+K35+N35+Q35+T35+W35+Z35+AC35+AF35+AI35+AL35</f>
        <v>161099.45000000001</v>
      </c>
      <c r="AP35" s="627">
        <f>F35+I35+L35+O35+R35+U35+X35+AA35+AD35+AG35+AJ35+AM35</f>
        <v>0</v>
      </c>
      <c r="AQ35" s="635" t="e">
        <f>1-(AO35/AP35)</f>
        <v>#DIV/0!</v>
      </c>
    </row>
    <row r="36" spans="1:43" ht="24" customHeight="1" thickTop="1" thickBot="1" x14ac:dyDescent="0.4">
      <c r="B36" s="1786" t="s">
        <v>596</v>
      </c>
      <c r="C36" s="1786"/>
      <c r="E36" s="605">
        <f>SUM(E37)</f>
        <v>4199</v>
      </c>
      <c r="F36" s="605">
        <f>SUM(F37)</f>
        <v>0</v>
      </c>
      <c r="G36" s="593" t="e">
        <f>(E36/F36)-1</f>
        <v>#DIV/0!</v>
      </c>
      <c r="H36" s="591">
        <f t="shared" ref="H36:AG36" si="34">SUM(H37)</f>
        <v>4199</v>
      </c>
      <c r="I36" s="591">
        <f t="shared" si="34"/>
        <v>0</v>
      </c>
      <c r="J36" s="590" t="e">
        <f>(H36/I36)-1</f>
        <v>#DIV/0!</v>
      </c>
      <c r="K36" s="605">
        <f t="shared" si="34"/>
        <v>4199</v>
      </c>
      <c r="L36" s="605">
        <f t="shared" si="34"/>
        <v>0</v>
      </c>
      <c r="M36" s="593" t="e">
        <f>(K36/L36)-1</f>
        <v>#DIV/0!</v>
      </c>
      <c r="N36" s="591">
        <f t="shared" si="34"/>
        <v>4199</v>
      </c>
      <c r="O36" s="591">
        <f t="shared" si="34"/>
        <v>0</v>
      </c>
      <c r="P36" s="590" t="e">
        <f>(N36/O36)-1</f>
        <v>#DIV/0!</v>
      </c>
      <c r="Q36" s="605">
        <f t="shared" si="34"/>
        <v>4199</v>
      </c>
      <c r="R36" s="605">
        <f t="shared" si="34"/>
        <v>0</v>
      </c>
      <c r="S36" s="593" t="e">
        <f>(Q36/R36)-1</f>
        <v>#DIV/0!</v>
      </c>
      <c r="T36" s="591">
        <f t="shared" si="34"/>
        <v>0</v>
      </c>
      <c r="U36" s="591">
        <f t="shared" si="34"/>
        <v>0</v>
      </c>
      <c r="V36" s="590" t="e">
        <f>(T36/U36)-1</f>
        <v>#DIV/0!</v>
      </c>
      <c r="W36" s="605">
        <f t="shared" si="34"/>
        <v>0</v>
      </c>
      <c r="X36" s="605">
        <f>SUM(X37)</f>
        <v>0</v>
      </c>
      <c r="Y36" s="593" t="e">
        <f>(W36/X36)-1</f>
        <v>#DIV/0!</v>
      </c>
      <c r="Z36" s="591">
        <f t="shared" si="34"/>
        <v>0</v>
      </c>
      <c r="AA36" s="591">
        <f t="shared" si="34"/>
        <v>0</v>
      </c>
      <c r="AB36" s="590" t="e">
        <f>(Z36/AA36)-1</f>
        <v>#DIV/0!</v>
      </c>
      <c r="AC36" s="605">
        <f>SUM(AC37)</f>
        <v>0</v>
      </c>
      <c r="AD36" s="605">
        <f>SUM(AD37)</f>
        <v>0</v>
      </c>
      <c r="AE36" s="593" t="e">
        <f>(AC36/AD36)-1</f>
        <v>#DIV/0!</v>
      </c>
      <c r="AF36" s="591">
        <f t="shared" si="34"/>
        <v>0</v>
      </c>
      <c r="AG36" s="591">
        <f t="shared" si="34"/>
        <v>0</v>
      </c>
      <c r="AH36" s="590" t="e">
        <f>(AF36/AG36)-1</f>
        <v>#DIV/0!</v>
      </c>
      <c r="AI36" s="624">
        <f>SUM(AI37)</f>
        <v>0</v>
      </c>
      <c r="AJ36" s="624">
        <f>SUM(AJ37)</f>
        <v>0</v>
      </c>
      <c r="AK36" s="623" t="e">
        <f>(AI36/AJ36)-1</f>
        <v>#DIV/0!</v>
      </c>
      <c r="AL36" s="591">
        <f>SUM(AL37)</f>
        <v>0</v>
      </c>
      <c r="AM36" s="591">
        <f>SUM(AM37)</f>
        <v>0</v>
      </c>
      <c r="AN36" s="590" t="e">
        <f>(AL36/AM36)-1</f>
        <v>#DIV/0!</v>
      </c>
      <c r="AO36" s="631">
        <f>SUM(AO37)</f>
        <v>20995</v>
      </c>
      <c r="AP36" s="631">
        <f>SUM(AP37)</f>
        <v>0</v>
      </c>
      <c r="AQ36" s="639" t="e">
        <f>(AO36/AP36)-1</f>
        <v>#DIV/0!</v>
      </c>
    </row>
    <row r="37" spans="1:43" ht="24" customHeight="1" thickTop="1" thickBot="1" x14ac:dyDescent="0.3">
      <c r="A37" s="563">
        <v>746</v>
      </c>
      <c r="B37" s="1777" t="s">
        <v>597</v>
      </c>
      <c r="C37" s="1778"/>
      <c r="D37" s="1779"/>
      <c r="E37" s="616">
        <f>DATOS!D14</f>
        <v>4199</v>
      </c>
      <c r="F37" s="617"/>
      <c r="G37" s="594" t="e">
        <f>(E37/F37)-1</f>
        <v>#DIV/0!</v>
      </c>
      <c r="H37" s="583">
        <f>DATOS!F14</f>
        <v>4199</v>
      </c>
      <c r="I37" s="584"/>
      <c r="J37" s="572" t="e">
        <f>(H37/I37)-1</f>
        <v>#DIV/0!</v>
      </c>
      <c r="K37" s="616">
        <f>DATOS!H14</f>
        <v>4199</v>
      </c>
      <c r="L37" s="617"/>
      <c r="M37" s="594" t="e">
        <f>(K37/L37)-1</f>
        <v>#DIV/0!</v>
      </c>
      <c r="N37" s="583">
        <f>DATOS!J14</f>
        <v>4199</v>
      </c>
      <c r="O37" s="584"/>
      <c r="P37" s="572" t="e">
        <f>(N37/O37)-1</f>
        <v>#DIV/0!</v>
      </c>
      <c r="Q37" s="616">
        <f>DATOS!L14</f>
        <v>4199</v>
      </c>
      <c r="R37" s="617"/>
      <c r="S37" s="594" t="e">
        <f>(Q37/R37)-1</f>
        <v>#DIV/0!</v>
      </c>
      <c r="T37" s="583">
        <f>DATOS!N14</f>
        <v>0</v>
      </c>
      <c r="U37" s="584"/>
      <c r="V37" s="572" t="e">
        <f>(T37/U37)-1</f>
        <v>#DIV/0!</v>
      </c>
      <c r="W37" s="616">
        <f>DATOS!P14</f>
        <v>0</v>
      </c>
      <c r="X37" s="617"/>
      <c r="Y37" s="594" t="e">
        <f>(W37/X37)-1</f>
        <v>#DIV/0!</v>
      </c>
      <c r="Z37" s="583">
        <f>DATOS!R14</f>
        <v>0</v>
      </c>
      <c r="AA37" s="584"/>
      <c r="AB37" s="572" t="e">
        <f>(Z37/AA37)-1</f>
        <v>#DIV/0!</v>
      </c>
      <c r="AC37" s="616">
        <f>DATOS!T14</f>
        <v>0</v>
      </c>
      <c r="AD37" s="617"/>
      <c r="AE37" s="594" t="e">
        <f>(AC37/AD37)-1</f>
        <v>#DIV/0!</v>
      </c>
      <c r="AF37" s="583">
        <f>DATOS!V14</f>
        <v>0</v>
      </c>
      <c r="AG37" s="584"/>
      <c r="AH37" s="572" t="e">
        <f>(AF37/AG37)-1</f>
        <v>#DIV/0!</v>
      </c>
      <c r="AI37" s="616">
        <f>DATOS!X14</f>
        <v>0</v>
      </c>
      <c r="AJ37" s="617"/>
      <c r="AK37" s="594" t="e">
        <f>(AI37/AJ37)-1</f>
        <v>#DIV/0!</v>
      </c>
      <c r="AL37" s="583">
        <f>DATOS!Z14</f>
        <v>0</v>
      </c>
      <c r="AM37" s="584"/>
      <c r="AN37" s="572" t="e">
        <f>(AL37/AM37)-1</f>
        <v>#DIV/0!</v>
      </c>
      <c r="AO37" s="626">
        <f>E37+H37+K37+N37+Q37+T37+W37+Z37+AC37+AF37+AI37+AL37</f>
        <v>20995</v>
      </c>
      <c r="AP37" s="627">
        <f>F37+I37+L37+O37+R37+U37+X37+AA37+AD37+AG37+AJ37+AM37</f>
        <v>0</v>
      </c>
      <c r="AQ37" s="636" t="e">
        <f>(AO37/AP37)-1</f>
        <v>#DIV/0!</v>
      </c>
    </row>
    <row r="38" spans="1:43" ht="24" customHeight="1" thickTop="1" thickBot="1" x14ac:dyDescent="0.3">
      <c r="A38" s="563">
        <v>795</v>
      </c>
      <c r="B38" s="1777" t="s">
        <v>825</v>
      </c>
      <c r="C38" s="1778"/>
      <c r="D38" s="1779"/>
      <c r="E38" s="616">
        <v>0</v>
      </c>
      <c r="F38" s="617"/>
      <c r="G38" s="594"/>
      <c r="H38" s="583">
        <v>0</v>
      </c>
      <c r="I38" s="584"/>
      <c r="J38" s="572"/>
      <c r="K38" s="616">
        <v>0</v>
      </c>
      <c r="L38" s="617"/>
      <c r="M38" s="594"/>
      <c r="N38" s="583">
        <v>0</v>
      </c>
      <c r="O38" s="584"/>
      <c r="P38" s="572"/>
      <c r="Q38" s="616">
        <v>0</v>
      </c>
      <c r="R38" s="617"/>
      <c r="S38" s="594"/>
      <c r="T38" s="583"/>
      <c r="U38" s="584"/>
      <c r="V38" s="572"/>
      <c r="W38" s="616"/>
      <c r="X38" s="617"/>
      <c r="Y38" s="594"/>
      <c r="Z38" s="583"/>
      <c r="AA38" s="584"/>
      <c r="AB38" s="572"/>
      <c r="AC38" s="616"/>
      <c r="AD38" s="617"/>
      <c r="AE38" s="594"/>
      <c r="AF38" s="583"/>
      <c r="AG38" s="584"/>
      <c r="AH38" s="572"/>
      <c r="AI38" s="616"/>
      <c r="AJ38" s="617"/>
      <c r="AK38" s="594"/>
      <c r="AL38" s="583"/>
      <c r="AM38" s="584"/>
      <c r="AN38" s="572"/>
      <c r="AO38" s="626">
        <f>E38+H38+K38+N38+Q38+T38+W38+Z38+AC38+AF38+AI38+AL38</f>
        <v>0</v>
      </c>
      <c r="AP38" s="627"/>
      <c r="AQ38" s="636" t="e">
        <f>(AO38/AP38)-1</f>
        <v>#DIV/0!</v>
      </c>
    </row>
    <row r="39" spans="1:43" ht="24" customHeight="1" thickTop="1" thickBot="1" x14ac:dyDescent="0.4">
      <c r="B39" s="1787" t="s">
        <v>598</v>
      </c>
      <c r="C39" s="1788"/>
      <c r="D39" s="1789"/>
      <c r="E39" s="619">
        <f>E3-E7+E12-E16-E21-E33+E36</f>
        <v>-16878.240000000013</v>
      </c>
      <c r="F39" s="619">
        <f>F3-F7+F12-F16-F21-F33+F36</f>
        <v>0</v>
      </c>
      <c r="G39" s="593" t="e">
        <f>(E39/F39)-1</f>
        <v>#DIV/0!</v>
      </c>
      <c r="H39" s="587">
        <f t="shared" ref="H39:AG39" si="35">H3-H7+H12-H16-H21-H33+H36</f>
        <v>27982.539999999994</v>
      </c>
      <c r="I39" s="587">
        <f t="shared" si="35"/>
        <v>0</v>
      </c>
      <c r="J39" s="590" t="e">
        <f>(H39/I39)-1</f>
        <v>#DIV/0!</v>
      </c>
      <c r="K39" s="619">
        <f t="shared" si="35"/>
        <v>17614.5</v>
      </c>
      <c r="L39" s="619">
        <f t="shared" si="35"/>
        <v>0</v>
      </c>
      <c r="M39" s="593" t="e">
        <f>(K39/L39)-1</f>
        <v>#DIV/0!</v>
      </c>
      <c r="N39" s="587">
        <f>N3-N7+N12-N16-N21-N33+N36+N38</f>
        <v>19554.589999999997</v>
      </c>
      <c r="O39" s="587">
        <f t="shared" si="35"/>
        <v>0</v>
      </c>
      <c r="P39" s="590" t="e">
        <f>(N39/O39)-1</f>
        <v>#DIV/0!</v>
      </c>
      <c r="Q39" s="619">
        <f>Q3-Q7+Q12-Q16-Q21-Q33+Q36+Q38</f>
        <v>12496.640000000007</v>
      </c>
      <c r="R39" s="619">
        <f t="shared" si="35"/>
        <v>0</v>
      </c>
      <c r="S39" s="593" t="e">
        <f>(Q39/R39)-1</f>
        <v>#DIV/0!</v>
      </c>
      <c r="T39" s="587">
        <f t="shared" si="35"/>
        <v>0</v>
      </c>
      <c r="U39" s="587">
        <f t="shared" si="35"/>
        <v>0</v>
      </c>
      <c r="V39" s="590" t="e">
        <f>(T39/U39)-1</f>
        <v>#DIV/0!</v>
      </c>
      <c r="W39" s="619">
        <f t="shared" si="35"/>
        <v>0</v>
      </c>
      <c r="X39" s="619">
        <f>X3-X7+X12-X16-X21-X33+X36</f>
        <v>0</v>
      </c>
      <c r="Y39" s="593" t="e">
        <f>(W39/X39)-1</f>
        <v>#DIV/0!</v>
      </c>
      <c r="Z39" s="587">
        <f t="shared" si="35"/>
        <v>0</v>
      </c>
      <c r="AA39" s="587">
        <f t="shared" si="35"/>
        <v>0</v>
      </c>
      <c r="AB39" s="590" t="e">
        <f>(Z39/AA39)-1</f>
        <v>#DIV/0!</v>
      </c>
      <c r="AC39" s="619">
        <f>AC3-AC7+AC12-AC16-AC21-AC33+AC36</f>
        <v>0</v>
      </c>
      <c r="AD39" s="619">
        <f>AD3-AD7+AD12-AD16-AD21-AD33+AD36</f>
        <v>0</v>
      </c>
      <c r="AE39" s="593" t="e">
        <f>(AC39/AD39)-1</f>
        <v>#DIV/0!</v>
      </c>
      <c r="AF39" s="587">
        <f t="shared" si="35"/>
        <v>0</v>
      </c>
      <c r="AG39" s="587">
        <f t="shared" si="35"/>
        <v>0</v>
      </c>
      <c r="AH39" s="590" t="e">
        <f>(AF39/AG39)-1</f>
        <v>#DIV/0!</v>
      </c>
      <c r="AI39" s="620">
        <f>AI3-AI7+AI12-AI16-AI21-AI33+AI36</f>
        <v>0</v>
      </c>
      <c r="AJ39" s="620">
        <f>AJ3-AJ7+AJ12-AJ16-AJ21-AJ33+AJ36</f>
        <v>0</v>
      </c>
      <c r="AK39" s="593" t="e">
        <f>(AI39/AJ39)-1</f>
        <v>#DIV/0!</v>
      </c>
      <c r="AL39" s="587">
        <f>AL3-AL7+AL12-AL16-AL21-AL33+AL36+AL38</f>
        <v>0</v>
      </c>
      <c r="AM39" s="587">
        <f>AM3-AM7+AM12-AM16-AM21-AM33+AM36</f>
        <v>0</v>
      </c>
      <c r="AN39" s="590" t="e">
        <f>(AL39/AM39)-1</f>
        <v>#DIV/0!</v>
      </c>
      <c r="AO39" s="632">
        <f>AO3-AO7+AO12-AO16-AO21-AO33+AO36+AO38</f>
        <v>60770.03</v>
      </c>
      <c r="AP39" s="633">
        <f>AP3-AP7+AP12-AP16-AP21-AP33+AP36</f>
        <v>0</v>
      </c>
      <c r="AQ39" s="634" t="e">
        <f>(AO39/AP39)-1</f>
        <v>#DIV/0!</v>
      </c>
    </row>
    <row r="40" spans="1:43" ht="24" customHeight="1" thickTop="1" thickBot="1" x14ac:dyDescent="0.4">
      <c r="E40" s="741"/>
      <c r="F40" s="741"/>
      <c r="G40" s="756"/>
      <c r="H40" s="742"/>
      <c r="I40" s="742"/>
      <c r="J40" s="758"/>
      <c r="K40" s="741"/>
      <c r="L40" s="741"/>
      <c r="M40" s="756"/>
      <c r="N40" s="742"/>
      <c r="O40" s="742"/>
      <c r="P40" s="758"/>
      <c r="Q40" s="741"/>
      <c r="R40" s="741"/>
      <c r="S40" s="756"/>
      <c r="T40" s="742"/>
      <c r="U40" s="742"/>
      <c r="V40" s="758"/>
      <c r="W40" s="741"/>
      <c r="X40" s="741"/>
      <c r="Y40" s="756"/>
      <c r="Z40" s="742"/>
      <c r="AA40" s="742"/>
      <c r="AB40" s="758"/>
      <c r="AC40" s="741"/>
      <c r="AD40" s="741"/>
      <c r="AE40" s="593"/>
      <c r="AF40" s="742"/>
      <c r="AG40" s="742"/>
      <c r="AH40" s="590"/>
      <c r="AI40" s="598"/>
      <c r="AJ40" s="598"/>
      <c r="AK40" s="598"/>
      <c r="AL40" s="586"/>
      <c r="AM40" s="586"/>
      <c r="AN40" s="586"/>
      <c r="AO40" s="744"/>
      <c r="AP40" s="744"/>
      <c r="AQ40" s="634"/>
    </row>
    <row r="41" spans="1:43" ht="24" customHeight="1" thickTop="1" thickBot="1" x14ac:dyDescent="0.4">
      <c r="B41" s="1790" t="s">
        <v>334</v>
      </c>
      <c r="C41" s="1790"/>
      <c r="E41" s="619">
        <f>SUM(E42)</f>
        <v>0</v>
      </c>
      <c r="F41" s="619">
        <f>SUM(F42)</f>
        <v>0</v>
      </c>
      <c r="G41" s="757" t="e">
        <f>(E41/F41)-1</f>
        <v>#DIV/0!</v>
      </c>
      <c r="H41" s="759">
        <f t="shared" ref="H41:AG41" si="36">SUM(H42)</f>
        <v>665.75</v>
      </c>
      <c r="I41" s="759">
        <f t="shared" si="36"/>
        <v>0</v>
      </c>
      <c r="J41" s="746" t="e">
        <f>(H41/I41)-1</f>
        <v>#DIV/0!</v>
      </c>
      <c r="K41" s="619">
        <f t="shared" si="36"/>
        <v>0</v>
      </c>
      <c r="L41" s="619">
        <f t="shared" si="36"/>
        <v>0</v>
      </c>
      <c r="M41" s="757" t="e">
        <f>(K41/L41)-1</f>
        <v>#DIV/0!</v>
      </c>
      <c r="N41" s="759">
        <f t="shared" si="36"/>
        <v>0</v>
      </c>
      <c r="O41" s="759">
        <f t="shared" si="36"/>
        <v>0</v>
      </c>
      <c r="P41" s="746" t="e">
        <f>(N41/O41)-1</f>
        <v>#DIV/0!</v>
      </c>
      <c r="Q41" s="619">
        <f t="shared" si="36"/>
        <v>0</v>
      </c>
      <c r="R41" s="619">
        <f t="shared" si="36"/>
        <v>0</v>
      </c>
      <c r="S41" s="757" t="e">
        <f>(Q41/R41)-1</f>
        <v>#DIV/0!</v>
      </c>
      <c r="T41" s="759">
        <f t="shared" si="36"/>
        <v>0</v>
      </c>
      <c r="U41" s="759">
        <f t="shared" si="36"/>
        <v>0</v>
      </c>
      <c r="V41" s="746" t="e">
        <f>(T41/U41)-1</f>
        <v>#DIV/0!</v>
      </c>
      <c r="W41" s="619">
        <f t="shared" si="36"/>
        <v>0</v>
      </c>
      <c r="X41" s="619">
        <f>SUM(X42)</f>
        <v>0</v>
      </c>
      <c r="Y41" s="757" t="e">
        <f>(W41/X41)-1</f>
        <v>#DIV/0!</v>
      </c>
      <c r="Z41" s="759">
        <f t="shared" si="36"/>
        <v>0</v>
      </c>
      <c r="AA41" s="759">
        <f t="shared" si="36"/>
        <v>0</v>
      </c>
      <c r="AB41" s="746" t="e">
        <f>(Z41/AA41)-1</f>
        <v>#DIV/0!</v>
      </c>
      <c r="AC41" s="619">
        <f>SUM(AC42)</f>
        <v>0</v>
      </c>
      <c r="AD41" s="619">
        <f>SUM(AD42)</f>
        <v>0</v>
      </c>
      <c r="AE41" s="593" t="e">
        <f>(AC41/AD41)-1</f>
        <v>#DIV/0!</v>
      </c>
      <c r="AF41" s="587">
        <f t="shared" si="36"/>
        <v>0</v>
      </c>
      <c r="AG41" s="587">
        <f t="shared" si="36"/>
        <v>0</v>
      </c>
      <c r="AH41" s="590" t="e">
        <f>(AF41/AG41)-1</f>
        <v>#DIV/0!</v>
      </c>
      <c r="AI41" s="620">
        <f>SUM(AI42)</f>
        <v>0</v>
      </c>
      <c r="AJ41" s="620">
        <f>SUM(AJ42)</f>
        <v>0</v>
      </c>
      <c r="AK41" s="593" t="e">
        <f>(AI41/AJ41)-1</f>
        <v>#DIV/0!</v>
      </c>
      <c r="AL41" s="587">
        <f>SUM(AL42)</f>
        <v>0</v>
      </c>
      <c r="AM41" s="587">
        <f>SUM(AM42)</f>
        <v>0</v>
      </c>
      <c r="AN41" s="590" t="e">
        <f>(AL41/AM41)-1</f>
        <v>#DIV/0!</v>
      </c>
      <c r="AO41" s="747">
        <f>SUM(AO42)</f>
        <v>665.75</v>
      </c>
      <c r="AP41" s="747">
        <f>SUM(AP42)</f>
        <v>0</v>
      </c>
      <c r="AQ41" s="640" t="e">
        <f>(AO41/AP41)-1</f>
        <v>#DIV/0!</v>
      </c>
    </row>
    <row r="42" spans="1:43" ht="24" customHeight="1" thickTop="1" thickBot="1" x14ac:dyDescent="0.3">
      <c r="A42" s="563">
        <v>769</v>
      </c>
      <c r="B42" s="1777" t="s">
        <v>599</v>
      </c>
      <c r="C42" s="1778"/>
      <c r="D42" s="1779"/>
      <c r="E42" s="616">
        <v>0</v>
      </c>
      <c r="F42" s="617"/>
      <c r="G42" s="594" t="e">
        <f>(E42/F42)-1</f>
        <v>#DIV/0!</v>
      </c>
      <c r="H42" s="583">
        <v>665.75</v>
      </c>
      <c r="I42" s="584"/>
      <c r="J42" s="572" t="e">
        <f>(H42/I42)-1</f>
        <v>#DIV/0!</v>
      </c>
      <c r="K42" s="616">
        <v>0</v>
      </c>
      <c r="L42" s="617"/>
      <c r="M42" s="594" t="e">
        <f>(K42/L42)-1</f>
        <v>#DIV/0!</v>
      </c>
      <c r="N42" s="583">
        <v>0</v>
      </c>
      <c r="O42" s="584"/>
      <c r="P42" s="572" t="e">
        <f>(N42/O42)-1</f>
        <v>#DIV/0!</v>
      </c>
      <c r="Q42" s="616">
        <v>0</v>
      </c>
      <c r="R42" s="617"/>
      <c r="S42" s="594" t="e">
        <f>(Q42/R42)-1</f>
        <v>#DIV/0!</v>
      </c>
      <c r="T42" s="584"/>
      <c r="U42" s="584"/>
      <c r="V42" s="572" t="e">
        <f>(T42/U42)-1</f>
        <v>#DIV/0!</v>
      </c>
      <c r="W42" s="616"/>
      <c r="X42" s="617"/>
      <c r="Y42" s="594" t="e">
        <f>(W42/X42)-1</f>
        <v>#DIV/0!</v>
      </c>
      <c r="Z42" s="584"/>
      <c r="AA42" s="584"/>
      <c r="AB42" s="572" t="e">
        <f>(Z42/AA42)-1</f>
        <v>#DIV/0!</v>
      </c>
      <c r="AC42" s="616"/>
      <c r="AD42" s="617"/>
      <c r="AE42" s="594" t="e">
        <f>(AC42/AD42)-1</f>
        <v>#DIV/0!</v>
      </c>
      <c r="AF42" s="584"/>
      <c r="AG42" s="584"/>
      <c r="AH42" s="572" t="e">
        <f>(AF42/AG42)-1</f>
        <v>#DIV/0!</v>
      </c>
      <c r="AI42" s="616"/>
      <c r="AJ42" s="617"/>
      <c r="AK42" s="594" t="e">
        <f>(AI42/AJ42)-1</f>
        <v>#DIV/0!</v>
      </c>
      <c r="AL42" s="583"/>
      <c r="AM42" s="584"/>
      <c r="AN42" s="572" t="e">
        <f>(AL42/AM42)-1</f>
        <v>#DIV/0!</v>
      </c>
      <c r="AO42" s="626">
        <f>E42+H42+K42+N42+Q42+T42+W42+AA42+AC42+AF42+AJ42+AM42</f>
        <v>665.75</v>
      </c>
      <c r="AP42" s="627">
        <f>F42+I42+L42+O42+R42+U42+X42+AA42+AD42+AG42+AJ42+AM42</f>
        <v>0</v>
      </c>
      <c r="AQ42" s="635" t="e">
        <f>(AO42/AP42)-1</f>
        <v>#DIV/0!</v>
      </c>
    </row>
    <row r="43" spans="1:43" ht="24" customHeight="1" thickTop="1" thickBot="1" x14ac:dyDescent="0.4">
      <c r="B43" s="1786" t="s">
        <v>600</v>
      </c>
      <c r="C43" s="1786"/>
      <c r="E43" s="605">
        <f>SUM(E44:E45)</f>
        <v>0</v>
      </c>
      <c r="F43" s="605">
        <f>SUM(F44:F45)</f>
        <v>0</v>
      </c>
      <c r="G43" s="593" t="e">
        <f t="shared" ref="G43:G48" si="37">1-(E43/F43)</f>
        <v>#DIV/0!</v>
      </c>
      <c r="H43" s="591">
        <f t="shared" ref="H43:AG43" si="38">SUM(H44:H45)</f>
        <v>0</v>
      </c>
      <c r="I43" s="591">
        <f t="shared" si="38"/>
        <v>0</v>
      </c>
      <c r="J43" s="590" t="e">
        <f t="shared" ref="J43:J48" si="39">1-(H43/I43)</f>
        <v>#DIV/0!</v>
      </c>
      <c r="K43" s="605">
        <f t="shared" si="38"/>
        <v>0</v>
      </c>
      <c r="L43" s="605">
        <f t="shared" si="38"/>
        <v>0</v>
      </c>
      <c r="M43" s="593" t="e">
        <f t="shared" ref="M43:M48" si="40">1-(K43/L43)</f>
        <v>#DIV/0!</v>
      </c>
      <c r="N43" s="591">
        <f t="shared" si="38"/>
        <v>0</v>
      </c>
      <c r="O43" s="591">
        <f t="shared" si="38"/>
        <v>0</v>
      </c>
      <c r="P43" s="590" t="e">
        <f t="shared" ref="P43:P48" si="41">1-(N43/O43)</f>
        <v>#DIV/0!</v>
      </c>
      <c r="Q43" s="605">
        <f t="shared" si="38"/>
        <v>0</v>
      </c>
      <c r="R43" s="605">
        <f t="shared" si="38"/>
        <v>0</v>
      </c>
      <c r="S43" s="593" t="e">
        <f t="shared" ref="S43:S48" si="42">1-(Q43/R43)</f>
        <v>#DIV/0!</v>
      </c>
      <c r="T43" s="591">
        <f t="shared" si="38"/>
        <v>0</v>
      </c>
      <c r="U43" s="591">
        <f t="shared" si="38"/>
        <v>0</v>
      </c>
      <c r="V43" s="590" t="e">
        <f>1-(T43/U43)</f>
        <v>#DIV/0!</v>
      </c>
      <c r="W43" s="605">
        <f t="shared" si="38"/>
        <v>0</v>
      </c>
      <c r="X43" s="605">
        <f>SUM(X44:X45)</f>
        <v>0</v>
      </c>
      <c r="Y43" s="593" t="e">
        <f>1-(W43/X43)</f>
        <v>#DIV/0!</v>
      </c>
      <c r="Z43" s="591">
        <f t="shared" si="38"/>
        <v>0</v>
      </c>
      <c r="AA43" s="591">
        <f t="shared" si="38"/>
        <v>0</v>
      </c>
      <c r="AB43" s="590" t="e">
        <f>1-(Z43/AA43)</f>
        <v>#DIV/0!</v>
      </c>
      <c r="AC43" s="605">
        <f>SUM(AC44:AC45)</f>
        <v>0</v>
      </c>
      <c r="AD43" s="605">
        <f>SUM(AD44:AD45)</f>
        <v>0</v>
      </c>
      <c r="AE43" s="593" t="e">
        <f>1-(AC43/AD43)</f>
        <v>#DIV/0!</v>
      </c>
      <c r="AF43" s="591">
        <f t="shared" si="38"/>
        <v>0</v>
      </c>
      <c r="AG43" s="591">
        <f t="shared" si="38"/>
        <v>0</v>
      </c>
      <c r="AH43" s="590" t="e">
        <f>1-(AF43/AG43)</f>
        <v>#DIV/0!</v>
      </c>
      <c r="AI43" s="624">
        <f>SUM(AI44:AI45)</f>
        <v>0</v>
      </c>
      <c r="AJ43" s="624">
        <f>SUM(AJ44:AJ45)</f>
        <v>0</v>
      </c>
      <c r="AK43" s="623" t="e">
        <f>1-(AI43/AJ43)</f>
        <v>#DIV/0!</v>
      </c>
      <c r="AL43" s="591">
        <f>SUM(AL44:AL45)</f>
        <v>0</v>
      </c>
      <c r="AM43" s="591">
        <f>SUM(AM44:AM45)</f>
        <v>0</v>
      </c>
      <c r="AN43" s="590" t="e">
        <f>1-(AL43/AM43)</f>
        <v>#DIV/0!</v>
      </c>
      <c r="AO43" s="631">
        <f>SUM(AO44:AO45)</f>
        <v>0</v>
      </c>
      <c r="AP43" s="631">
        <f>SUM(AP44:AP45)</f>
        <v>0</v>
      </c>
      <c r="AQ43" s="634" t="e">
        <f>1-(AO43/AP43)</f>
        <v>#DIV/0!</v>
      </c>
    </row>
    <row r="44" spans="1:43" ht="24" customHeight="1" thickTop="1" thickBot="1" x14ac:dyDescent="0.3">
      <c r="A44" s="563">
        <v>662</v>
      </c>
      <c r="B44" s="1777" t="s">
        <v>601</v>
      </c>
      <c r="C44" s="1778"/>
      <c r="D44" s="1779"/>
      <c r="E44" s="616">
        <v>0</v>
      </c>
      <c r="F44" s="617"/>
      <c r="G44" s="594" t="e">
        <f t="shared" si="37"/>
        <v>#DIV/0!</v>
      </c>
      <c r="H44" s="583">
        <v>0</v>
      </c>
      <c r="I44" s="584"/>
      <c r="J44" s="572" t="e">
        <f t="shared" si="39"/>
        <v>#DIV/0!</v>
      </c>
      <c r="K44" s="616">
        <v>0</v>
      </c>
      <c r="L44" s="617"/>
      <c r="M44" s="594" t="e">
        <f t="shared" si="40"/>
        <v>#DIV/0!</v>
      </c>
      <c r="N44" s="583">
        <v>0</v>
      </c>
      <c r="O44" s="584"/>
      <c r="P44" s="572" t="e">
        <f t="shared" si="41"/>
        <v>#DIV/0!</v>
      </c>
      <c r="Q44" s="616">
        <v>0</v>
      </c>
      <c r="R44" s="617"/>
      <c r="S44" s="594" t="e">
        <f t="shared" si="42"/>
        <v>#DIV/0!</v>
      </c>
      <c r="T44" s="583"/>
      <c r="U44" s="584"/>
      <c r="V44" s="572" t="e">
        <f>1-(T44/U44)</f>
        <v>#DIV/0!</v>
      </c>
      <c r="W44" s="616"/>
      <c r="X44" s="617"/>
      <c r="Y44" s="594" t="e">
        <f>1-(W44/X44)</f>
        <v>#DIV/0!</v>
      </c>
      <c r="Z44" s="583"/>
      <c r="AA44" s="584"/>
      <c r="AB44" s="572" t="e">
        <f>1-(Z44/AA44)</f>
        <v>#DIV/0!</v>
      </c>
      <c r="AC44" s="616"/>
      <c r="AD44" s="617"/>
      <c r="AE44" s="594" t="e">
        <f>1-(AC44/AD44)</f>
        <v>#DIV/0!</v>
      </c>
      <c r="AF44" s="583"/>
      <c r="AG44" s="584"/>
      <c r="AH44" s="572" t="e">
        <f>1-(AF44/AG44)</f>
        <v>#DIV/0!</v>
      </c>
      <c r="AI44" s="616"/>
      <c r="AJ44" s="617"/>
      <c r="AK44" s="594" t="e">
        <f>1-(AI44/AJ44)</f>
        <v>#DIV/0!</v>
      </c>
      <c r="AL44" s="583"/>
      <c r="AM44" s="584"/>
      <c r="AN44" s="572" t="e">
        <f>1-(AL44/AM44)</f>
        <v>#DIV/0!</v>
      </c>
      <c r="AO44" s="626">
        <f>E44+H44+K44+N44+Q44+T44+W44+Z44+AC44+AF44+AI44+AL44</f>
        <v>0</v>
      </c>
      <c r="AP44" s="627">
        <f>F44+I44+L44+O44+R44+U44+X44+AA44+AD44+AG44+AJ44+AM44</f>
        <v>0</v>
      </c>
      <c r="AQ44" s="635" t="e">
        <f>1-(AO44/AP44)</f>
        <v>#DIV/0!</v>
      </c>
    </row>
    <row r="45" spans="1:43" ht="24" customHeight="1" thickTop="1" thickBot="1" x14ac:dyDescent="0.3">
      <c r="A45" s="563">
        <v>669</v>
      </c>
      <c r="B45" s="1777" t="s">
        <v>602</v>
      </c>
      <c r="C45" s="1778"/>
      <c r="D45" s="1779"/>
      <c r="E45" s="602">
        <v>0</v>
      </c>
      <c r="F45" s="604"/>
      <c r="G45" s="594" t="e">
        <f t="shared" si="37"/>
        <v>#DIV/0!</v>
      </c>
      <c r="H45" s="570">
        <v>0</v>
      </c>
      <c r="I45" s="573"/>
      <c r="J45" s="572" t="e">
        <f t="shared" si="39"/>
        <v>#DIV/0!</v>
      </c>
      <c r="K45" s="602">
        <v>0</v>
      </c>
      <c r="L45" s="604"/>
      <c r="M45" s="594" t="e">
        <f t="shared" si="40"/>
        <v>#DIV/0!</v>
      </c>
      <c r="N45" s="570">
        <v>0</v>
      </c>
      <c r="O45" s="573"/>
      <c r="P45" s="572" t="e">
        <f t="shared" si="41"/>
        <v>#DIV/0!</v>
      </c>
      <c r="Q45" s="602">
        <v>0</v>
      </c>
      <c r="R45" s="604"/>
      <c r="S45" s="594" t="e">
        <f t="shared" si="42"/>
        <v>#DIV/0!</v>
      </c>
      <c r="T45" s="570"/>
      <c r="U45" s="573"/>
      <c r="V45" s="572" t="e">
        <f>1-(T45/U45)</f>
        <v>#DIV/0!</v>
      </c>
      <c r="W45" s="602"/>
      <c r="X45" s="604"/>
      <c r="Y45" s="594" t="e">
        <f>1-(W45/X45)</f>
        <v>#DIV/0!</v>
      </c>
      <c r="Z45" s="570"/>
      <c r="AA45" s="573"/>
      <c r="AB45" s="572" t="e">
        <f>1-(Z45/AA45)</f>
        <v>#DIV/0!</v>
      </c>
      <c r="AC45" s="602"/>
      <c r="AD45" s="604"/>
      <c r="AE45" s="594" t="e">
        <f>1-(AC45/AD45)</f>
        <v>#DIV/0!</v>
      </c>
      <c r="AF45" s="570"/>
      <c r="AG45" s="573"/>
      <c r="AH45" s="572" t="e">
        <f>1-(AF45/AG45)</f>
        <v>#DIV/0!</v>
      </c>
      <c r="AI45" s="602"/>
      <c r="AJ45" s="604"/>
      <c r="AK45" s="594" t="e">
        <f>1-(AI45/AJ45)</f>
        <v>#DIV/0!</v>
      </c>
      <c r="AL45" s="570"/>
      <c r="AM45" s="573"/>
      <c r="AN45" s="572" t="e">
        <f>1-(AL45/AM45)</f>
        <v>#DIV/0!</v>
      </c>
      <c r="AO45" s="626">
        <f>E45+H45+K45+N45+Q45+T45+W45+Z45+AC45+AF45+AI45+AL45</f>
        <v>0</v>
      </c>
      <c r="AP45" s="627">
        <f>F45+I45+L45+O45+R45+U45+X45+AA45+AD45+AG45+AJ45+AM45</f>
        <v>0</v>
      </c>
      <c r="AQ45" s="635" t="e">
        <f>1-(AO45/AP45)</f>
        <v>#DIV/0!</v>
      </c>
    </row>
    <row r="46" spans="1:43" ht="24" customHeight="1" thickTop="1" thickBot="1" x14ac:dyDescent="0.4">
      <c r="B46" s="1786" t="s">
        <v>603</v>
      </c>
      <c r="C46" s="1786"/>
      <c r="E46" s="609">
        <f>SUM(E47)</f>
        <v>52.4</v>
      </c>
      <c r="F46" s="609">
        <f>SUM(F47)</f>
        <v>0</v>
      </c>
      <c r="G46" s="599" t="e">
        <f t="shared" si="37"/>
        <v>#DIV/0!</v>
      </c>
      <c r="H46" s="575">
        <f t="shared" ref="H46:AG46" si="43">SUM(H47)</f>
        <v>0.01</v>
      </c>
      <c r="I46" s="575">
        <f t="shared" si="43"/>
        <v>0</v>
      </c>
      <c r="J46" s="569" t="e">
        <f t="shared" si="39"/>
        <v>#DIV/0!</v>
      </c>
      <c r="K46" s="605">
        <f t="shared" si="43"/>
        <v>0</v>
      </c>
      <c r="L46" s="605">
        <f t="shared" si="43"/>
        <v>0</v>
      </c>
      <c r="M46" s="593" t="e">
        <f t="shared" si="40"/>
        <v>#DIV/0!</v>
      </c>
      <c r="N46" s="575">
        <f t="shared" si="43"/>
        <v>0</v>
      </c>
      <c r="O46" s="575">
        <f t="shared" si="43"/>
        <v>0</v>
      </c>
      <c r="P46" s="569" t="e">
        <f t="shared" si="41"/>
        <v>#DIV/0!</v>
      </c>
      <c r="Q46" s="605">
        <f t="shared" si="43"/>
        <v>0.01</v>
      </c>
      <c r="R46" s="605">
        <f t="shared" si="43"/>
        <v>0</v>
      </c>
      <c r="S46" s="593" t="e">
        <f t="shared" si="42"/>
        <v>#DIV/0!</v>
      </c>
      <c r="T46" s="591">
        <f t="shared" si="43"/>
        <v>0</v>
      </c>
      <c r="U46" s="591">
        <f t="shared" si="43"/>
        <v>0</v>
      </c>
      <c r="V46" s="569" t="e">
        <f>1-(T46/U46)</f>
        <v>#DIV/0!</v>
      </c>
      <c r="W46" s="605">
        <f t="shared" si="43"/>
        <v>0</v>
      </c>
      <c r="X46" s="605">
        <f>SUM(X47)</f>
        <v>0</v>
      </c>
      <c r="Y46" s="593" t="e">
        <f>1-(W46/X46)</f>
        <v>#DIV/0!</v>
      </c>
      <c r="Z46" s="591">
        <f t="shared" si="43"/>
        <v>0</v>
      </c>
      <c r="AA46" s="591">
        <f t="shared" si="43"/>
        <v>0</v>
      </c>
      <c r="AB46" s="590" t="e">
        <f>1-(Z46/AA46)</f>
        <v>#DIV/0!</v>
      </c>
      <c r="AC46" s="609">
        <f>SUM(AC47)</f>
        <v>0</v>
      </c>
      <c r="AD46" s="609">
        <f>SUM(AD47)</f>
        <v>0</v>
      </c>
      <c r="AE46" s="599" t="e">
        <f>1-(AC46/AD46)</f>
        <v>#DIV/0!</v>
      </c>
      <c r="AF46" s="591">
        <f t="shared" si="43"/>
        <v>0</v>
      </c>
      <c r="AG46" s="591">
        <f t="shared" si="43"/>
        <v>0</v>
      </c>
      <c r="AH46" s="590" t="e">
        <f>1-(AF46/AG46)</f>
        <v>#DIV/0!</v>
      </c>
      <c r="AI46" s="624">
        <f>SUM(AI47)</f>
        <v>0</v>
      </c>
      <c r="AJ46" s="624">
        <f>SUM(AJ47)</f>
        <v>0</v>
      </c>
      <c r="AK46" s="623" t="e">
        <f>1-(AI46/AJ46)</f>
        <v>#DIV/0!</v>
      </c>
      <c r="AL46" s="591">
        <f>SUM(AL47)</f>
        <v>0</v>
      </c>
      <c r="AM46" s="591">
        <f>SUM(AM47)</f>
        <v>0</v>
      </c>
      <c r="AN46" s="590" t="e">
        <f>1-(AL46/AM46)</f>
        <v>#DIV/0!</v>
      </c>
      <c r="AO46" s="631">
        <f>SUM(AO47)</f>
        <v>52.419999999999995</v>
      </c>
      <c r="AP46" s="631">
        <f>SUM(AP47)</f>
        <v>0</v>
      </c>
      <c r="AQ46" s="634" t="e">
        <f>1-(AO46/AP46)</f>
        <v>#DIV/0!</v>
      </c>
    </row>
    <row r="47" spans="1:43" ht="24" customHeight="1" thickTop="1" thickBot="1" x14ac:dyDescent="0.3">
      <c r="A47" s="563">
        <v>678</v>
      </c>
      <c r="B47" s="1777" t="s">
        <v>604</v>
      </c>
      <c r="C47" s="1778"/>
      <c r="D47" s="1779"/>
      <c r="E47" s="617">
        <v>52.4</v>
      </c>
      <c r="F47" s="617"/>
      <c r="G47" s="594" t="e">
        <f t="shared" si="37"/>
        <v>#DIV/0!</v>
      </c>
      <c r="H47" s="584">
        <v>0.01</v>
      </c>
      <c r="I47" s="584"/>
      <c r="J47" s="572" t="e">
        <f t="shared" si="39"/>
        <v>#DIV/0!</v>
      </c>
      <c r="K47" s="617">
        <v>0</v>
      </c>
      <c r="L47" s="617"/>
      <c r="M47" s="594" t="e">
        <f t="shared" si="40"/>
        <v>#DIV/0!</v>
      </c>
      <c r="N47" s="584">
        <v>0</v>
      </c>
      <c r="O47" s="584"/>
      <c r="P47" s="572" t="e">
        <f t="shared" si="41"/>
        <v>#DIV/0!</v>
      </c>
      <c r="Q47" s="617">
        <v>0.01</v>
      </c>
      <c r="R47" s="617"/>
      <c r="S47" s="594" t="e">
        <f t="shared" si="42"/>
        <v>#DIV/0!</v>
      </c>
      <c r="T47" s="584"/>
      <c r="U47" s="584"/>
      <c r="V47" s="572" t="e">
        <f>1-(T47/U47)</f>
        <v>#DIV/0!</v>
      </c>
      <c r="W47" s="617"/>
      <c r="X47" s="617"/>
      <c r="Y47" s="594" t="e">
        <f>1-(W47/X47)</f>
        <v>#DIV/0!</v>
      </c>
      <c r="Z47" s="584"/>
      <c r="AA47" s="584"/>
      <c r="AB47" s="572" t="e">
        <f>1-(Z47/AA47)</f>
        <v>#DIV/0!</v>
      </c>
      <c r="AC47" s="617"/>
      <c r="AD47" s="617"/>
      <c r="AE47" s="594" t="e">
        <f>1-(AC47/AD47)</f>
        <v>#DIV/0!</v>
      </c>
      <c r="AF47" s="584"/>
      <c r="AG47" s="584"/>
      <c r="AH47" s="572" t="e">
        <f>1-(AF47/AG47)</f>
        <v>#DIV/0!</v>
      </c>
      <c r="AI47" s="617"/>
      <c r="AJ47" s="617"/>
      <c r="AK47" s="594" t="e">
        <f>1-(AI47/AJ47)</f>
        <v>#DIV/0!</v>
      </c>
      <c r="AL47" s="584"/>
      <c r="AM47" s="584"/>
      <c r="AN47" s="572" t="e">
        <f>1-(AL47/AM47)</f>
        <v>#DIV/0!</v>
      </c>
      <c r="AO47" s="626">
        <f>E47+H47+K47+N47+Q47+T47+W47+Z47+AC47+AF47+AI47+AL47</f>
        <v>52.419999999999995</v>
      </c>
      <c r="AP47" s="627">
        <f>F47+I47+L47+O47+R47+U47+X47+AA47+AD47+AG47+AJ47+AM47</f>
        <v>0</v>
      </c>
      <c r="AQ47" s="635" t="e">
        <f>1-(AO47/AP47)</f>
        <v>#DIV/0!</v>
      </c>
    </row>
    <row r="48" spans="1:43" ht="24" customHeight="1" thickTop="1" thickBot="1" x14ac:dyDescent="0.3">
      <c r="A48" s="563">
        <v>630</v>
      </c>
      <c r="B48" s="1777" t="s">
        <v>842</v>
      </c>
      <c r="C48" s="1778"/>
      <c r="D48" s="1779"/>
      <c r="E48" s="617">
        <v>0</v>
      </c>
      <c r="F48" s="617"/>
      <c r="G48" s="594" t="e">
        <f t="shared" si="37"/>
        <v>#DIV/0!</v>
      </c>
      <c r="H48" s="584">
        <v>0</v>
      </c>
      <c r="I48" s="584"/>
      <c r="J48" s="572" t="e">
        <f t="shared" si="39"/>
        <v>#DIV/0!</v>
      </c>
      <c r="K48" s="617">
        <v>0</v>
      </c>
      <c r="L48" s="617"/>
      <c r="M48" s="594" t="e">
        <f t="shared" si="40"/>
        <v>#DIV/0!</v>
      </c>
      <c r="N48" s="584">
        <v>0</v>
      </c>
      <c r="O48" s="584"/>
      <c r="P48" s="572" t="e">
        <f t="shared" si="41"/>
        <v>#DIV/0!</v>
      </c>
      <c r="Q48" s="617">
        <v>0</v>
      </c>
      <c r="R48" s="617"/>
      <c r="S48" s="594" t="e">
        <f t="shared" si="42"/>
        <v>#DIV/0!</v>
      </c>
      <c r="T48" s="584"/>
      <c r="U48" s="584"/>
      <c r="V48" s="572"/>
      <c r="W48" s="617"/>
      <c r="X48" s="617"/>
      <c r="Y48" s="594"/>
      <c r="Z48" s="584"/>
      <c r="AA48" s="584"/>
      <c r="AB48" s="572"/>
      <c r="AC48" s="617"/>
      <c r="AD48" s="617"/>
      <c r="AE48" s="594"/>
      <c r="AF48" s="584"/>
      <c r="AG48" s="584"/>
      <c r="AH48" s="572"/>
      <c r="AI48" s="617"/>
      <c r="AJ48" s="617"/>
      <c r="AK48" s="594"/>
      <c r="AL48" s="584"/>
      <c r="AM48" s="584"/>
      <c r="AN48" s="572"/>
      <c r="AO48" s="626">
        <f>E48+H48+K48+N48+Q48+T48+W48+Z48+AC48+AF48+AI48+AL48</f>
        <v>0</v>
      </c>
      <c r="AP48" s="627"/>
      <c r="AQ48" s="635"/>
    </row>
    <row r="49" spans="2:43" ht="24" customHeight="1" thickTop="1" thickBot="1" x14ac:dyDescent="0.3">
      <c r="E49" s="598"/>
      <c r="F49" s="598"/>
      <c r="G49" s="598"/>
      <c r="H49" s="586"/>
      <c r="I49" s="586"/>
      <c r="J49" s="586"/>
      <c r="K49" s="598"/>
      <c r="L49" s="598"/>
      <c r="M49" s="598"/>
      <c r="N49" s="586"/>
      <c r="O49" s="586"/>
      <c r="P49" s="586"/>
      <c r="Q49" s="598"/>
      <c r="R49" s="598"/>
      <c r="S49" s="598"/>
      <c r="T49" s="586"/>
      <c r="U49" s="586"/>
      <c r="V49" s="586"/>
      <c r="W49" s="598"/>
      <c r="X49" s="598"/>
      <c r="Y49" s="598"/>
      <c r="Z49" s="586"/>
      <c r="AA49" s="586"/>
      <c r="AB49" s="586"/>
      <c r="AC49" s="598"/>
      <c r="AD49" s="598"/>
      <c r="AE49" s="598"/>
      <c r="AF49" s="586"/>
      <c r="AG49" s="586"/>
      <c r="AH49" s="586"/>
      <c r="AI49" s="598"/>
      <c r="AJ49" s="598"/>
      <c r="AK49" s="598"/>
      <c r="AL49" s="586"/>
      <c r="AM49" s="586"/>
      <c r="AN49" s="586"/>
      <c r="AO49" s="628"/>
      <c r="AP49" s="628"/>
      <c r="AQ49" s="629"/>
    </row>
    <row r="50" spans="2:43" ht="24" customHeight="1" thickTop="1" thickBot="1" x14ac:dyDescent="0.4">
      <c r="B50" s="1783" t="s">
        <v>605</v>
      </c>
      <c r="C50" s="1784"/>
      <c r="D50" s="1785"/>
      <c r="E50" s="619">
        <f>E41-E43-E46</f>
        <v>-52.4</v>
      </c>
      <c r="F50" s="619">
        <f>F41-F43-F46</f>
        <v>0</v>
      </c>
      <c r="G50" s="599" t="e">
        <f>1-(E50/F50)</f>
        <v>#DIV/0!</v>
      </c>
      <c r="H50" s="587">
        <f t="shared" ref="H50:AG50" si="44">H41-H43-H46</f>
        <v>665.74</v>
      </c>
      <c r="I50" s="587">
        <f t="shared" si="44"/>
        <v>0</v>
      </c>
      <c r="J50" s="569" t="e">
        <f>1-(H50/I50)</f>
        <v>#DIV/0!</v>
      </c>
      <c r="K50" s="619">
        <f t="shared" si="44"/>
        <v>0</v>
      </c>
      <c r="L50" s="619">
        <f t="shared" si="44"/>
        <v>0</v>
      </c>
      <c r="M50" s="599" t="e">
        <f>1-(K50/L50)</f>
        <v>#DIV/0!</v>
      </c>
      <c r="N50" s="587">
        <f t="shared" si="44"/>
        <v>0</v>
      </c>
      <c r="O50" s="587">
        <f t="shared" si="44"/>
        <v>0</v>
      </c>
      <c r="P50" s="569" t="e">
        <f>1-(N50/O50)</f>
        <v>#DIV/0!</v>
      </c>
      <c r="Q50" s="619">
        <f t="shared" si="44"/>
        <v>-0.01</v>
      </c>
      <c r="R50" s="619">
        <f t="shared" si="44"/>
        <v>0</v>
      </c>
      <c r="S50" s="599" t="e">
        <f>1-(Q50/R50)</f>
        <v>#DIV/0!</v>
      </c>
      <c r="T50" s="587">
        <f t="shared" si="44"/>
        <v>0</v>
      </c>
      <c r="U50" s="587">
        <f t="shared" si="44"/>
        <v>0</v>
      </c>
      <c r="V50" s="569" t="e">
        <f>1-(T50/U50)</f>
        <v>#DIV/0!</v>
      </c>
      <c r="W50" s="619">
        <f t="shared" si="44"/>
        <v>0</v>
      </c>
      <c r="X50" s="619">
        <f>X41-X43-X46</f>
        <v>0</v>
      </c>
      <c r="Y50" s="599" t="e">
        <f>1-(W50/X50)</f>
        <v>#DIV/0!</v>
      </c>
      <c r="Z50" s="587">
        <f t="shared" si="44"/>
        <v>0</v>
      </c>
      <c r="AA50" s="587">
        <f t="shared" si="44"/>
        <v>0</v>
      </c>
      <c r="AB50" s="569" t="e">
        <f>1-(Z50/AA50)</f>
        <v>#DIV/0!</v>
      </c>
      <c r="AC50" s="619">
        <f>AC41-AC43-AC46</f>
        <v>0</v>
      </c>
      <c r="AD50" s="619">
        <f>AD41-AD43-AD46</f>
        <v>0</v>
      </c>
      <c r="AE50" s="599" t="e">
        <f>1-(AC50/AD50)</f>
        <v>#DIV/0!</v>
      </c>
      <c r="AF50" s="587">
        <f t="shared" si="44"/>
        <v>0</v>
      </c>
      <c r="AG50" s="587">
        <f t="shared" si="44"/>
        <v>0</v>
      </c>
      <c r="AH50" s="569" t="e">
        <f>1-(AF50/AG50)</f>
        <v>#DIV/0!</v>
      </c>
      <c r="AI50" s="620">
        <f>AI41-AI43-AI46</f>
        <v>0</v>
      </c>
      <c r="AJ50" s="620">
        <f>AJ41-AJ43-AJ46</f>
        <v>0</v>
      </c>
      <c r="AK50" s="599" t="e">
        <f>1-(AI50/AJ50)</f>
        <v>#DIV/0!</v>
      </c>
      <c r="AL50" s="587">
        <f>AL41-AL43-AL46</f>
        <v>0</v>
      </c>
      <c r="AM50" s="587">
        <f>AM41-AM43-AM46</f>
        <v>0</v>
      </c>
      <c r="AN50" s="569" t="e">
        <f>1-(AL50/AM50)</f>
        <v>#DIV/0!</v>
      </c>
      <c r="AO50" s="630">
        <f>AO41-AO43-AO46</f>
        <v>613.33000000000004</v>
      </c>
      <c r="AP50" s="630">
        <f>AP41-AP43-AP46</f>
        <v>0</v>
      </c>
      <c r="AQ50" s="641" t="e">
        <f>1-(AO50/AP50)</f>
        <v>#DIV/0!</v>
      </c>
    </row>
    <row r="51" spans="2:43" ht="24" customHeight="1" thickTop="1" thickBot="1" x14ac:dyDescent="0.3">
      <c r="E51" s="598"/>
      <c r="F51" s="598"/>
      <c r="G51" s="598"/>
      <c r="H51" s="586"/>
      <c r="I51" s="586"/>
      <c r="J51" s="586"/>
      <c r="K51" s="598"/>
      <c r="L51" s="598"/>
      <c r="M51" s="598"/>
      <c r="N51" s="586"/>
      <c r="O51" s="586"/>
      <c r="P51" s="586"/>
      <c r="Q51" s="598"/>
      <c r="R51" s="598"/>
      <c r="S51" s="598"/>
      <c r="T51" s="586"/>
      <c r="U51" s="586"/>
      <c r="V51" s="586"/>
      <c r="W51" s="598"/>
      <c r="X51" s="598"/>
      <c r="Y51" s="598"/>
      <c r="Z51" s="586"/>
      <c r="AA51" s="586"/>
      <c r="AB51" s="586"/>
      <c r="AC51" s="598"/>
      <c r="AD51" s="598"/>
      <c r="AE51" s="598"/>
      <c r="AF51" s="586"/>
      <c r="AG51" s="586"/>
      <c r="AH51" s="586"/>
      <c r="AI51" s="598"/>
      <c r="AJ51" s="598"/>
      <c r="AK51" s="598"/>
      <c r="AL51" s="586"/>
      <c r="AM51" s="586"/>
      <c r="AN51" s="586"/>
      <c r="AO51" s="628"/>
      <c r="AP51" s="628"/>
      <c r="AQ51" s="629"/>
    </row>
    <row r="52" spans="2:43" ht="24" customHeight="1" thickTop="1" thickBot="1" x14ac:dyDescent="0.4">
      <c r="B52" s="1780" t="s">
        <v>283</v>
      </c>
      <c r="C52" s="1781"/>
      <c r="D52" s="1782"/>
      <c r="E52" s="619">
        <f>E39+E50</f>
        <v>-16930.640000000014</v>
      </c>
      <c r="F52" s="619">
        <f>F39+F50</f>
        <v>0</v>
      </c>
      <c r="G52" s="593" t="e">
        <f>(E52/F52)-1</f>
        <v>#DIV/0!</v>
      </c>
      <c r="H52" s="587">
        <f t="shared" ref="H52:AG52" si="45">H39+H50</f>
        <v>28648.279999999995</v>
      </c>
      <c r="I52" s="587">
        <f t="shared" si="45"/>
        <v>0</v>
      </c>
      <c r="J52" s="590" t="e">
        <f>(H52/I52)-1</f>
        <v>#DIV/0!</v>
      </c>
      <c r="K52" s="1042">
        <f t="shared" si="45"/>
        <v>17614.5</v>
      </c>
      <c r="L52" s="619">
        <f t="shared" si="45"/>
        <v>0</v>
      </c>
      <c r="M52" s="593" t="e">
        <f>(K52/L52)-1</f>
        <v>#DIV/0!</v>
      </c>
      <c r="N52" s="1043">
        <f t="shared" si="45"/>
        <v>19554.589999999997</v>
      </c>
      <c r="O52" s="587">
        <f t="shared" si="45"/>
        <v>0</v>
      </c>
      <c r="P52" s="590" t="e">
        <f>(N52/O52)-1</f>
        <v>#DIV/0!</v>
      </c>
      <c r="Q52" s="619">
        <f t="shared" si="45"/>
        <v>12496.630000000006</v>
      </c>
      <c r="R52" s="619">
        <f t="shared" si="45"/>
        <v>0</v>
      </c>
      <c r="S52" s="593" t="e">
        <f>(Q52/R52)-1</f>
        <v>#DIV/0!</v>
      </c>
      <c r="T52" s="587">
        <f t="shared" si="45"/>
        <v>0</v>
      </c>
      <c r="U52" s="587">
        <f t="shared" si="45"/>
        <v>0</v>
      </c>
      <c r="V52" s="590" t="e">
        <f>(T52/U52)-1</f>
        <v>#DIV/0!</v>
      </c>
      <c r="W52" s="619">
        <f t="shared" si="45"/>
        <v>0</v>
      </c>
      <c r="X52" s="619">
        <f>X39+X50</f>
        <v>0</v>
      </c>
      <c r="Y52" s="593" t="e">
        <f>(W52/X52)-1</f>
        <v>#DIV/0!</v>
      </c>
      <c r="Z52" s="1043">
        <f t="shared" si="45"/>
        <v>0</v>
      </c>
      <c r="AA52" s="587">
        <f t="shared" si="45"/>
        <v>0</v>
      </c>
      <c r="AB52" s="590" t="e">
        <f>(Z52/AA52)-1</f>
        <v>#DIV/0!</v>
      </c>
      <c r="AC52" s="619">
        <f>AC39+AC50</f>
        <v>0</v>
      </c>
      <c r="AD52" s="619">
        <f>AD39+AD50</f>
        <v>0</v>
      </c>
      <c r="AE52" s="593" t="e">
        <f>(AC52/AD52)-1</f>
        <v>#DIV/0!</v>
      </c>
      <c r="AF52" s="587">
        <f>AF39+AF50</f>
        <v>0</v>
      </c>
      <c r="AG52" s="587">
        <f t="shared" si="45"/>
        <v>0</v>
      </c>
      <c r="AH52" s="590" t="e">
        <f>(AF52/AG52)-1</f>
        <v>#DIV/0!</v>
      </c>
      <c r="AI52" s="1203">
        <f>AI39+AI50</f>
        <v>0</v>
      </c>
      <c r="AJ52" s="620">
        <f>AJ39+AJ50</f>
        <v>0</v>
      </c>
      <c r="AK52" s="593" t="e">
        <f>(AI52/AJ52)-1</f>
        <v>#DIV/0!</v>
      </c>
      <c r="AL52" s="587">
        <f>AL39+AL50</f>
        <v>0</v>
      </c>
      <c r="AM52" s="587">
        <f>AM39+AM50</f>
        <v>0</v>
      </c>
      <c r="AN52" s="590" t="e">
        <f>(AL52/AM52)-1</f>
        <v>#DIV/0!</v>
      </c>
      <c r="AO52" s="630">
        <f>AO39+AO50</f>
        <v>61383.360000000001</v>
      </c>
      <c r="AP52" s="630">
        <f>AP39+AP50</f>
        <v>0</v>
      </c>
      <c r="AQ52" s="634" t="e">
        <f>(AO52/AP52)-1</f>
        <v>#DIV/0!</v>
      </c>
    </row>
    <row r="53" spans="2:43" ht="24" customHeight="1" thickTop="1" thickBot="1" x14ac:dyDescent="0.4">
      <c r="B53" s="1780" t="s">
        <v>841</v>
      </c>
      <c r="C53" s="1781"/>
      <c r="D53" s="1782"/>
      <c r="E53" s="619">
        <f>E52-E48</f>
        <v>-16930.640000000014</v>
      </c>
      <c r="F53" s="619"/>
      <c r="G53" s="593"/>
      <c r="H53" s="587">
        <f>H52-H48</f>
        <v>28648.279999999995</v>
      </c>
      <c r="I53" s="587"/>
      <c r="J53" s="590"/>
      <c r="K53" s="1042">
        <f>K52-K48</f>
        <v>17614.5</v>
      </c>
      <c r="L53" s="619"/>
      <c r="M53" s="593"/>
      <c r="N53" s="1043">
        <f>N52-N48</f>
        <v>19554.589999999997</v>
      </c>
      <c r="O53" s="587"/>
      <c r="P53" s="590"/>
      <c r="Q53" s="619">
        <f>Q52-Q48</f>
        <v>12496.630000000006</v>
      </c>
      <c r="R53" s="619"/>
      <c r="S53" s="593"/>
      <c r="T53" s="587">
        <f>T52-T48</f>
        <v>0</v>
      </c>
      <c r="U53" s="587"/>
      <c r="V53" s="590"/>
      <c r="W53" s="619">
        <f>W52-W48</f>
        <v>0</v>
      </c>
      <c r="X53" s="619"/>
      <c r="Y53" s="593"/>
      <c r="Z53" s="1043">
        <f>Z52-Z48</f>
        <v>0</v>
      </c>
      <c r="AA53" s="587"/>
      <c r="AB53" s="590"/>
      <c r="AC53" s="619">
        <f>AC52-AC48</f>
        <v>0</v>
      </c>
      <c r="AD53" s="619"/>
      <c r="AE53" s="593"/>
      <c r="AF53" s="587">
        <f>AF52-AF48</f>
        <v>0</v>
      </c>
      <c r="AG53" s="587"/>
      <c r="AH53" s="590"/>
      <c r="AI53" s="1203">
        <f>AI52-AI48</f>
        <v>0</v>
      </c>
      <c r="AJ53" s="620"/>
      <c r="AK53" s="593"/>
      <c r="AL53" s="587">
        <f>AL52-AL48</f>
        <v>0</v>
      </c>
      <c r="AM53" s="587"/>
      <c r="AN53" s="590"/>
      <c r="AO53" s="630">
        <f>AO52-AO48</f>
        <v>61383.360000000001</v>
      </c>
      <c r="AP53" s="630"/>
      <c r="AQ53" s="634"/>
    </row>
    <row r="54" spans="2:43" ht="24" customHeight="1" thickTop="1" x14ac:dyDescent="0.25">
      <c r="G54" s="566"/>
    </row>
  </sheetData>
  <mergeCells count="62">
    <mergeCell ref="B5:D5"/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  <mergeCell ref="AL1:AN1"/>
    <mergeCell ref="AO1:AQ1"/>
    <mergeCell ref="B2:D2"/>
    <mergeCell ref="B3:D3"/>
    <mergeCell ref="B4:D4"/>
    <mergeCell ref="AF1:AH1"/>
    <mergeCell ref="AI1:AK1"/>
    <mergeCell ref="B18:D18"/>
    <mergeCell ref="B6:D6"/>
    <mergeCell ref="B7:C7"/>
    <mergeCell ref="B8:D8"/>
    <mergeCell ref="B9:D9"/>
    <mergeCell ref="B10:D10"/>
    <mergeCell ref="B13:D13"/>
    <mergeCell ref="B14:D14"/>
    <mergeCell ref="B15:D15"/>
    <mergeCell ref="B16:C16"/>
    <mergeCell ref="B17:D17"/>
    <mergeCell ref="B11:D11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44:D44"/>
    <mergeCell ref="B31:D31"/>
    <mergeCell ref="B32:D32"/>
    <mergeCell ref="B33:C33"/>
    <mergeCell ref="B34:D34"/>
    <mergeCell ref="B35:D35"/>
    <mergeCell ref="B36:C36"/>
    <mergeCell ref="B37:D37"/>
    <mergeCell ref="B39:D39"/>
    <mergeCell ref="B41:C41"/>
    <mergeCell ref="B42:D42"/>
    <mergeCell ref="B43:C43"/>
    <mergeCell ref="B38:D38"/>
    <mergeCell ref="B53:D53"/>
    <mergeCell ref="B45:D45"/>
    <mergeCell ref="B46:C46"/>
    <mergeCell ref="B47:D47"/>
    <mergeCell ref="B50:D50"/>
    <mergeCell ref="B52:D52"/>
    <mergeCell ref="B48:D48"/>
  </mergeCells>
  <pageMargins left="0.7" right="0.7" top="0.75" bottom="0.75" header="0.3" footer="0.3"/>
  <pageSetup paperSize="9" orientation="portrait" r:id="rId1"/>
  <ignoredErrors>
    <ignoredError sqref="AP7" formula="1"/>
    <ignoredError sqref="AQ3:AQ10 AE3:AE12 V19:V20 V22:V27 AQ12:AQ19" evalError="1"/>
    <ignoredError sqref="V21" evalError="1" formula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A4:M27"/>
  <sheetViews>
    <sheetView topLeftCell="A4" workbookViewId="0">
      <selection activeCell="B8" sqref="B8"/>
    </sheetView>
  </sheetViews>
  <sheetFormatPr baseColWidth="10" defaultRowHeight="12.75" x14ac:dyDescent="0.2"/>
  <cols>
    <col min="1" max="1" width="30.5703125" style="395" bestFit="1" customWidth="1"/>
    <col min="2" max="4" width="13.7109375" style="395" customWidth="1"/>
    <col min="5" max="5" width="13.85546875" style="395" customWidth="1"/>
    <col min="6" max="6" width="13.7109375" style="395" customWidth="1"/>
    <col min="7" max="7" width="15.140625" style="395" customWidth="1"/>
    <col min="8" max="9" width="13.5703125" style="395" customWidth="1"/>
    <col min="10" max="10" width="12.5703125" style="395" customWidth="1"/>
    <col min="11" max="11" width="14.42578125" style="395" customWidth="1"/>
    <col min="12" max="12" width="12.7109375" style="395" customWidth="1"/>
    <col min="13" max="256" width="11.42578125" style="395"/>
    <col min="257" max="257" width="30.5703125" style="395" bestFit="1" customWidth="1"/>
    <col min="258" max="258" width="9.28515625" style="395" bestFit="1" customWidth="1"/>
    <col min="259" max="260" width="8.42578125" style="395" bestFit="1" customWidth="1"/>
    <col min="261" max="261" width="17.42578125" style="395" customWidth="1"/>
    <col min="262" max="262" width="20.28515625" style="395" customWidth="1"/>
    <col min="263" max="263" width="14" style="395" customWidth="1"/>
    <col min="264" max="512" width="11.42578125" style="395"/>
    <col min="513" max="513" width="30.5703125" style="395" bestFit="1" customWidth="1"/>
    <col min="514" max="514" width="9.28515625" style="395" bestFit="1" customWidth="1"/>
    <col min="515" max="516" width="8.42578125" style="395" bestFit="1" customWidth="1"/>
    <col min="517" max="517" width="17.42578125" style="395" customWidth="1"/>
    <col min="518" max="518" width="20.28515625" style="395" customWidth="1"/>
    <col min="519" max="519" width="14" style="395" customWidth="1"/>
    <col min="520" max="768" width="11.42578125" style="395"/>
    <col min="769" max="769" width="30.5703125" style="395" bestFit="1" customWidth="1"/>
    <col min="770" max="770" width="9.28515625" style="395" bestFit="1" customWidth="1"/>
    <col min="771" max="772" width="8.42578125" style="395" bestFit="1" customWidth="1"/>
    <col min="773" max="773" width="17.42578125" style="395" customWidth="1"/>
    <col min="774" max="774" width="20.28515625" style="395" customWidth="1"/>
    <col min="775" max="775" width="14" style="395" customWidth="1"/>
    <col min="776" max="1024" width="11.42578125" style="395"/>
    <col min="1025" max="1025" width="30.5703125" style="395" bestFit="1" customWidth="1"/>
    <col min="1026" max="1026" width="9.28515625" style="395" bestFit="1" customWidth="1"/>
    <col min="1027" max="1028" width="8.42578125" style="395" bestFit="1" customWidth="1"/>
    <col min="1029" max="1029" width="17.42578125" style="395" customWidth="1"/>
    <col min="1030" max="1030" width="20.28515625" style="395" customWidth="1"/>
    <col min="1031" max="1031" width="14" style="395" customWidth="1"/>
    <col min="1032" max="1280" width="11.42578125" style="395"/>
    <col min="1281" max="1281" width="30.5703125" style="395" bestFit="1" customWidth="1"/>
    <col min="1282" max="1282" width="9.28515625" style="395" bestFit="1" customWidth="1"/>
    <col min="1283" max="1284" width="8.42578125" style="395" bestFit="1" customWidth="1"/>
    <col min="1285" max="1285" width="17.42578125" style="395" customWidth="1"/>
    <col min="1286" max="1286" width="20.28515625" style="395" customWidth="1"/>
    <col min="1287" max="1287" width="14" style="395" customWidth="1"/>
    <col min="1288" max="1536" width="11.42578125" style="395"/>
    <col min="1537" max="1537" width="30.5703125" style="395" bestFit="1" customWidth="1"/>
    <col min="1538" max="1538" width="9.28515625" style="395" bestFit="1" customWidth="1"/>
    <col min="1539" max="1540" width="8.42578125" style="395" bestFit="1" customWidth="1"/>
    <col min="1541" max="1541" width="17.42578125" style="395" customWidth="1"/>
    <col min="1542" max="1542" width="20.28515625" style="395" customWidth="1"/>
    <col min="1543" max="1543" width="14" style="395" customWidth="1"/>
    <col min="1544" max="1792" width="11.42578125" style="395"/>
    <col min="1793" max="1793" width="30.5703125" style="395" bestFit="1" customWidth="1"/>
    <col min="1794" max="1794" width="9.28515625" style="395" bestFit="1" customWidth="1"/>
    <col min="1795" max="1796" width="8.42578125" style="395" bestFit="1" customWidth="1"/>
    <col min="1797" max="1797" width="17.42578125" style="395" customWidth="1"/>
    <col min="1798" max="1798" width="20.28515625" style="395" customWidth="1"/>
    <col min="1799" max="1799" width="14" style="395" customWidth="1"/>
    <col min="1800" max="2048" width="11.42578125" style="395"/>
    <col min="2049" max="2049" width="30.5703125" style="395" bestFit="1" customWidth="1"/>
    <col min="2050" max="2050" width="9.28515625" style="395" bestFit="1" customWidth="1"/>
    <col min="2051" max="2052" width="8.42578125" style="395" bestFit="1" customWidth="1"/>
    <col min="2053" max="2053" width="17.42578125" style="395" customWidth="1"/>
    <col min="2054" max="2054" width="20.28515625" style="395" customWidth="1"/>
    <col min="2055" max="2055" width="14" style="395" customWidth="1"/>
    <col min="2056" max="2304" width="11.42578125" style="395"/>
    <col min="2305" max="2305" width="30.5703125" style="395" bestFit="1" customWidth="1"/>
    <col min="2306" max="2306" width="9.28515625" style="395" bestFit="1" customWidth="1"/>
    <col min="2307" max="2308" width="8.42578125" style="395" bestFit="1" customWidth="1"/>
    <col min="2309" max="2309" width="17.42578125" style="395" customWidth="1"/>
    <col min="2310" max="2310" width="20.28515625" style="395" customWidth="1"/>
    <col min="2311" max="2311" width="14" style="395" customWidth="1"/>
    <col min="2312" max="2560" width="11.42578125" style="395"/>
    <col min="2561" max="2561" width="30.5703125" style="395" bestFit="1" customWidth="1"/>
    <col min="2562" max="2562" width="9.28515625" style="395" bestFit="1" customWidth="1"/>
    <col min="2563" max="2564" width="8.42578125" style="395" bestFit="1" customWidth="1"/>
    <col min="2565" max="2565" width="17.42578125" style="395" customWidth="1"/>
    <col min="2566" max="2566" width="20.28515625" style="395" customWidth="1"/>
    <col min="2567" max="2567" width="14" style="395" customWidth="1"/>
    <col min="2568" max="2816" width="11.42578125" style="395"/>
    <col min="2817" max="2817" width="30.5703125" style="395" bestFit="1" customWidth="1"/>
    <col min="2818" max="2818" width="9.28515625" style="395" bestFit="1" customWidth="1"/>
    <col min="2819" max="2820" width="8.42578125" style="395" bestFit="1" customWidth="1"/>
    <col min="2821" max="2821" width="17.42578125" style="395" customWidth="1"/>
    <col min="2822" max="2822" width="20.28515625" style="395" customWidth="1"/>
    <col min="2823" max="2823" width="14" style="395" customWidth="1"/>
    <col min="2824" max="3072" width="11.42578125" style="395"/>
    <col min="3073" max="3073" width="30.5703125" style="395" bestFit="1" customWidth="1"/>
    <col min="3074" max="3074" width="9.28515625" style="395" bestFit="1" customWidth="1"/>
    <col min="3075" max="3076" width="8.42578125" style="395" bestFit="1" customWidth="1"/>
    <col min="3077" max="3077" width="17.42578125" style="395" customWidth="1"/>
    <col min="3078" max="3078" width="20.28515625" style="395" customWidth="1"/>
    <col min="3079" max="3079" width="14" style="395" customWidth="1"/>
    <col min="3080" max="3328" width="11.42578125" style="395"/>
    <col min="3329" max="3329" width="30.5703125" style="395" bestFit="1" customWidth="1"/>
    <col min="3330" max="3330" width="9.28515625" style="395" bestFit="1" customWidth="1"/>
    <col min="3331" max="3332" width="8.42578125" style="395" bestFit="1" customWidth="1"/>
    <col min="3333" max="3333" width="17.42578125" style="395" customWidth="1"/>
    <col min="3334" max="3334" width="20.28515625" style="395" customWidth="1"/>
    <col min="3335" max="3335" width="14" style="395" customWidth="1"/>
    <col min="3336" max="3584" width="11.42578125" style="395"/>
    <col min="3585" max="3585" width="30.5703125" style="395" bestFit="1" customWidth="1"/>
    <col min="3586" max="3586" width="9.28515625" style="395" bestFit="1" customWidth="1"/>
    <col min="3587" max="3588" width="8.42578125" style="395" bestFit="1" customWidth="1"/>
    <col min="3589" max="3589" width="17.42578125" style="395" customWidth="1"/>
    <col min="3590" max="3590" width="20.28515625" style="395" customWidth="1"/>
    <col min="3591" max="3591" width="14" style="395" customWidth="1"/>
    <col min="3592" max="3840" width="11.42578125" style="395"/>
    <col min="3841" max="3841" width="30.5703125" style="395" bestFit="1" customWidth="1"/>
    <col min="3842" max="3842" width="9.28515625" style="395" bestFit="1" customWidth="1"/>
    <col min="3843" max="3844" width="8.42578125" style="395" bestFit="1" customWidth="1"/>
    <col min="3845" max="3845" width="17.42578125" style="395" customWidth="1"/>
    <col min="3846" max="3846" width="20.28515625" style="395" customWidth="1"/>
    <col min="3847" max="3847" width="14" style="395" customWidth="1"/>
    <col min="3848" max="4096" width="11.42578125" style="395"/>
    <col min="4097" max="4097" width="30.5703125" style="395" bestFit="1" customWidth="1"/>
    <col min="4098" max="4098" width="9.28515625" style="395" bestFit="1" customWidth="1"/>
    <col min="4099" max="4100" width="8.42578125" style="395" bestFit="1" customWidth="1"/>
    <col min="4101" max="4101" width="17.42578125" style="395" customWidth="1"/>
    <col min="4102" max="4102" width="20.28515625" style="395" customWidth="1"/>
    <col min="4103" max="4103" width="14" style="395" customWidth="1"/>
    <col min="4104" max="4352" width="11.42578125" style="395"/>
    <col min="4353" max="4353" width="30.5703125" style="395" bestFit="1" customWidth="1"/>
    <col min="4354" max="4354" width="9.28515625" style="395" bestFit="1" customWidth="1"/>
    <col min="4355" max="4356" width="8.42578125" style="395" bestFit="1" customWidth="1"/>
    <col min="4357" max="4357" width="17.42578125" style="395" customWidth="1"/>
    <col min="4358" max="4358" width="20.28515625" style="395" customWidth="1"/>
    <col min="4359" max="4359" width="14" style="395" customWidth="1"/>
    <col min="4360" max="4608" width="11.42578125" style="395"/>
    <col min="4609" max="4609" width="30.5703125" style="395" bestFit="1" customWidth="1"/>
    <col min="4610" max="4610" width="9.28515625" style="395" bestFit="1" customWidth="1"/>
    <col min="4611" max="4612" width="8.42578125" style="395" bestFit="1" customWidth="1"/>
    <col min="4613" max="4613" width="17.42578125" style="395" customWidth="1"/>
    <col min="4614" max="4614" width="20.28515625" style="395" customWidth="1"/>
    <col min="4615" max="4615" width="14" style="395" customWidth="1"/>
    <col min="4616" max="4864" width="11.42578125" style="395"/>
    <col min="4865" max="4865" width="30.5703125" style="395" bestFit="1" customWidth="1"/>
    <col min="4866" max="4866" width="9.28515625" style="395" bestFit="1" customWidth="1"/>
    <col min="4867" max="4868" width="8.42578125" style="395" bestFit="1" customWidth="1"/>
    <col min="4869" max="4869" width="17.42578125" style="395" customWidth="1"/>
    <col min="4870" max="4870" width="20.28515625" style="395" customWidth="1"/>
    <col min="4871" max="4871" width="14" style="395" customWidth="1"/>
    <col min="4872" max="5120" width="11.42578125" style="395"/>
    <col min="5121" max="5121" width="30.5703125" style="395" bestFit="1" customWidth="1"/>
    <col min="5122" max="5122" width="9.28515625" style="395" bestFit="1" customWidth="1"/>
    <col min="5123" max="5124" width="8.42578125" style="395" bestFit="1" customWidth="1"/>
    <col min="5125" max="5125" width="17.42578125" style="395" customWidth="1"/>
    <col min="5126" max="5126" width="20.28515625" style="395" customWidth="1"/>
    <col min="5127" max="5127" width="14" style="395" customWidth="1"/>
    <col min="5128" max="5376" width="11.42578125" style="395"/>
    <col min="5377" max="5377" width="30.5703125" style="395" bestFit="1" customWidth="1"/>
    <col min="5378" max="5378" width="9.28515625" style="395" bestFit="1" customWidth="1"/>
    <col min="5379" max="5380" width="8.42578125" style="395" bestFit="1" customWidth="1"/>
    <col min="5381" max="5381" width="17.42578125" style="395" customWidth="1"/>
    <col min="5382" max="5382" width="20.28515625" style="395" customWidth="1"/>
    <col min="5383" max="5383" width="14" style="395" customWidth="1"/>
    <col min="5384" max="5632" width="11.42578125" style="395"/>
    <col min="5633" max="5633" width="30.5703125" style="395" bestFit="1" customWidth="1"/>
    <col min="5634" max="5634" width="9.28515625" style="395" bestFit="1" customWidth="1"/>
    <col min="5635" max="5636" width="8.42578125" style="395" bestFit="1" customWidth="1"/>
    <col min="5637" max="5637" width="17.42578125" style="395" customWidth="1"/>
    <col min="5638" max="5638" width="20.28515625" style="395" customWidth="1"/>
    <col min="5639" max="5639" width="14" style="395" customWidth="1"/>
    <col min="5640" max="5888" width="11.42578125" style="395"/>
    <col min="5889" max="5889" width="30.5703125" style="395" bestFit="1" customWidth="1"/>
    <col min="5890" max="5890" width="9.28515625" style="395" bestFit="1" customWidth="1"/>
    <col min="5891" max="5892" width="8.42578125" style="395" bestFit="1" customWidth="1"/>
    <col min="5893" max="5893" width="17.42578125" style="395" customWidth="1"/>
    <col min="5894" max="5894" width="20.28515625" style="395" customWidth="1"/>
    <col min="5895" max="5895" width="14" style="395" customWidth="1"/>
    <col min="5896" max="6144" width="11.42578125" style="395"/>
    <col min="6145" max="6145" width="30.5703125" style="395" bestFit="1" customWidth="1"/>
    <col min="6146" max="6146" width="9.28515625" style="395" bestFit="1" customWidth="1"/>
    <col min="6147" max="6148" width="8.42578125" style="395" bestFit="1" customWidth="1"/>
    <col min="6149" max="6149" width="17.42578125" style="395" customWidth="1"/>
    <col min="6150" max="6150" width="20.28515625" style="395" customWidth="1"/>
    <col min="6151" max="6151" width="14" style="395" customWidth="1"/>
    <col min="6152" max="6400" width="11.42578125" style="395"/>
    <col min="6401" max="6401" width="30.5703125" style="395" bestFit="1" customWidth="1"/>
    <col min="6402" max="6402" width="9.28515625" style="395" bestFit="1" customWidth="1"/>
    <col min="6403" max="6404" width="8.42578125" style="395" bestFit="1" customWidth="1"/>
    <col min="6405" max="6405" width="17.42578125" style="395" customWidth="1"/>
    <col min="6406" max="6406" width="20.28515625" style="395" customWidth="1"/>
    <col min="6407" max="6407" width="14" style="395" customWidth="1"/>
    <col min="6408" max="6656" width="11.42578125" style="395"/>
    <col min="6657" max="6657" width="30.5703125" style="395" bestFit="1" customWidth="1"/>
    <col min="6658" max="6658" width="9.28515625" style="395" bestFit="1" customWidth="1"/>
    <col min="6659" max="6660" width="8.42578125" style="395" bestFit="1" customWidth="1"/>
    <col min="6661" max="6661" width="17.42578125" style="395" customWidth="1"/>
    <col min="6662" max="6662" width="20.28515625" style="395" customWidth="1"/>
    <col min="6663" max="6663" width="14" style="395" customWidth="1"/>
    <col min="6664" max="6912" width="11.42578125" style="395"/>
    <col min="6913" max="6913" width="30.5703125" style="395" bestFit="1" customWidth="1"/>
    <col min="6914" max="6914" width="9.28515625" style="395" bestFit="1" customWidth="1"/>
    <col min="6915" max="6916" width="8.42578125" style="395" bestFit="1" customWidth="1"/>
    <col min="6917" max="6917" width="17.42578125" style="395" customWidth="1"/>
    <col min="6918" max="6918" width="20.28515625" style="395" customWidth="1"/>
    <col min="6919" max="6919" width="14" style="395" customWidth="1"/>
    <col min="6920" max="7168" width="11.42578125" style="395"/>
    <col min="7169" max="7169" width="30.5703125" style="395" bestFit="1" customWidth="1"/>
    <col min="7170" max="7170" width="9.28515625" style="395" bestFit="1" customWidth="1"/>
    <col min="7171" max="7172" width="8.42578125" style="395" bestFit="1" customWidth="1"/>
    <col min="7173" max="7173" width="17.42578125" style="395" customWidth="1"/>
    <col min="7174" max="7174" width="20.28515625" style="395" customWidth="1"/>
    <col min="7175" max="7175" width="14" style="395" customWidth="1"/>
    <col min="7176" max="7424" width="11.42578125" style="395"/>
    <col min="7425" max="7425" width="30.5703125" style="395" bestFit="1" customWidth="1"/>
    <col min="7426" max="7426" width="9.28515625" style="395" bestFit="1" customWidth="1"/>
    <col min="7427" max="7428" width="8.42578125" style="395" bestFit="1" customWidth="1"/>
    <col min="7429" max="7429" width="17.42578125" style="395" customWidth="1"/>
    <col min="7430" max="7430" width="20.28515625" style="395" customWidth="1"/>
    <col min="7431" max="7431" width="14" style="395" customWidth="1"/>
    <col min="7432" max="7680" width="11.42578125" style="395"/>
    <col min="7681" max="7681" width="30.5703125" style="395" bestFit="1" customWidth="1"/>
    <col min="7682" max="7682" width="9.28515625" style="395" bestFit="1" customWidth="1"/>
    <col min="7683" max="7684" width="8.42578125" style="395" bestFit="1" customWidth="1"/>
    <col min="7685" max="7685" width="17.42578125" style="395" customWidth="1"/>
    <col min="7686" max="7686" width="20.28515625" style="395" customWidth="1"/>
    <col min="7687" max="7687" width="14" style="395" customWidth="1"/>
    <col min="7688" max="7936" width="11.42578125" style="395"/>
    <col min="7937" max="7937" width="30.5703125" style="395" bestFit="1" customWidth="1"/>
    <col min="7938" max="7938" width="9.28515625" style="395" bestFit="1" customWidth="1"/>
    <col min="7939" max="7940" width="8.42578125" style="395" bestFit="1" customWidth="1"/>
    <col min="7941" max="7941" width="17.42578125" style="395" customWidth="1"/>
    <col min="7942" max="7942" width="20.28515625" style="395" customWidth="1"/>
    <col min="7943" max="7943" width="14" style="395" customWidth="1"/>
    <col min="7944" max="8192" width="11.42578125" style="395"/>
    <col min="8193" max="8193" width="30.5703125" style="395" bestFit="1" customWidth="1"/>
    <col min="8194" max="8194" width="9.28515625" style="395" bestFit="1" customWidth="1"/>
    <col min="8195" max="8196" width="8.42578125" style="395" bestFit="1" customWidth="1"/>
    <col min="8197" max="8197" width="17.42578125" style="395" customWidth="1"/>
    <col min="8198" max="8198" width="20.28515625" style="395" customWidth="1"/>
    <col min="8199" max="8199" width="14" style="395" customWidth="1"/>
    <col min="8200" max="8448" width="11.42578125" style="395"/>
    <col min="8449" max="8449" width="30.5703125" style="395" bestFit="1" customWidth="1"/>
    <col min="8450" max="8450" width="9.28515625" style="395" bestFit="1" customWidth="1"/>
    <col min="8451" max="8452" width="8.42578125" style="395" bestFit="1" customWidth="1"/>
    <col min="8453" max="8453" width="17.42578125" style="395" customWidth="1"/>
    <col min="8454" max="8454" width="20.28515625" style="395" customWidth="1"/>
    <col min="8455" max="8455" width="14" style="395" customWidth="1"/>
    <col min="8456" max="8704" width="11.42578125" style="395"/>
    <col min="8705" max="8705" width="30.5703125" style="395" bestFit="1" customWidth="1"/>
    <col min="8706" max="8706" width="9.28515625" style="395" bestFit="1" customWidth="1"/>
    <col min="8707" max="8708" width="8.42578125" style="395" bestFit="1" customWidth="1"/>
    <col min="8709" max="8709" width="17.42578125" style="395" customWidth="1"/>
    <col min="8710" max="8710" width="20.28515625" style="395" customWidth="1"/>
    <col min="8711" max="8711" width="14" style="395" customWidth="1"/>
    <col min="8712" max="8960" width="11.42578125" style="395"/>
    <col min="8961" max="8961" width="30.5703125" style="395" bestFit="1" customWidth="1"/>
    <col min="8962" max="8962" width="9.28515625" style="395" bestFit="1" customWidth="1"/>
    <col min="8963" max="8964" width="8.42578125" style="395" bestFit="1" customWidth="1"/>
    <col min="8965" max="8965" width="17.42578125" style="395" customWidth="1"/>
    <col min="8966" max="8966" width="20.28515625" style="395" customWidth="1"/>
    <col min="8967" max="8967" width="14" style="395" customWidth="1"/>
    <col min="8968" max="9216" width="11.42578125" style="395"/>
    <col min="9217" max="9217" width="30.5703125" style="395" bestFit="1" customWidth="1"/>
    <col min="9218" max="9218" width="9.28515625" style="395" bestFit="1" customWidth="1"/>
    <col min="9219" max="9220" width="8.42578125" style="395" bestFit="1" customWidth="1"/>
    <col min="9221" max="9221" width="17.42578125" style="395" customWidth="1"/>
    <col min="9222" max="9222" width="20.28515625" style="395" customWidth="1"/>
    <col min="9223" max="9223" width="14" style="395" customWidth="1"/>
    <col min="9224" max="9472" width="11.42578125" style="395"/>
    <col min="9473" max="9473" width="30.5703125" style="395" bestFit="1" customWidth="1"/>
    <col min="9474" max="9474" width="9.28515625" style="395" bestFit="1" customWidth="1"/>
    <col min="9475" max="9476" width="8.42578125" style="395" bestFit="1" customWidth="1"/>
    <col min="9477" max="9477" width="17.42578125" style="395" customWidth="1"/>
    <col min="9478" max="9478" width="20.28515625" style="395" customWidth="1"/>
    <col min="9479" max="9479" width="14" style="395" customWidth="1"/>
    <col min="9480" max="9728" width="11.42578125" style="395"/>
    <col min="9729" max="9729" width="30.5703125" style="395" bestFit="1" customWidth="1"/>
    <col min="9730" max="9730" width="9.28515625" style="395" bestFit="1" customWidth="1"/>
    <col min="9731" max="9732" width="8.42578125" style="395" bestFit="1" customWidth="1"/>
    <col min="9733" max="9733" width="17.42578125" style="395" customWidth="1"/>
    <col min="9734" max="9734" width="20.28515625" style="395" customWidth="1"/>
    <col min="9735" max="9735" width="14" style="395" customWidth="1"/>
    <col min="9736" max="9984" width="11.42578125" style="395"/>
    <col min="9985" max="9985" width="30.5703125" style="395" bestFit="1" customWidth="1"/>
    <col min="9986" max="9986" width="9.28515625" style="395" bestFit="1" customWidth="1"/>
    <col min="9987" max="9988" width="8.42578125" style="395" bestFit="1" customWidth="1"/>
    <col min="9989" max="9989" width="17.42578125" style="395" customWidth="1"/>
    <col min="9990" max="9990" width="20.28515625" style="395" customWidth="1"/>
    <col min="9991" max="9991" width="14" style="395" customWidth="1"/>
    <col min="9992" max="10240" width="11.42578125" style="395"/>
    <col min="10241" max="10241" width="30.5703125" style="395" bestFit="1" customWidth="1"/>
    <col min="10242" max="10242" width="9.28515625" style="395" bestFit="1" customWidth="1"/>
    <col min="10243" max="10244" width="8.42578125" style="395" bestFit="1" customWidth="1"/>
    <col min="10245" max="10245" width="17.42578125" style="395" customWidth="1"/>
    <col min="10246" max="10246" width="20.28515625" style="395" customWidth="1"/>
    <col min="10247" max="10247" width="14" style="395" customWidth="1"/>
    <col min="10248" max="10496" width="11.42578125" style="395"/>
    <col min="10497" max="10497" width="30.5703125" style="395" bestFit="1" customWidth="1"/>
    <col min="10498" max="10498" width="9.28515625" style="395" bestFit="1" customWidth="1"/>
    <col min="10499" max="10500" width="8.42578125" style="395" bestFit="1" customWidth="1"/>
    <col min="10501" max="10501" width="17.42578125" style="395" customWidth="1"/>
    <col min="10502" max="10502" width="20.28515625" style="395" customWidth="1"/>
    <col min="10503" max="10503" width="14" style="395" customWidth="1"/>
    <col min="10504" max="10752" width="11.42578125" style="395"/>
    <col min="10753" max="10753" width="30.5703125" style="395" bestFit="1" customWidth="1"/>
    <col min="10754" max="10754" width="9.28515625" style="395" bestFit="1" customWidth="1"/>
    <col min="10755" max="10756" width="8.42578125" style="395" bestFit="1" customWidth="1"/>
    <col min="10757" max="10757" width="17.42578125" style="395" customWidth="1"/>
    <col min="10758" max="10758" width="20.28515625" style="395" customWidth="1"/>
    <col min="10759" max="10759" width="14" style="395" customWidth="1"/>
    <col min="10760" max="11008" width="11.42578125" style="395"/>
    <col min="11009" max="11009" width="30.5703125" style="395" bestFit="1" customWidth="1"/>
    <col min="11010" max="11010" width="9.28515625" style="395" bestFit="1" customWidth="1"/>
    <col min="11011" max="11012" width="8.42578125" style="395" bestFit="1" customWidth="1"/>
    <col min="11013" max="11013" width="17.42578125" style="395" customWidth="1"/>
    <col min="11014" max="11014" width="20.28515625" style="395" customWidth="1"/>
    <col min="11015" max="11015" width="14" style="395" customWidth="1"/>
    <col min="11016" max="11264" width="11.42578125" style="395"/>
    <col min="11265" max="11265" width="30.5703125" style="395" bestFit="1" customWidth="1"/>
    <col min="11266" max="11266" width="9.28515625" style="395" bestFit="1" customWidth="1"/>
    <col min="11267" max="11268" width="8.42578125" style="395" bestFit="1" customWidth="1"/>
    <col min="11269" max="11269" width="17.42578125" style="395" customWidth="1"/>
    <col min="11270" max="11270" width="20.28515625" style="395" customWidth="1"/>
    <col min="11271" max="11271" width="14" style="395" customWidth="1"/>
    <col min="11272" max="11520" width="11.42578125" style="395"/>
    <col min="11521" max="11521" width="30.5703125" style="395" bestFit="1" customWidth="1"/>
    <col min="11522" max="11522" width="9.28515625" style="395" bestFit="1" customWidth="1"/>
    <col min="11523" max="11524" width="8.42578125" style="395" bestFit="1" customWidth="1"/>
    <col min="11525" max="11525" width="17.42578125" style="395" customWidth="1"/>
    <col min="11526" max="11526" width="20.28515625" style="395" customWidth="1"/>
    <col min="11527" max="11527" width="14" style="395" customWidth="1"/>
    <col min="11528" max="11776" width="11.42578125" style="395"/>
    <col min="11777" max="11777" width="30.5703125" style="395" bestFit="1" customWidth="1"/>
    <col min="11778" max="11778" width="9.28515625" style="395" bestFit="1" customWidth="1"/>
    <col min="11779" max="11780" width="8.42578125" style="395" bestFit="1" customWidth="1"/>
    <col min="11781" max="11781" width="17.42578125" style="395" customWidth="1"/>
    <col min="11782" max="11782" width="20.28515625" style="395" customWidth="1"/>
    <col min="11783" max="11783" width="14" style="395" customWidth="1"/>
    <col min="11784" max="12032" width="11.42578125" style="395"/>
    <col min="12033" max="12033" width="30.5703125" style="395" bestFit="1" customWidth="1"/>
    <col min="12034" max="12034" width="9.28515625" style="395" bestFit="1" customWidth="1"/>
    <col min="12035" max="12036" width="8.42578125" style="395" bestFit="1" customWidth="1"/>
    <col min="12037" max="12037" width="17.42578125" style="395" customWidth="1"/>
    <col min="12038" max="12038" width="20.28515625" style="395" customWidth="1"/>
    <col min="12039" max="12039" width="14" style="395" customWidth="1"/>
    <col min="12040" max="12288" width="11.42578125" style="395"/>
    <col min="12289" max="12289" width="30.5703125" style="395" bestFit="1" customWidth="1"/>
    <col min="12290" max="12290" width="9.28515625" style="395" bestFit="1" customWidth="1"/>
    <col min="12291" max="12292" width="8.42578125" style="395" bestFit="1" customWidth="1"/>
    <col min="12293" max="12293" width="17.42578125" style="395" customWidth="1"/>
    <col min="12294" max="12294" width="20.28515625" style="395" customWidth="1"/>
    <col min="12295" max="12295" width="14" style="395" customWidth="1"/>
    <col min="12296" max="12544" width="11.42578125" style="395"/>
    <col min="12545" max="12545" width="30.5703125" style="395" bestFit="1" customWidth="1"/>
    <col min="12546" max="12546" width="9.28515625" style="395" bestFit="1" customWidth="1"/>
    <col min="12547" max="12548" width="8.42578125" style="395" bestFit="1" customWidth="1"/>
    <col min="12549" max="12549" width="17.42578125" style="395" customWidth="1"/>
    <col min="12550" max="12550" width="20.28515625" style="395" customWidth="1"/>
    <col min="12551" max="12551" width="14" style="395" customWidth="1"/>
    <col min="12552" max="12800" width="11.42578125" style="395"/>
    <col min="12801" max="12801" width="30.5703125" style="395" bestFit="1" customWidth="1"/>
    <col min="12802" max="12802" width="9.28515625" style="395" bestFit="1" customWidth="1"/>
    <col min="12803" max="12804" width="8.42578125" style="395" bestFit="1" customWidth="1"/>
    <col min="12805" max="12805" width="17.42578125" style="395" customWidth="1"/>
    <col min="12806" max="12806" width="20.28515625" style="395" customWidth="1"/>
    <col min="12807" max="12807" width="14" style="395" customWidth="1"/>
    <col min="12808" max="13056" width="11.42578125" style="395"/>
    <col min="13057" max="13057" width="30.5703125" style="395" bestFit="1" customWidth="1"/>
    <col min="13058" max="13058" width="9.28515625" style="395" bestFit="1" customWidth="1"/>
    <col min="13059" max="13060" width="8.42578125" style="395" bestFit="1" customWidth="1"/>
    <col min="13061" max="13061" width="17.42578125" style="395" customWidth="1"/>
    <col min="13062" max="13062" width="20.28515625" style="395" customWidth="1"/>
    <col min="13063" max="13063" width="14" style="395" customWidth="1"/>
    <col min="13064" max="13312" width="11.42578125" style="395"/>
    <col min="13313" max="13313" width="30.5703125" style="395" bestFit="1" customWidth="1"/>
    <col min="13314" max="13314" width="9.28515625" style="395" bestFit="1" customWidth="1"/>
    <col min="13315" max="13316" width="8.42578125" style="395" bestFit="1" customWidth="1"/>
    <col min="13317" max="13317" width="17.42578125" style="395" customWidth="1"/>
    <col min="13318" max="13318" width="20.28515625" style="395" customWidth="1"/>
    <col min="13319" max="13319" width="14" style="395" customWidth="1"/>
    <col min="13320" max="13568" width="11.42578125" style="395"/>
    <col min="13569" max="13569" width="30.5703125" style="395" bestFit="1" customWidth="1"/>
    <col min="13570" max="13570" width="9.28515625" style="395" bestFit="1" customWidth="1"/>
    <col min="13571" max="13572" width="8.42578125" style="395" bestFit="1" customWidth="1"/>
    <col min="13573" max="13573" width="17.42578125" style="395" customWidth="1"/>
    <col min="13574" max="13574" width="20.28515625" style="395" customWidth="1"/>
    <col min="13575" max="13575" width="14" style="395" customWidth="1"/>
    <col min="13576" max="13824" width="11.42578125" style="395"/>
    <col min="13825" max="13825" width="30.5703125" style="395" bestFit="1" customWidth="1"/>
    <col min="13826" max="13826" width="9.28515625" style="395" bestFit="1" customWidth="1"/>
    <col min="13827" max="13828" width="8.42578125" style="395" bestFit="1" customWidth="1"/>
    <col min="13829" max="13829" width="17.42578125" style="395" customWidth="1"/>
    <col min="13830" max="13830" width="20.28515625" style="395" customWidth="1"/>
    <col min="13831" max="13831" width="14" style="395" customWidth="1"/>
    <col min="13832" max="14080" width="11.42578125" style="395"/>
    <col min="14081" max="14081" width="30.5703125" style="395" bestFit="1" customWidth="1"/>
    <col min="14082" max="14082" width="9.28515625" style="395" bestFit="1" customWidth="1"/>
    <col min="14083" max="14084" width="8.42578125" style="395" bestFit="1" customWidth="1"/>
    <col min="14085" max="14085" width="17.42578125" style="395" customWidth="1"/>
    <col min="14086" max="14086" width="20.28515625" style="395" customWidth="1"/>
    <col min="14087" max="14087" width="14" style="395" customWidth="1"/>
    <col min="14088" max="14336" width="11.42578125" style="395"/>
    <col min="14337" max="14337" width="30.5703125" style="395" bestFit="1" customWidth="1"/>
    <col min="14338" max="14338" width="9.28515625" style="395" bestFit="1" customWidth="1"/>
    <col min="14339" max="14340" width="8.42578125" style="395" bestFit="1" customWidth="1"/>
    <col min="14341" max="14341" width="17.42578125" style="395" customWidth="1"/>
    <col min="14342" max="14342" width="20.28515625" style="395" customWidth="1"/>
    <col min="14343" max="14343" width="14" style="395" customWidth="1"/>
    <col min="14344" max="14592" width="11.42578125" style="395"/>
    <col min="14593" max="14593" width="30.5703125" style="395" bestFit="1" customWidth="1"/>
    <col min="14594" max="14594" width="9.28515625" style="395" bestFit="1" customWidth="1"/>
    <col min="14595" max="14596" width="8.42578125" style="395" bestFit="1" customWidth="1"/>
    <col min="14597" max="14597" width="17.42578125" style="395" customWidth="1"/>
    <col min="14598" max="14598" width="20.28515625" style="395" customWidth="1"/>
    <col min="14599" max="14599" width="14" style="395" customWidth="1"/>
    <col min="14600" max="14848" width="11.42578125" style="395"/>
    <col min="14849" max="14849" width="30.5703125" style="395" bestFit="1" customWidth="1"/>
    <col min="14850" max="14850" width="9.28515625" style="395" bestFit="1" customWidth="1"/>
    <col min="14851" max="14852" width="8.42578125" style="395" bestFit="1" customWidth="1"/>
    <col min="14853" max="14853" width="17.42578125" style="395" customWidth="1"/>
    <col min="14854" max="14854" width="20.28515625" style="395" customWidth="1"/>
    <col min="14855" max="14855" width="14" style="395" customWidth="1"/>
    <col min="14856" max="15104" width="11.42578125" style="395"/>
    <col min="15105" max="15105" width="30.5703125" style="395" bestFit="1" customWidth="1"/>
    <col min="15106" max="15106" width="9.28515625" style="395" bestFit="1" customWidth="1"/>
    <col min="15107" max="15108" width="8.42578125" style="395" bestFit="1" customWidth="1"/>
    <col min="15109" max="15109" width="17.42578125" style="395" customWidth="1"/>
    <col min="15110" max="15110" width="20.28515625" style="395" customWidth="1"/>
    <col min="15111" max="15111" width="14" style="395" customWidth="1"/>
    <col min="15112" max="15360" width="11.42578125" style="395"/>
    <col min="15361" max="15361" width="30.5703125" style="395" bestFit="1" customWidth="1"/>
    <col min="15362" max="15362" width="9.28515625" style="395" bestFit="1" customWidth="1"/>
    <col min="15363" max="15364" width="8.42578125" style="395" bestFit="1" customWidth="1"/>
    <col min="15365" max="15365" width="17.42578125" style="395" customWidth="1"/>
    <col min="15366" max="15366" width="20.28515625" style="395" customWidth="1"/>
    <col min="15367" max="15367" width="14" style="395" customWidth="1"/>
    <col min="15368" max="15616" width="11.42578125" style="395"/>
    <col min="15617" max="15617" width="30.5703125" style="395" bestFit="1" customWidth="1"/>
    <col min="15618" max="15618" width="9.28515625" style="395" bestFit="1" customWidth="1"/>
    <col min="15619" max="15620" width="8.42578125" style="395" bestFit="1" customWidth="1"/>
    <col min="15621" max="15621" width="17.42578125" style="395" customWidth="1"/>
    <col min="15622" max="15622" width="20.28515625" style="395" customWidth="1"/>
    <col min="15623" max="15623" width="14" style="395" customWidth="1"/>
    <col min="15624" max="15872" width="11.42578125" style="395"/>
    <col min="15873" max="15873" width="30.5703125" style="395" bestFit="1" customWidth="1"/>
    <col min="15874" max="15874" width="9.28515625" style="395" bestFit="1" customWidth="1"/>
    <col min="15875" max="15876" width="8.42578125" style="395" bestFit="1" customWidth="1"/>
    <col min="15877" max="15877" width="17.42578125" style="395" customWidth="1"/>
    <col min="15878" max="15878" width="20.28515625" style="395" customWidth="1"/>
    <col min="15879" max="15879" width="14" style="395" customWidth="1"/>
    <col min="15880" max="16128" width="11.42578125" style="395"/>
    <col min="16129" max="16129" width="30.5703125" style="395" bestFit="1" customWidth="1"/>
    <col min="16130" max="16130" width="9.28515625" style="395" bestFit="1" customWidth="1"/>
    <col min="16131" max="16132" width="8.42578125" style="395" bestFit="1" customWidth="1"/>
    <col min="16133" max="16133" width="17.42578125" style="395" customWidth="1"/>
    <col min="16134" max="16134" width="20.28515625" style="395" customWidth="1"/>
    <col min="16135" max="16135" width="14" style="395" customWidth="1"/>
    <col min="16136" max="16384" width="11.42578125" style="395"/>
  </cols>
  <sheetData>
    <row r="4" spans="1:13" ht="13.5" thickBot="1" x14ac:dyDescent="0.25"/>
    <row r="5" spans="1:13" ht="40.5" customHeight="1" thickBot="1" x14ac:dyDescent="0.25">
      <c r="A5" s="396"/>
      <c r="B5" s="397">
        <v>2005</v>
      </c>
      <c r="C5" s="397">
        <v>2006</v>
      </c>
      <c r="D5" s="397">
        <v>2007</v>
      </c>
      <c r="E5" s="398">
        <v>2008</v>
      </c>
      <c r="F5" s="398">
        <v>2009</v>
      </c>
      <c r="G5" s="398">
        <v>2010</v>
      </c>
      <c r="H5" s="398">
        <v>2011</v>
      </c>
      <c r="I5" s="398">
        <v>2012</v>
      </c>
      <c r="J5" s="398">
        <v>2013</v>
      </c>
      <c r="K5" s="398" t="s">
        <v>777</v>
      </c>
      <c r="L5" s="398" t="s">
        <v>778</v>
      </c>
      <c r="M5" s="398" t="s">
        <v>779</v>
      </c>
    </row>
    <row r="6" spans="1:13" ht="40.5" customHeight="1" thickBot="1" x14ac:dyDescent="0.25">
      <c r="A6" s="399" t="s">
        <v>312</v>
      </c>
      <c r="B6" s="414">
        <f>DATOS!D236</f>
        <v>0.15722001761576263</v>
      </c>
      <c r="C6" s="414">
        <f>DATOS!H236</f>
        <v>0.1376519925900978</v>
      </c>
      <c r="D6" s="414">
        <f>DATOS!L236</f>
        <v>0.13514519958363846</v>
      </c>
      <c r="E6" s="414">
        <f>DATOS!P236</f>
        <v>0.12157734840817537</v>
      </c>
      <c r="F6" s="414">
        <f>DATOS!T236</f>
        <v>0.18429721489354361</v>
      </c>
      <c r="G6" s="414">
        <f>DATOS!X236</f>
        <v>0.17823810453585842</v>
      </c>
      <c r="H6" s="414">
        <f>DATOS!S236</f>
        <v>0</v>
      </c>
      <c r="I6" s="414">
        <f>DATOS!W236</f>
        <v>0</v>
      </c>
      <c r="J6" s="414">
        <f>DATOS!AA236</f>
        <v>0</v>
      </c>
      <c r="K6" s="762">
        <f>DATOS!AE236</f>
        <v>0</v>
      </c>
      <c r="L6" s="765">
        <f>DATOS!AI236</f>
        <v>0</v>
      </c>
      <c r="M6" s="420">
        <f>DATOS!AM236</f>
        <v>0</v>
      </c>
    </row>
    <row r="7" spans="1:13" ht="40.5" customHeight="1" thickBot="1" x14ac:dyDescent="0.25">
      <c r="A7" s="399" t="s">
        <v>302</v>
      </c>
      <c r="B7" s="415">
        <f>DATOS!D238</f>
        <v>0.84277998238423746</v>
      </c>
      <c r="C7" s="415">
        <f>DATOS!H238</f>
        <v>0.86234800740990214</v>
      </c>
      <c r="D7" s="415">
        <f>DATOS!L238</f>
        <v>0.86485480041636142</v>
      </c>
      <c r="E7" s="415">
        <f>DATOS!P238</f>
        <v>0.87842265159182464</v>
      </c>
      <c r="F7" s="415">
        <f>DATOS!T238</f>
        <v>0.81570278510645633</v>
      </c>
      <c r="G7" s="415">
        <f>DATOS!X238</f>
        <v>0.82176189546414169</v>
      </c>
      <c r="H7" s="415">
        <f>DATOS!S238</f>
        <v>0</v>
      </c>
      <c r="I7" s="415">
        <f>DATOS!W238</f>
        <v>0</v>
      </c>
      <c r="J7" s="415">
        <f>DATOS!AA238</f>
        <v>0</v>
      </c>
      <c r="K7" s="763">
        <f>DATOS!AE238</f>
        <v>0</v>
      </c>
      <c r="L7" s="766">
        <f>DATOS!AI238</f>
        <v>0</v>
      </c>
      <c r="M7" s="421">
        <f>DATOS!AM238</f>
        <v>0</v>
      </c>
    </row>
    <row r="8" spans="1:13" ht="40.5" customHeight="1" thickBot="1" x14ac:dyDescent="0.25">
      <c r="A8" s="401" t="s">
        <v>313</v>
      </c>
      <c r="B8" s="417">
        <f>DATOS!D242</f>
        <v>0.45229732635047309</v>
      </c>
      <c r="C8" s="418">
        <f>DATOS!H242</f>
        <v>0.43737464202662696</v>
      </c>
      <c r="D8" s="418">
        <f>DATOS!L242</f>
        <v>0.39227096168075165</v>
      </c>
      <c r="E8" s="418">
        <f>DATOS!P242</f>
        <v>0.42688201344617938</v>
      </c>
      <c r="F8" s="418">
        <f>DATOS!T242</f>
        <v>0.61528305585075005</v>
      </c>
      <c r="G8" s="418">
        <f>DATOS!X242</f>
        <v>0.57761705307091715</v>
      </c>
      <c r="H8" s="418">
        <f>DATOS!S242</f>
        <v>0</v>
      </c>
      <c r="I8" s="418">
        <f>DATOS!W242</f>
        <v>0</v>
      </c>
      <c r="J8" s="418">
        <f>DATOS!AA242</f>
        <v>0</v>
      </c>
      <c r="K8" s="764">
        <f>DATOS!AE242</f>
        <v>0</v>
      </c>
      <c r="L8" s="767">
        <f>DATOS!AI242</f>
        <v>0</v>
      </c>
      <c r="M8" s="422">
        <f>DATOS!AM242</f>
        <v>0</v>
      </c>
    </row>
    <row r="9" spans="1:13" ht="40.5" customHeight="1" thickBot="1" x14ac:dyDescent="0.25">
      <c r="A9" s="401" t="s">
        <v>314</v>
      </c>
      <c r="B9" s="417">
        <f>DATOS!D243</f>
        <v>0.21406548037488882</v>
      </c>
      <c r="C9" s="418">
        <f>DATOS!H243</f>
        <v>0.20677381185662755</v>
      </c>
      <c r="D9" s="418">
        <f>DATOS!L243</f>
        <v>0.12477189886097897</v>
      </c>
      <c r="E9" s="418">
        <f>DATOS!P243</f>
        <v>0.10672045929460063</v>
      </c>
      <c r="F9" s="418">
        <f>DATOS!T243</f>
        <v>6.0931652388128463E-2</v>
      </c>
      <c r="G9" s="418">
        <f>DATOS!X243</f>
        <v>6.0362852001906581E-2</v>
      </c>
      <c r="H9" s="418">
        <f>DATOS!S243</f>
        <v>0</v>
      </c>
      <c r="I9" s="418">
        <f>DATOS!W243</f>
        <v>0</v>
      </c>
      <c r="J9" s="418">
        <f>DATOS!AA243</f>
        <v>0</v>
      </c>
      <c r="K9" s="764">
        <f>DATOS!AE243</f>
        <v>0</v>
      </c>
      <c r="L9" s="767">
        <f>DATOS!AI243</f>
        <v>0</v>
      </c>
      <c r="M9" s="422">
        <f>DATOS!AM243</f>
        <v>0</v>
      </c>
    </row>
    <row r="10" spans="1:13" ht="40.5" customHeight="1" thickBot="1" x14ac:dyDescent="0.25">
      <c r="A10" s="401" t="s">
        <v>315</v>
      </c>
      <c r="B10" s="417">
        <f>DATOS!D244</f>
        <v>8.0031225133137665E-2</v>
      </c>
      <c r="C10" s="418">
        <f>DATOS!H244</f>
        <v>6.4621519362095967E-2</v>
      </c>
      <c r="D10" s="418">
        <f>DATOS!L244</f>
        <v>6.8962829581041094E-2</v>
      </c>
      <c r="E10" s="418">
        <f>DATOS!P244</f>
        <v>8.8548581058749187E-2</v>
      </c>
      <c r="F10" s="418">
        <f>DATOS!T244</f>
        <v>8.6820348557370447E-2</v>
      </c>
      <c r="G10" s="418">
        <f>DATOS!X244</f>
        <v>6.3942619191365305E-2</v>
      </c>
      <c r="H10" s="418">
        <f>DATOS!S244</f>
        <v>0</v>
      </c>
      <c r="I10" s="418">
        <f>DATOS!W244</f>
        <v>0</v>
      </c>
      <c r="J10" s="418">
        <f>DATOS!AA244</f>
        <v>0</v>
      </c>
      <c r="K10" s="764">
        <f>DATOS!AE244</f>
        <v>0</v>
      </c>
      <c r="L10" s="767">
        <f>DATOS!AI244</f>
        <v>0</v>
      </c>
      <c r="M10" s="422">
        <f>DATOS!AM244</f>
        <v>0</v>
      </c>
    </row>
    <row r="11" spans="1:13" ht="40.5" customHeight="1" thickBot="1" x14ac:dyDescent="0.25">
      <c r="A11" s="401" t="s">
        <v>316</v>
      </c>
      <c r="B11" s="417">
        <f>DATOS!D247</f>
        <v>5.8125807777301322E-2</v>
      </c>
      <c r="C11" s="418">
        <f>DATOS!H247</f>
        <v>5.439926738420886E-2</v>
      </c>
      <c r="D11" s="418">
        <f>DATOS!L247</f>
        <v>3.6604668604278176E-2</v>
      </c>
      <c r="E11" s="418">
        <f>DATOS!P247</f>
        <v>4.4748742950126194E-2</v>
      </c>
      <c r="F11" s="418">
        <f>DATOS!T247</f>
        <v>6.976571594638048E-2</v>
      </c>
      <c r="G11" s="418">
        <f>DATOS!X247</f>
        <v>7.378677170397073E-2</v>
      </c>
      <c r="H11" s="418">
        <f>DATOS!S247</f>
        <v>0</v>
      </c>
      <c r="I11" s="418">
        <f>DATOS!W247</f>
        <v>0</v>
      </c>
      <c r="J11" s="418">
        <f>DATOS!AA247</f>
        <v>0</v>
      </c>
      <c r="K11" s="764">
        <f>DATOS!AE247</f>
        <v>0</v>
      </c>
      <c r="L11" s="767">
        <f>DATOS!AI247</f>
        <v>0</v>
      </c>
      <c r="M11" s="422">
        <f>DATOS!AM247</f>
        <v>0</v>
      </c>
    </row>
    <row r="12" spans="1:13" ht="40.5" customHeight="1" thickBot="1" x14ac:dyDescent="0.25">
      <c r="A12" s="401" t="s">
        <v>60</v>
      </c>
      <c r="B12" s="417">
        <f>DATOS!D245</f>
        <v>0.1313505374303332</v>
      </c>
      <c r="C12" s="418">
        <f>DATOS!H245</f>
        <v>0.16741672475872951</v>
      </c>
      <c r="D12" s="418">
        <f>DATOS!L245</f>
        <v>0.13376243338794724</v>
      </c>
      <c r="E12" s="418">
        <f>DATOS!P245</f>
        <v>0.13509999441835494</v>
      </c>
      <c r="F12" s="418">
        <f>DATOS!T245</f>
        <v>0.17510740362369984</v>
      </c>
      <c r="G12" s="418">
        <f>DATOS!X245</f>
        <v>0.18362928970141928</v>
      </c>
      <c r="H12" s="418">
        <f>DATOS!S245</f>
        <v>0</v>
      </c>
      <c r="I12" s="418">
        <f>DATOS!W245</f>
        <v>0</v>
      </c>
      <c r="J12" s="418">
        <f>DATOS!AA245</f>
        <v>0</v>
      </c>
      <c r="K12" s="764">
        <f>DATOS!AE245</f>
        <v>0</v>
      </c>
      <c r="L12" s="767">
        <f>DATOS!AI245</f>
        <v>0</v>
      </c>
      <c r="M12" s="422">
        <f>DATOS!AM245</f>
        <v>0</v>
      </c>
    </row>
    <row r="13" spans="1:13" ht="40.5" customHeight="1" thickBot="1" x14ac:dyDescent="0.25">
      <c r="A13" s="401" t="s">
        <v>317</v>
      </c>
      <c r="B13" s="417">
        <f>DATOS!D246</f>
        <v>2.3174194919821397E-3</v>
      </c>
      <c r="C13" s="418">
        <f>DATOS!H246</f>
        <v>4.8286005186490687E-3</v>
      </c>
      <c r="D13" s="418">
        <f>DATOS!L246</f>
        <v>2.8162647979474847E-3</v>
      </c>
      <c r="E13" s="418">
        <f>DATOS!P246</f>
        <v>5.5345110575873721E-3</v>
      </c>
      <c r="F13" s="418">
        <f>DATOS!T246</f>
        <v>9.8265295917699755E-3</v>
      </c>
      <c r="G13" s="418">
        <f>DATOS!X246</f>
        <v>9.2283595256929061E-3</v>
      </c>
      <c r="H13" s="418">
        <f>DATOS!S246</f>
        <v>0</v>
      </c>
      <c r="I13" s="418">
        <f>DATOS!W246</f>
        <v>0</v>
      </c>
      <c r="J13" s="418">
        <f>DATOS!AA246</f>
        <v>0</v>
      </c>
      <c r="K13" s="764">
        <f>DATOS!AE246</f>
        <v>0</v>
      </c>
      <c r="L13" s="767">
        <f>DATOS!AI246</f>
        <v>0</v>
      </c>
      <c r="M13" s="422">
        <f>DATOS!AM246</f>
        <v>0</v>
      </c>
    </row>
    <row r="14" spans="1:13" ht="40.5" customHeight="1" thickBot="1" x14ac:dyDescent="0.25">
      <c r="A14" s="401" t="s">
        <v>318</v>
      </c>
      <c r="B14" s="417">
        <v>0</v>
      </c>
      <c r="C14" s="418">
        <v>0</v>
      </c>
      <c r="D14" s="418">
        <v>0</v>
      </c>
      <c r="E14" s="418">
        <v>0</v>
      </c>
      <c r="F14" s="418">
        <v>0</v>
      </c>
      <c r="G14" s="1021">
        <v>0</v>
      </c>
      <c r="H14" s="418">
        <v>0</v>
      </c>
      <c r="I14" s="418">
        <v>0</v>
      </c>
      <c r="J14" s="1021">
        <v>0</v>
      </c>
      <c r="K14" s="764">
        <v>0</v>
      </c>
      <c r="L14" s="767">
        <v>0</v>
      </c>
      <c r="M14" s="422">
        <v>0</v>
      </c>
    </row>
    <row r="15" spans="1:13" ht="40.5" customHeight="1" thickBot="1" x14ac:dyDescent="0.25">
      <c r="A15" s="399" t="s">
        <v>319</v>
      </c>
      <c r="B15" s="419">
        <f>DATOS!B249</f>
        <v>6.1812203441883637E-2</v>
      </c>
      <c r="C15" s="419">
        <f>DATOS!F249</f>
        <v>6.4585434093062E-2</v>
      </c>
      <c r="D15" s="419">
        <f>DATOS!J249</f>
        <v>0.24081094308705536</v>
      </c>
      <c r="E15" s="419">
        <f>DATOS!N249</f>
        <v>0.19246569777440228</v>
      </c>
      <c r="F15" s="419">
        <f>DATOS!R249</f>
        <v>-1.773470595809928E-2</v>
      </c>
      <c r="G15" s="419">
        <f>DATOS!V249</f>
        <v>3.143305480472814E-2</v>
      </c>
      <c r="H15" s="419">
        <f>DATOS!Q249</f>
        <v>0</v>
      </c>
      <c r="I15" s="419">
        <f>DATOS!U249</f>
        <v>0</v>
      </c>
      <c r="J15" s="419">
        <f>DATOS!Y249</f>
        <v>0</v>
      </c>
      <c r="K15" s="643">
        <f>DATOS!AC249</f>
        <v>0</v>
      </c>
      <c r="L15" s="643">
        <f>DATOS!AG249</f>
        <v>0</v>
      </c>
      <c r="M15" s="643">
        <f>DATOS!AK249</f>
        <v>0</v>
      </c>
    </row>
    <row r="16" spans="1:13" ht="13.5" thickBot="1" x14ac:dyDescent="0.25"/>
    <row r="17" spans="1:13" ht="21.95" customHeight="1" thickBot="1" x14ac:dyDescent="0.25">
      <c r="A17" s="413" t="s">
        <v>985</v>
      </c>
      <c r="B17" s="397" t="s">
        <v>0</v>
      </c>
      <c r="C17" s="397" t="s">
        <v>1</v>
      </c>
      <c r="D17" s="397" t="s">
        <v>2</v>
      </c>
      <c r="E17" s="397" t="s">
        <v>3</v>
      </c>
      <c r="F17" s="397" t="s">
        <v>4</v>
      </c>
      <c r="G17" s="397" t="s">
        <v>5</v>
      </c>
      <c r="H17" s="397" t="s">
        <v>6</v>
      </c>
      <c r="I17" s="397" t="s">
        <v>7</v>
      </c>
      <c r="J17" s="397" t="s">
        <v>8</v>
      </c>
      <c r="K17" s="397" t="s">
        <v>9</v>
      </c>
      <c r="L17" s="397" t="s">
        <v>10</v>
      </c>
      <c r="M17" s="397" t="s">
        <v>11</v>
      </c>
    </row>
    <row r="18" spans="1:13" ht="21.95" customHeight="1" thickBot="1" x14ac:dyDescent="0.25">
      <c r="A18" s="399" t="s">
        <v>312</v>
      </c>
      <c r="B18" s="414">
        <f>DATOS!D256</f>
        <v>0.27086556698629261</v>
      </c>
      <c r="C18" s="414">
        <f>DATOS!H256</f>
        <v>0.25288045362147682</v>
      </c>
      <c r="D18" s="414">
        <f>DATOS!L256</f>
        <v>0.31496653565042426</v>
      </c>
      <c r="E18" s="414">
        <f>DATOS!P256</f>
        <v>0.25571334545852598</v>
      </c>
      <c r="F18" s="414">
        <f>DATOS!T256</f>
        <v>0.28066950101075133</v>
      </c>
      <c r="G18" s="414">
        <f>DATOS!X256</f>
        <v>0</v>
      </c>
      <c r="H18" s="414" t="e">
        <f>DATOS!AB256</f>
        <v>#DIV/0!</v>
      </c>
      <c r="I18" s="414" t="e">
        <f>DATOS!AF256</f>
        <v>#DIV/0!</v>
      </c>
      <c r="J18" s="414" t="e">
        <f>DATOS!AJ256</f>
        <v>#DIV/0!</v>
      </c>
      <c r="K18" s="414" t="e">
        <f>DATOS!AN256</f>
        <v>#DIV/0!</v>
      </c>
      <c r="L18" s="414" t="e">
        <f>DATOS!AR256</f>
        <v>#DIV/0!</v>
      </c>
      <c r="M18" s="414" t="e">
        <f>DATOS!AV256</f>
        <v>#DIV/0!</v>
      </c>
    </row>
    <row r="19" spans="1:13" ht="21.95" customHeight="1" thickBot="1" x14ac:dyDescent="0.25">
      <c r="A19" s="399" t="s">
        <v>302</v>
      </c>
      <c r="B19" s="415">
        <f>DATOS!D258</f>
        <v>0.72913443301370739</v>
      </c>
      <c r="C19" s="415">
        <f>DATOS!H258</f>
        <v>0.74711954637852307</v>
      </c>
      <c r="D19" s="415">
        <f>DATOS!L258</f>
        <v>0.68503346434957568</v>
      </c>
      <c r="E19" s="415">
        <f>DATOS!P258</f>
        <v>0.74428665454147402</v>
      </c>
      <c r="F19" s="415">
        <f>DATOS!T258</f>
        <v>0.71933049898924861</v>
      </c>
      <c r="G19" s="415">
        <f>DATOS!X258</f>
        <v>1</v>
      </c>
      <c r="H19" s="415" t="e">
        <f>DATOS!AB258</f>
        <v>#DIV/0!</v>
      </c>
      <c r="I19" s="415" t="e">
        <f>DATOS!AF258</f>
        <v>#DIV/0!</v>
      </c>
      <c r="J19" s="415" t="e">
        <f>DATOS!AJ258</f>
        <v>#DIV/0!</v>
      </c>
      <c r="K19" s="415" t="e">
        <f>DATOS!AN258</f>
        <v>#DIV/0!</v>
      </c>
      <c r="L19" s="415" t="e">
        <f>DATOS!AR258</f>
        <v>#DIV/0!</v>
      </c>
      <c r="M19" s="415" t="e">
        <f>DATOS!AV258</f>
        <v>#DIV/0!</v>
      </c>
    </row>
    <row r="20" spans="1:13" ht="21.95" customHeight="1" thickBot="1" x14ac:dyDescent="0.25">
      <c r="A20" s="401" t="s">
        <v>313</v>
      </c>
      <c r="B20" s="416">
        <f>DATOS!D261</f>
        <v>0.43441316030129584</v>
      </c>
      <c r="C20" s="416">
        <f>DATOS!H261</f>
        <v>0.38734482534474257</v>
      </c>
      <c r="D20" s="416">
        <f>DATOS!L261</f>
        <v>0.39183418843503287</v>
      </c>
      <c r="E20" s="416">
        <f>DATOS!P261</f>
        <v>0.27192385136311031</v>
      </c>
      <c r="F20" s="416">
        <f>DATOS!T261</f>
        <v>0.39517662024697586</v>
      </c>
      <c r="G20" s="416">
        <f>DATOS!X261</f>
        <v>0</v>
      </c>
      <c r="H20" s="416" t="e">
        <f>DATOS!AB261</f>
        <v>#DIV/0!</v>
      </c>
      <c r="I20" s="416" t="e">
        <f>DATOS!AF261</f>
        <v>#DIV/0!</v>
      </c>
      <c r="J20" s="416" t="e">
        <f>DATOS!AJ261</f>
        <v>#DIV/0!</v>
      </c>
      <c r="K20" s="416" t="e">
        <f>DATOS!AN261</f>
        <v>#DIV/0!</v>
      </c>
      <c r="L20" s="416" t="e">
        <f>DATOS!AR261</f>
        <v>#DIV/0!</v>
      </c>
      <c r="M20" s="416" t="e">
        <f>DATOS!AV261</f>
        <v>#DIV/0!</v>
      </c>
    </row>
    <row r="21" spans="1:13" ht="21.95" customHeight="1" thickBot="1" x14ac:dyDescent="0.25">
      <c r="A21" s="401" t="s">
        <v>314</v>
      </c>
      <c r="B21" s="416">
        <f>DATOS!D262</f>
        <v>4.4001886128833601E-2</v>
      </c>
      <c r="C21" s="416">
        <f>DATOS!H262</f>
        <v>3.8585051793103335E-2</v>
      </c>
      <c r="D21" s="416">
        <f>DATOS!L262</f>
        <v>4.7042041267899459E-2</v>
      </c>
      <c r="E21" s="416">
        <f>DATOS!P262</f>
        <v>3.4278469357014299E-2</v>
      </c>
      <c r="F21" s="416">
        <f>DATOS!T262</f>
        <v>4.6284705983751853E-2</v>
      </c>
      <c r="G21" s="416">
        <f>DATOS!X262</f>
        <v>0</v>
      </c>
      <c r="H21" s="416" t="e">
        <f>DATOS!AB262</f>
        <v>#DIV/0!</v>
      </c>
      <c r="I21" s="416" t="e">
        <f>DATOS!AF262</f>
        <v>#DIV/0!</v>
      </c>
      <c r="J21" s="416" t="e">
        <f>DATOS!AJ262</f>
        <v>#DIV/0!</v>
      </c>
      <c r="K21" s="416" t="e">
        <f>DATOS!AN262</f>
        <v>#DIV/0!</v>
      </c>
      <c r="L21" s="416" t="e">
        <f>DATOS!AR262</f>
        <v>#DIV/0!</v>
      </c>
      <c r="M21" s="416" t="e">
        <f>DATOS!AV262</f>
        <v>#DIV/0!</v>
      </c>
    </row>
    <row r="22" spans="1:13" ht="21.95" customHeight="1" thickBot="1" x14ac:dyDescent="0.25">
      <c r="A22" s="401" t="s">
        <v>315</v>
      </c>
      <c r="B22" s="416">
        <f>DATOS!D263</f>
        <v>0.12857369011033878</v>
      </c>
      <c r="C22" s="416">
        <f>DATOS!H263</f>
        <v>1.8943582542548049E-2</v>
      </c>
      <c r="D22" s="416">
        <f>DATOS!L263</f>
        <v>5.3406101337473505E-2</v>
      </c>
      <c r="E22" s="416">
        <f>DATOS!P263</f>
        <v>5.3045364257518463E-2</v>
      </c>
      <c r="F22" s="416">
        <f>DATOS!T263</f>
        <v>6.1915725978890168E-2</v>
      </c>
      <c r="G22" s="416">
        <f>DATOS!X263</f>
        <v>0</v>
      </c>
      <c r="H22" s="416" t="e">
        <f>DATOS!AB263</f>
        <v>#DIV/0!</v>
      </c>
      <c r="I22" s="416" t="e">
        <f>DATOS!AF263</f>
        <v>#DIV/0!</v>
      </c>
      <c r="J22" s="416" t="e">
        <f>DATOS!AJ263</f>
        <v>#DIV/0!</v>
      </c>
      <c r="K22" s="416" t="e">
        <f>DATOS!AN263</f>
        <v>#DIV/0!</v>
      </c>
      <c r="L22" s="416" t="e">
        <f>DATOS!AR263</f>
        <v>#DIV/0!</v>
      </c>
      <c r="M22" s="416" t="e">
        <f>DATOS!AV263</f>
        <v>#DIV/0!</v>
      </c>
    </row>
    <row r="23" spans="1:13" ht="21.95" customHeight="1" thickBot="1" x14ac:dyDescent="0.25">
      <c r="A23" s="401" t="s">
        <v>316</v>
      </c>
      <c r="B23" s="416">
        <f>DATOS!D266</f>
        <v>0.11621180983154389</v>
      </c>
      <c r="C23" s="416">
        <f>DATOS!H266</f>
        <v>7.2916656910052502E-2</v>
      </c>
      <c r="D23" s="416">
        <f>DATOS!L266</f>
        <v>8.1705048751331125E-2</v>
      </c>
      <c r="E23" s="416">
        <f>DATOS!P266</f>
        <v>6.1259344370208198E-2</v>
      </c>
      <c r="F23" s="416">
        <f>DATOS!T266</f>
        <v>0.11184261897627393</v>
      </c>
      <c r="G23" s="416">
        <f>DATOS!X266</f>
        <v>0</v>
      </c>
      <c r="H23" s="416" t="e">
        <f>DATOS!AB266</f>
        <v>#DIV/0!</v>
      </c>
      <c r="I23" s="416" t="e">
        <f>DATOS!AF266</f>
        <v>#DIV/0!</v>
      </c>
      <c r="J23" s="416" t="e">
        <f>DATOS!AJ266</f>
        <v>#DIV/0!</v>
      </c>
      <c r="K23" s="416" t="e">
        <f>DATOS!AN266</f>
        <v>#DIV/0!</v>
      </c>
      <c r="L23" s="416" t="e">
        <f>DATOS!AR266</f>
        <v>#DIV/0!</v>
      </c>
      <c r="M23" s="416" t="e">
        <f>DATOS!AV266</f>
        <v>#DIV/0!</v>
      </c>
    </row>
    <row r="24" spans="1:13" ht="21.95" customHeight="1" thickBot="1" x14ac:dyDescent="0.25">
      <c r="A24" s="401" t="s">
        <v>60</v>
      </c>
      <c r="B24" s="416">
        <f>DATOS!D264</f>
        <v>0.1273109332613947</v>
      </c>
      <c r="C24" s="416">
        <f>DATOS!H264</f>
        <v>0.11043712940867051</v>
      </c>
      <c r="D24" s="416">
        <f>DATOS!L264</f>
        <v>0.13322491901042413</v>
      </c>
      <c r="E24" s="416">
        <f>DATOS!P264</f>
        <v>8.3473607145429216E-2</v>
      </c>
      <c r="F24" s="416">
        <f>DATOS!T264</f>
        <v>0.12740701291757334</v>
      </c>
      <c r="G24" s="416">
        <f>DATOS!X264</f>
        <v>0</v>
      </c>
      <c r="H24" s="416" t="e">
        <f>DATOS!AB264</f>
        <v>#DIV/0!</v>
      </c>
      <c r="I24" s="416" t="e">
        <f>DATOS!AF264</f>
        <v>#DIV/0!</v>
      </c>
      <c r="J24" s="416" t="e">
        <f>DATOS!AJ264</f>
        <v>#DIV/0!</v>
      </c>
      <c r="K24" s="416" t="e">
        <f>DATOS!AN264</f>
        <v>#DIV/0!</v>
      </c>
      <c r="L24" s="416" t="e">
        <f>DATOS!AR264</f>
        <v>#DIV/0!</v>
      </c>
      <c r="M24" s="416" t="e">
        <f>DATOS!AV264</f>
        <v>#DIV/0!</v>
      </c>
    </row>
    <row r="25" spans="1:13" ht="21.95" customHeight="1" thickBot="1" x14ac:dyDescent="0.25">
      <c r="A25" s="401" t="s">
        <v>317</v>
      </c>
      <c r="B25" s="416">
        <f>DATOS!D265</f>
        <v>1.1428800363410734E-3</v>
      </c>
      <c r="C25" s="416">
        <f>DATOS!H265</f>
        <v>1.2269917963890476E-3</v>
      </c>
      <c r="D25" s="416">
        <f>DATOS!L265</f>
        <v>2.0440450601169068E-4</v>
      </c>
      <c r="E25" s="416">
        <f>DATOS!P265</f>
        <v>2.4525987957344669E-4</v>
      </c>
      <c r="F25" s="416">
        <f>DATOS!T265</f>
        <v>2.9959366491309357E-4</v>
      </c>
      <c r="G25" s="416">
        <f>DATOS!X265</f>
        <v>0</v>
      </c>
      <c r="H25" s="416" t="e">
        <f>DATOS!AB265</f>
        <v>#DIV/0!</v>
      </c>
      <c r="I25" s="416" t="e">
        <f>DATOS!AF265</f>
        <v>#DIV/0!</v>
      </c>
      <c r="J25" s="416" t="e">
        <f>DATOS!AJ265</f>
        <v>#DIV/0!</v>
      </c>
      <c r="K25" s="416" t="e">
        <f>DATOS!AN265</f>
        <v>#DIV/0!</v>
      </c>
      <c r="L25" s="416" t="e">
        <f>DATOS!AR265</f>
        <v>#DIV/0!</v>
      </c>
      <c r="M25" s="416" t="e">
        <f>DATOS!AV265</f>
        <v>#DIV/0!</v>
      </c>
    </row>
    <row r="26" spans="1:13" ht="21.95" customHeight="1" thickBot="1" x14ac:dyDescent="0.25">
      <c r="A26" s="401" t="s">
        <v>318</v>
      </c>
      <c r="B26" s="416">
        <v>0</v>
      </c>
      <c r="C26" s="416">
        <v>0</v>
      </c>
      <c r="D26" s="416">
        <v>0</v>
      </c>
      <c r="E26" s="416">
        <v>0</v>
      </c>
      <c r="F26" s="416">
        <v>0</v>
      </c>
      <c r="G26" s="416">
        <v>0</v>
      </c>
      <c r="H26" s="416">
        <v>0</v>
      </c>
      <c r="I26" s="416">
        <v>0</v>
      </c>
      <c r="J26" s="416">
        <v>0</v>
      </c>
      <c r="K26" s="416">
        <v>0</v>
      </c>
      <c r="L26" s="416">
        <v>0</v>
      </c>
      <c r="M26" s="416">
        <v>0</v>
      </c>
    </row>
    <row r="27" spans="1:13" ht="21.95" customHeight="1" thickBot="1" x14ac:dyDescent="0.25">
      <c r="A27" s="399" t="s">
        <v>319</v>
      </c>
      <c r="B27" s="415">
        <f>DATOS!B268</f>
        <v>0.14834564033025219</v>
      </c>
      <c r="C27" s="415">
        <f>DATOS!F268</f>
        <v>0.37054576220449387</v>
      </c>
      <c r="D27" s="415">
        <f>DATOS!J268</f>
        <v>0.29258329669182714</v>
      </c>
      <c r="E27" s="415">
        <f>DATOS!N268</f>
        <v>0.49577410362714613</v>
      </c>
      <c r="F27" s="415">
        <f>DATOS!R268</f>
        <v>0.25707372223162173</v>
      </c>
      <c r="G27" s="415">
        <f>DATOS!V268</f>
        <v>1</v>
      </c>
      <c r="H27" s="415" t="e">
        <f>DATOS!Z268</f>
        <v>#DIV/0!</v>
      </c>
      <c r="I27" s="415" t="e">
        <f>DATOS!AD268</f>
        <v>#DIV/0!</v>
      </c>
      <c r="J27" s="415" t="e">
        <f>DATOS!AH268</f>
        <v>#DIV/0!</v>
      </c>
      <c r="K27" s="415" t="e">
        <f>DATOS!AL268</f>
        <v>#DIV/0!</v>
      </c>
      <c r="L27" s="415" t="e">
        <f>DATOS!AP268</f>
        <v>#DIV/0!</v>
      </c>
      <c r="M27" s="415" t="e">
        <f>DATOS!AT268</f>
        <v>#DIV/0!</v>
      </c>
    </row>
  </sheetData>
  <pageMargins left="0.47244094488188981" right="0.15748031496062992" top="0.35433070866141736" bottom="0.15748031496062992" header="0" footer="0"/>
  <pageSetup paperSize="9" scale="74" orientation="landscape" horizontalDpi="300" verticalDpi="300" r:id="rId1"/>
  <headerFooter alignWithMargins="0"/>
  <ignoredErrors>
    <ignoredError sqref="F18:F25 B18:E27 F27 G18:G27 H18:H27 I18:I27 J18:J27 K18:K27 L18:L27" evalErro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M27"/>
  <sheetViews>
    <sheetView topLeftCell="A4" workbookViewId="0">
      <selection activeCell="J11" sqref="J11"/>
    </sheetView>
  </sheetViews>
  <sheetFormatPr baseColWidth="10" defaultRowHeight="12.75" x14ac:dyDescent="0.2"/>
  <cols>
    <col min="1" max="1" width="30.5703125" style="395" bestFit="1" customWidth="1"/>
    <col min="2" max="2" width="15.28515625" style="395" customWidth="1"/>
    <col min="3" max="3" width="16.5703125" style="395" bestFit="1" customWidth="1"/>
    <col min="4" max="4" width="15.140625" style="395" customWidth="1"/>
    <col min="5" max="5" width="13.85546875" style="395" customWidth="1"/>
    <col min="6" max="6" width="13.7109375" style="395" customWidth="1"/>
    <col min="7" max="7" width="15.140625" style="395" customWidth="1"/>
    <col min="8" max="9" width="13.5703125" style="395" customWidth="1"/>
    <col min="10" max="10" width="12.5703125" style="395" customWidth="1"/>
    <col min="11" max="11" width="11.85546875" style="395" customWidth="1"/>
    <col min="12" max="256" width="11.42578125" style="395"/>
    <col min="257" max="257" width="30.5703125" style="395" bestFit="1" customWidth="1"/>
    <col min="258" max="258" width="9.28515625" style="395" bestFit="1" customWidth="1"/>
    <col min="259" max="260" width="8.42578125" style="395" bestFit="1" customWidth="1"/>
    <col min="261" max="261" width="17.42578125" style="395" customWidth="1"/>
    <col min="262" max="262" width="20.28515625" style="395" customWidth="1"/>
    <col min="263" max="263" width="14" style="395" customWidth="1"/>
    <col min="264" max="512" width="11.42578125" style="395"/>
    <col min="513" max="513" width="30.5703125" style="395" bestFit="1" customWidth="1"/>
    <col min="514" max="514" width="9.28515625" style="395" bestFit="1" customWidth="1"/>
    <col min="515" max="516" width="8.42578125" style="395" bestFit="1" customWidth="1"/>
    <col min="517" max="517" width="17.42578125" style="395" customWidth="1"/>
    <col min="518" max="518" width="20.28515625" style="395" customWidth="1"/>
    <col min="519" max="519" width="14" style="395" customWidth="1"/>
    <col min="520" max="768" width="11.42578125" style="395"/>
    <col min="769" max="769" width="30.5703125" style="395" bestFit="1" customWidth="1"/>
    <col min="770" max="770" width="9.28515625" style="395" bestFit="1" customWidth="1"/>
    <col min="771" max="772" width="8.42578125" style="395" bestFit="1" customWidth="1"/>
    <col min="773" max="773" width="17.42578125" style="395" customWidth="1"/>
    <col min="774" max="774" width="20.28515625" style="395" customWidth="1"/>
    <col min="775" max="775" width="14" style="395" customWidth="1"/>
    <col min="776" max="1024" width="11.42578125" style="395"/>
    <col min="1025" max="1025" width="30.5703125" style="395" bestFit="1" customWidth="1"/>
    <col min="1026" max="1026" width="9.28515625" style="395" bestFit="1" customWidth="1"/>
    <col min="1027" max="1028" width="8.42578125" style="395" bestFit="1" customWidth="1"/>
    <col min="1029" max="1029" width="17.42578125" style="395" customWidth="1"/>
    <col min="1030" max="1030" width="20.28515625" style="395" customWidth="1"/>
    <col min="1031" max="1031" width="14" style="395" customWidth="1"/>
    <col min="1032" max="1280" width="11.42578125" style="395"/>
    <col min="1281" max="1281" width="30.5703125" style="395" bestFit="1" customWidth="1"/>
    <col min="1282" max="1282" width="9.28515625" style="395" bestFit="1" customWidth="1"/>
    <col min="1283" max="1284" width="8.42578125" style="395" bestFit="1" customWidth="1"/>
    <col min="1285" max="1285" width="17.42578125" style="395" customWidth="1"/>
    <col min="1286" max="1286" width="20.28515625" style="395" customWidth="1"/>
    <col min="1287" max="1287" width="14" style="395" customWidth="1"/>
    <col min="1288" max="1536" width="11.42578125" style="395"/>
    <col min="1537" max="1537" width="30.5703125" style="395" bestFit="1" customWidth="1"/>
    <col min="1538" max="1538" width="9.28515625" style="395" bestFit="1" customWidth="1"/>
    <col min="1539" max="1540" width="8.42578125" style="395" bestFit="1" customWidth="1"/>
    <col min="1541" max="1541" width="17.42578125" style="395" customWidth="1"/>
    <col min="1542" max="1542" width="20.28515625" style="395" customWidth="1"/>
    <col min="1543" max="1543" width="14" style="395" customWidth="1"/>
    <col min="1544" max="1792" width="11.42578125" style="395"/>
    <col min="1793" max="1793" width="30.5703125" style="395" bestFit="1" customWidth="1"/>
    <col min="1794" max="1794" width="9.28515625" style="395" bestFit="1" customWidth="1"/>
    <col min="1795" max="1796" width="8.42578125" style="395" bestFit="1" customWidth="1"/>
    <col min="1797" max="1797" width="17.42578125" style="395" customWidth="1"/>
    <col min="1798" max="1798" width="20.28515625" style="395" customWidth="1"/>
    <col min="1799" max="1799" width="14" style="395" customWidth="1"/>
    <col min="1800" max="2048" width="11.42578125" style="395"/>
    <col min="2049" max="2049" width="30.5703125" style="395" bestFit="1" customWidth="1"/>
    <col min="2050" max="2050" width="9.28515625" style="395" bestFit="1" customWidth="1"/>
    <col min="2051" max="2052" width="8.42578125" style="395" bestFit="1" customWidth="1"/>
    <col min="2053" max="2053" width="17.42578125" style="395" customWidth="1"/>
    <col min="2054" max="2054" width="20.28515625" style="395" customWidth="1"/>
    <col min="2055" max="2055" width="14" style="395" customWidth="1"/>
    <col min="2056" max="2304" width="11.42578125" style="395"/>
    <col min="2305" max="2305" width="30.5703125" style="395" bestFit="1" customWidth="1"/>
    <col min="2306" max="2306" width="9.28515625" style="395" bestFit="1" customWidth="1"/>
    <col min="2307" max="2308" width="8.42578125" style="395" bestFit="1" customWidth="1"/>
    <col min="2309" max="2309" width="17.42578125" style="395" customWidth="1"/>
    <col min="2310" max="2310" width="20.28515625" style="395" customWidth="1"/>
    <col min="2311" max="2311" width="14" style="395" customWidth="1"/>
    <col min="2312" max="2560" width="11.42578125" style="395"/>
    <col min="2561" max="2561" width="30.5703125" style="395" bestFit="1" customWidth="1"/>
    <col min="2562" max="2562" width="9.28515625" style="395" bestFit="1" customWidth="1"/>
    <col min="2563" max="2564" width="8.42578125" style="395" bestFit="1" customWidth="1"/>
    <col min="2565" max="2565" width="17.42578125" style="395" customWidth="1"/>
    <col min="2566" max="2566" width="20.28515625" style="395" customWidth="1"/>
    <col min="2567" max="2567" width="14" style="395" customWidth="1"/>
    <col min="2568" max="2816" width="11.42578125" style="395"/>
    <col min="2817" max="2817" width="30.5703125" style="395" bestFit="1" customWidth="1"/>
    <col min="2818" max="2818" width="9.28515625" style="395" bestFit="1" customWidth="1"/>
    <col min="2819" max="2820" width="8.42578125" style="395" bestFit="1" customWidth="1"/>
    <col min="2821" max="2821" width="17.42578125" style="395" customWidth="1"/>
    <col min="2822" max="2822" width="20.28515625" style="395" customWidth="1"/>
    <col min="2823" max="2823" width="14" style="395" customWidth="1"/>
    <col min="2824" max="3072" width="11.42578125" style="395"/>
    <col min="3073" max="3073" width="30.5703125" style="395" bestFit="1" customWidth="1"/>
    <col min="3074" max="3074" width="9.28515625" style="395" bestFit="1" customWidth="1"/>
    <col min="3075" max="3076" width="8.42578125" style="395" bestFit="1" customWidth="1"/>
    <col min="3077" max="3077" width="17.42578125" style="395" customWidth="1"/>
    <col min="3078" max="3078" width="20.28515625" style="395" customWidth="1"/>
    <col min="3079" max="3079" width="14" style="395" customWidth="1"/>
    <col min="3080" max="3328" width="11.42578125" style="395"/>
    <col min="3329" max="3329" width="30.5703125" style="395" bestFit="1" customWidth="1"/>
    <col min="3330" max="3330" width="9.28515625" style="395" bestFit="1" customWidth="1"/>
    <col min="3331" max="3332" width="8.42578125" style="395" bestFit="1" customWidth="1"/>
    <col min="3333" max="3333" width="17.42578125" style="395" customWidth="1"/>
    <col min="3334" max="3334" width="20.28515625" style="395" customWidth="1"/>
    <col min="3335" max="3335" width="14" style="395" customWidth="1"/>
    <col min="3336" max="3584" width="11.42578125" style="395"/>
    <col min="3585" max="3585" width="30.5703125" style="395" bestFit="1" customWidth="1"/>
    <col min="3586" max="3586" width="9.28515625" style="395" bestFit="1" customWidth="1"/>
    <col min="3587" max="3588" width="8.42578125" style="395" bestFit="1" customWidth="1"/>
    <col min="3589" max="3589" width="17.42578125" style="395" customWidth="1"/>
    <col min="3590" max="3590" width="20.28515625" style="395" customWidth="1"/>
    <col min="3591" max="3591" width="14" style="395" customWidth="1"/>
    <col min="3592" max="3840" width="11.42578125" style="395"/>
    <col min="3841" max="3841" width="30.5703125" style="395" bestFit="1" customWidth="1"/>
    <col min="3842" max="3842" width="9.28515625" style="395" bestFit="1" customWidth="1"/>
    <col min="3843" max="3844" width="8.42578125" style="395" bestFit="1" customWidth="1"/>
    <col min="3845" max="3845" width="17.42578125" style="395" customWidth="1"/>
    <col min="3846" max="3846" width="20.28515625" style="395" customWidth="1"/>
    <col min="3847" max="3847" width="14" style="395" customWidth="1"/>
    <col min="3848" max="4096" width="11.42578125" style="395"/>
    <col min="4097" max="4097" width="30.5703125" style="395" bestFit="1" customWidth="1"/>
    <col min="4098" max="4098" width="9.28515625" style="395" bestFit="1" customWidth="1"/>
    <col min="4099" max="4100" width="8.42578125" style="395" bestFit="1" customWidth="1"/>
    <col min="4101" max="4101" width="17.42578125" style="395" customWidth="1"/>
    <col min="4102" max="4102" width="20.28515625" style="395" customWidth="1"/>
    <col min="4103" max="4103" width="14" style="395" customWidth="1"/>
    <col min="4104" max="4352" width="11.42578125" style="395"/>
    <col min="4353" max="4353" width="30.5703125" style="395" bestFit="1" customWidth="1"/>
    <col min="4354" max="4354" width="9.28515625" style="395" bestFit="1" customWidth="1"/>
    <col min="4355" max="4356" width="8.42578125" style="395" bestFit="1" customWidth="1"/>
    <col min="4357" max="4357" width="17.42578125" style="395" customWidth="1"/>
    <col min="4358" max="4358" width="20.28515625" style="395" customWidth="1"/>
    <col min="4359" max="4359" width="14" style="395" customWidth="1"/>
    <col min="4360" max="4608" width="11.42578125" style="395"/>
    <col min="4609" max="4609" width="30.5703125" style="395" bestFit="1" customWidth="1"/>
    <col min="4610" max="4610" width="9.28515625" style="395" bestFit="1" customWidth="1"/>
    <col min="4611" max="4612" width="8.42578125" style="395" bestFit="1" customWidth="1"/>
    <col min="4613" max="4613" width="17.42578125" style="395" customWidth="1"/>
    <col min="4614" max="4614" width="20.28515625" style="395" customWidth="1"/>
    <col min="4615" max="4615" width="14" style="395" customWidth="1"/>
    <col min="4616" max="4864" width="11.42578125" style="395"/>
    <col min="4865" max="4865" width="30.5703125" style="395" bestFit="1" customWidth="1"/>
    <col min="4866" max="4866" width="9.28515625" style="395" bestFit="1" customWidth="1"/>
    <col min="4867" max="4868" width="8.42578125" style="395" bestFit="1" customWidth="1"/>
    <col min="4869" max="4869" width="17.42578125" style="395" customWidth="1"/>
    <col min="4870" max="4870" width="20.28515625" style="395" customWidth="1"/>
    <col min="4871" max="4871" width="14" style="395" customWidth="1"/>
    <col min="4872" max="5120" width="11.42578125" style="395"/>
    <col min="5121" max="5121" width="30.5703125" style="395" bestFit="1" customWidth="1"/>
    <col min="5122" max="5122" width="9.28515625" style="395" bestFit="1" customWidth="1"/>
    <col min="5123" max="5124" width="8.42578125" style="395" bestFit="1" customWidth="1"/>
    <col min="5125" max="5125" width="17.42578125" style="395" customWidth="1"/>
    <col min="5126" max="5126" width="20.28515625" style="395" customWidth="1"/>
    <col min="5127" max="5127" width="14" style="395" customWidth="1"/>
    <col min="5128" max="5376" width="11.42578125" style="395"/>
    <col min="5377" max="5377" width="30.5703125" style="395" bestFit="1" customWidth="1"/>
    <col min="5378" max="5378" width="9.28515625" style="395" bestFit="1" customWidth="1"/>
    <col min="5379" max="5380" width="8.42578125" style="395" bestFit="1" customWidth="1"/>
    <col min="5381" max="5381" width="17.42578125" style="395" customWidth="1"/>
    <col min="5382" max="5382" width="20.28515625" style="395" customWidth="1"/>
    <col min="5383" max="5383" width="14" style="395" customWidth="1"/>
    <col min="5384" max="5632" width="11.42578125" style="395"/>
    <col min="5633" max="5633" width="30.5703125" style="395" bestFit="1" customWidth="1"/>
    <col min="5634" max="5634" width="9.28515625" style="395" bestFit="1" customWidth="1"/>
    <col min="5635" max="5636" width="8.42578125" style="395" bestFit="1" customWidth="1"/>
    <col min="5637" max="5637" width="17.42578125" style="395" customWidth="1"/>
    <col min="5638" max="5638" width="20.28515625" style="395" customWidth="1"/>
    <col min="5639" max="5639" width="14" style="395" customWidth="1"/>
    <col min="5640" max="5888" width="11.42578125" style="395"/>
    <col min="5889" max="5889" width="30.5703125" style="395" bestFit="1" customWidth="1"/>
    <col min="5890" max="5890" width="9.28515625" style="395" bestFit="1" customWidth="1"/>
    <col min="5891" max="5892" width="8.42578125" style="395" bestFit="1" customWidth="1"/>
    <col min="5893" max="5893" width="17.42578125" style="395" customWidth="1"/>
    <col min="5894" max="5894" width="20.28515625" style="395" customWidth="1"/>
    <col min="5895" max="5895" width="14" style="395" customWidth="1"/>
    <col min="5896" max="6144" width="11.42578125" style="395"/>
    <col min="6145" max="6145" width="30.5703125" style="395" bestFit="1" customWidth="1"/>
    <col min="6146" max="6146" width="9.28515625" style="395" bestFit="1" customWidth="1"/>
    <col min="6147" max="6148" width="8.42578125" style="395" bestFit="1" customWidth="1"/>
    <col min="6149" max="6149" width="17.42578125" style="395" customWidth="1"/>
    <col min="6150" max="6150" width="20.28515625" style="395" customWidth="1"/>
    <col min="6151" max="6151" width="14" style="395" customWidth="1"/>
    <col min="6152" max="6400" width="11.42578125" style="395"/>
    <col min="6401" max="6401" width="30.5703125" style="395" bestFit="1" customWidth="1"/>
    <col min="6402" max="6402" width="9.28515625" style="395" bestFit="1" customWidth="1"/>
    <col min="6403" max="6404" width="8.42578125" style="395" bestFit="1" customWidth="1"/>
    <col min="6405" max="6405" width="17.42578125" style="395" customWidth="1"/>
    <col min="6406" max="6406" width="20.28515625" style="395" customWidth="1"/>
    <col min="6407" max="6407" width="14" style="395" customWidth="1"/>
    <col min="6408" max="6656" width="11.42578125" style="395"/>
    <col min="6657" max="6657" width="30.5703125" style="395" bestFit="1" customWidth="1"/>
    <col min="6658" max="6658" width="9.28515625" style="395" bestFit="1" customWidth="1"/>
    <col min="6659" max="6660" width="8.42578125" style="395" bestFit="1" customWidth="1"/>
    <col min="6661" max="6661" width="17.42578125" style="395" customWidth="1"/>
    <col min="6662" max="6662" width="20.28515625" style="395" customWidth="1"/>
    <col min="6663" max="6663" width="14" style="395" customWidth="1"/>
    <col min="6664" max="6912" width="11.42578125" style="395"/>
    <col min="6913" max="6913" width="30.5703125" style="395" bestFit="1" customWidth="1"/>
    <col min="6914" max="6914" width="9.28515625" style="395" bestFit="1" customWidth="1"/>
    <col min="6915" max="6916" width="8.42578125" style="395" bestFit="1" customWidth="1"/>
    <col min="6917" max="6917" width="17.42578125" style="395" customWidth="1"/>
    <col min="6918" max="6918" width="20.28515625" style="395" customWidth="1"/>
    <col min="6919" max="6919" width="14" style="395" customWidth="1"/>
    <col min="6920" max="7168" width="11.42578125" style="395"/>
    <col min="7169" max="7169" width="30.5703125" style="395" bestFit="1" customWidth="1"/>
    <col min="7170" max="7170" width="9.28515625" style="395" bestFit="1" customWidth="1"/>
    <col min="7171" max="7172" width="8.42578125" style="395" bestFit="1" customWidth="1"/>
    <col min="7173" max="7173" width="17.42578125" style="395" customWidth="1"/>
    <col min="7174" max="7174" width="20.28515625" style="395" customWidth="1"/>
    <col min="7175" max="7175" width="14" style="395" customWidth="1"/>
    <col min="7176" max="7424" width="11.42578125" style="395"/>
    <col min="7425" max="7425" width="30.5703125" style="395" bestFit="1" customWidth="1"/>
    <col min="7426" max="7426" width="9.28515625" style="395" bestFit="1" customWidth="1"/>
    <col min="7427" max="7428" width="8.42578125" style="395" bestFit="1" customWidth="1"/>
    <col min="7429" max="7429" width="17.42578125" style="395" customWidth="1"/>
    <col min="7430" max="7430" width="20.28515625" style="395" customWidth="1"/>
    <col min="7431" max="7431" width="14" style="395" customWidth="1"/>
    <col min="7432" max="7680" width="11.42578125" style="395"/>
    <col min="7681" max="7681" width="30.5703125" style="395" bestFit="1" customWidth="1"/>
    <col min="7682" max="7682" width="9.28515625" style="395" bestFit="1" customWidth="1"/>
    <col min="7683" max="7684" width="8.42578125" style="395" bestFit="1" customWidth="1"/>
    <col min="7685" max="7685" width="17.42578125" style="395" customWidth="1"/>
    <col min="7686" max="7686" width="20.28515625" style="395" customWidth="1"/>
    <col min="7687" max="7687" width="14" style="395" customWidth="1"/>
    <col min="7688" max="7936" width="11.42578125" style="395"/>
    <col min="7937" max="7937" width="30.5703125" style="395" bestFit="1" customWidth="1"/>
    <col min="7938" max="7938" width="9.28515625" style="395" bestFit="1" customWidth="1"/>
    <col min="7939" max="7940" width="8.42578125" style="395" bestFit="1" customWidth="1"/>
    <col min="7941" max="7941" width="17.42578125" style="395" customWidth="1"/>
    <col min="7942" max="7942" width="20.28515625" style="395" customWidth="1"/>
    <col min="7943" max="7943" width="14" style="395" customWidth="1"/>
    <col min="7944" max="8192" width="11.42578125" style="395"/>
    <col min="8193" max="8193" width="30.5703125" style="395" bestFit="1" customWidth="1"/>
    <col min="8194" max="8194" width="9.28515625" style="395" bestFit="1" customWidth="1"/>
    <col min="8195" max="8196" width="8.42578125" style="395" bestFit="1" customWidth="1"/>
    <col min="8197" max="8197" width="17.42578125" style="395" customWidth="1"/>
    <col min="8198" max="8198" width="20.28515625" style="395" customWidth="1"/>
    <col min="8199" max="8199" width="14" style="395" customWidth="1"/>
    <col min="8200" max="8448" width="11.42578125" style="395"/>
    <col min="8449" max="8449" width="30.5703125" style="395" bestFit="1" customWidth="1"/>
    <col min="8450" max="8450" width="9.28515625" style="395" bestFit="1" customWidth="1"/>
    <col min="8451" max="8452" width="8.42578125" style="395" bestFit="1" customWidth="1"/>
    <col min="8453" max="8453" width="17.42578125" style="395" customWidth="1"/>
    <col min="8454" max="8454" width="20.28515625" style="395" customWidth="1"/>
    <col min="8455" max="8455" width="14" style="395" customWidth="1"/>
    <col min="8456" max="8704" width="11.42578125" style="395"/>
    <col min="8705" max="8705" width="30.5703125" style="395" bestFit="1" customWidth="1"/>
    <col min="8706" max="8706" width="9.28515625" style="395" bestFit="1" customWidth="1"/>
    <col min="8707" max="8708" width="8.42578125" style="395" bestFit="1" customWidth="1"/>
    <col min="8709" max="8709" width="17.42578125" style="395" customWidth="1"/>
    <col min="8710" max="8710" width="20.28515625" style="395" customWidth="1"/>
    <col min="8711" max="8711" width="14" style="395" customWidth="1"/>
    <col min="8712" max="8960" width="11.42578125" style="395"/>
    <col min="8961" max="8961" width="30.5703125" style="395" bestFit="1" customWidth="1"/>
    <col min="8962" max="8962" width="9.28515625" style="395" bestFit="1" customWidth="1"/>
    <col min="8963" max="8964" width="8.42578125" style="395" bestFit="1" customWidth="1"/>
    <col min="8965" max="8965" width="17.42578125" style="395" customWidth="1"/>
    <col min="8966" max="8966" width="20.28515625" style="395" customWidth="1"/>
    <col min="8967" max="8967" width="14" style="395" customWidth="1"/>
    <col min="8968" max="9216" width="11.42578125" style="395"/>
    <col min="9217" max="9217" width="30.5703125" style="395" bestFit="1" customWidth="1"/>
    <col min="9218" max="9218" width="9.28515625" style="395" bestFit="1" customWidth="1"/>
    <col min="9219" max="9220" width="8.42578125" style="395" bestFit="1" customWidth="1"/>
    <col min="9221" max="9221" width="17.42578125" style="395" customWidth="1"/>
    <col min="9222" max="9222" width="20.28515625" style="395" customWidth="1"/>
    <col min="9223" max="9223" width="14" style="395" customWidth="1"/>
    <col min="9224" max="9472" width="11.42578125" style="395"/>
    <col min="9473" max="9473" width="30.5703125" style="395" bestFit="1" customWidth="1"/>
    <col min="9474" max="9474" width="9.28515625" style="395" bestFit="1" customWidth="1"/>
    <col min="9475" max="9476" width="8.42578125" style="395" bestFit="1" customWidth="1"/>
    <col min="9477" max="9477" width="17.42578125" style="395" customWidth="1"/>
    <col min="9478" max="9478" width="20.28515625" style="395" customWidth="1"/>
    <col min="9479" max="9479" width="14" style="395" customWidth="1"/>
    <col min="9480" max="9728" width="11.42578125" style="395"/>
    <col min="9729" max="9729" width="30.5703125" style="395" bestFit="1" customWidth="1"/>
    <col min="9730" max="9730" width="9.28515625" style="395" bestFit="1" customWidth="1"/>
    <col min="9731" max="9732" width="8.42578125" style="395" bestFit="1" customWidth="1"/>
    <col min="9733" max="9733" width="17.42578125" style="395" customWidth="1"/>
    <col min="9734" max="9734" width="20.28515625" style="395" customWidth="1"/>
    <col min="9735" max="9735" width="14" style="395" customWidth="1"/>
    <col min="9736" max="9984" width="11.42578125" style="395"/>
    <col min="9985" max="9985" width="30.5703125" style="395" bestFit="1" customWidth="1"/>
    <col min="9986" max="9986" width="9.28515625" style="395" bestFit="1" customWidth="1"/>
    <col min="9987" max="9988" width="8.42578125" style="395" bestFit="1" customWidth="1"/>
    <col min="9989" max="9989" width="17.42578125" style="395" customWidth="1"/>
    <col min="9990" max="9990" width="20.28515625" style="395" customWidth="1"/>
    <col min="9991" max="9991" width="14" style="395" customWidth="1"/>
    <col min="9992" max="10240" width="11.42578125" style="395"/>
    <col min="10241" max="10241" width="30.5703125" style="395" bestFit="1" customWidth="1"/>
    <col min="10242" max="10242" width="9.28515625" style="395" bestFit="1" customWidth="1"/>
    <col min="10243" max="10244" width="8.42578125" style="395" bestFit="1" customWidth="1"/>
    <col min="10245" max="10245" width="17.42578125" style="395" customWidth="1"/>
    <col min="10246" max="10246" width="20.28515625" style="395" customWidth="1"/>
    <col min="10247" max="10247" width="14" style="395" customWidth="1"/>
    <col min="10248" max="10496" width="11.42578125" style="395"/>
    <col min="10497" max="10497" width="30.5703125" style="395" bestFit="1" customWidth="1"/>
    <col min="10498" max="10498" width="9.28515625" style="395" bestFit="1" customWidth="1"/>
    <col min="10499" max="10500" width="8.42578125" style="395" bestFit="1" customWidth="1"/>
    <col min="10501" max="10501" width="17.42578125" style="395" customWidth="1"/>
    <col min="10502" max="10502" width="20.28515625" style="395" customWidth="1"/>
    <col min="10503" max="10503" width="14" style="395" customWidth="1"/>
    <col min="10504" max="10752" width="11.42578125" style="395"/>
    <col min="10753" max="10753" width="30.5703125" style="395" bestFit="1" customWidth="1"/>
    <col min="10754" max="10754" width="9.28515625" style="395" bestFit="1" customWidth="1"/>
    <col min="10755" max="10756" width="8.42578125" style="395" bestFit="1" customWidth="1"/>
    <col min="10757" max="10757" width="17.42578125" style="395" customWidth="1"/>
    <col min="10758" max="10758" width="20.28515625" style="395" customWidth="1"/>
    <col min="10759" max="10759" width="14" style="395" customWidth="1"/>
    <col min="10760" max="11008" width="11.42578125" style="395"/>
    <col min="11009" max="11009" width="30.5703125" style="395" bestFit="1" customWidth="1"/>
    <col min="11010" max="11010" width="9.28515625" style="395" bestFit="1" customWidth="1"/>
    <col min="11011" max="11012" width="8.42578125" style="395" bestFit="1" customWidth="1"/>
    <col min="11013" max="11013" width="17.42578125" style="395" customWidth="1"/>
    <col min="11014" max="11014" width="20.28515625" style="395" customWidth="1"/>
    <col min="11015" max="11015" width="14" style="395" customWidth="1"/>
    <col min="11016" max="11264" width="11.42578125" style="395"/>
    <col min="11265" max="11265" width="30.5703125" style="395" bestFit="1" customWidth="1"/>
    <col min="11266" max="11266" width="9.28515625" style="395" bestFit="1" customWidth="1"/>
    <col min="11267" max="11268" width="8.42578125" style="395" bestFit="1" customWidth="1"/>
    <col min="11269" max="11269" width="17.42578125" style="395" customWidth="1"/>
    <col min="11270" max="11270" width="20.28515625" style="395" customWidth="1"/>
    <col min="11271" max="11271" width="14" style="395" customWidth="1"/>
    <col min="11272" max="11520" width="11.42578125" style="395"/>
    <col min="11521" max="11521" width="30.5703125" style="395" bestFit="1" customWidth="1"/>
    <col min="11522" max="11522" width="9.28515625" style="395" bestFit="1" customWidth="1"/>
    <col min="11523" max="11524" width="8.42578125" style="395" bestFit="1" customWidth="1"/>
    <col min="11525" max="11525" width="17.42578125" style="395" customWidth="1"/>
    <col min="11526" max="11526" width="20.28515625" style="395" customWidth="1"/>
    <col min="11527" max="11527" width="14" style="395" customWidth="1"/>
    <col min="11528" max="11776" width="11.42578125" style="395"/>
    <col min="11777" max="11777" width="30.5703125" style="395" bestFit="1" customWidth="1"/>
    <col min="11778" max="11778" width="9.28515625" style="395" bestFit="1" customWidth="1"/>
    <col min="11779" max="11780" width="8.42578125" style="395" bestFit="1" customWidth="1"/>
    <col min="11781" max="11781" width="17.42578125" style="395" customWidth="1"/>
    <col min="11782" max="11782" width="20.28515625" style="395" customWidth="1"/>
    <col min="11783" max="11783" width="14" style="395" customWidth="1"/>
    <col min="11784" max="12032" width="11.42578125" style="395"/>
    <col min="12033" max="12033" width="30.5703125" style="395" bestFit="1" customWidth="1"/>
    <col min="12034" max="12034" width="9.28515625" style="395" bestFit="1" customWidth="1"/>
    <col min="12035" max="12036" width="8.42578125" style="395" bestFit="1" customWidth="1"/>
    <col min="12037" max="12037" width="17.42578125" style="395" customWidth="1"/>
    <col min="12038" max="12038" width="20.28515625" style="395" customWidth="1"/>
    <col min="12039" max="12039" width="14" style="395" customWidth="1"/>
    <col min="12040" max="12288" width="11.42578125" style="395"/>
    <col min="12289" max="12289" width="30.5703125" style="395" bestFit="1" customWidth="1"/>
    <col min="12290" max="12290" width="9.28515625" style="395" bestFit="1" customWidth="1"/>
    <col min="12291" max="12292" width="8.42578125" style="395" bestFit="1" customWidth="1"/>
    <col min="12293" max="12293" width="17.42578125" style="395" customWidth="1"/>
    <col min="12294" max="12294" width="20.28515625" style="395" customWidth="1"/>
    <col min="12295" max="12295" width="14" style="395" customWidth="1"/>
    <col min="12296" max="12544" width="11.42578125" style="395"/>
    <col min="12545" max="12545" width="30.5703125" style="395" bestFit="1" customWidth="1"/>
    <col min="12546" max="12546" width="9.28515625" style="395" bestFit="1" customWidth="1"/>
    <col min="12547" max="12548" width="8.42578125" style="395" bestFit="1" customWidth="1"/>
    <col min="12549" max="12549" width="17.42578125" style="395" customWidth="1"/>
    <col min="12550" max="12550" width="20.28515625" style="395" customWidth="1"/>
    <col min="12551" max="12551" width="14" style="395" customWidth="1"/>
    <col min="12552" max="12800" width="11.42578125" style="395"/>
    <col min="12801" max="12801" width="30.5703125" style="395" bestFit="1" customWidth="1"/>
    <col min="12802" max="12802" width="9.28515625" style="395" bestFit="1" customWidth="1"/>
    <col min="12803" max="12804" width="8.42578125" style="395" bestFit="1" customWidth="1"/>
    <col min="12805" max="12805" width="17.42578125" style="395" customWidth="1"/>
    <col min="12806" max="12806" width="20.28515625" style="395" customWidth="1"/>
    <col min="12807" max="12807" width="14" style="395" customWidth="1"/>
    <col min="12808" max="13056" width="11.42578125" style="395"/>
    <col min="13057" max="13057" width="30.5703125" style="395" bestFit="1" customWidth="1"/>
    <col min="13058" max="13058" width="9.28515625" style="395" bestFit="1" customWidth="1"/>
    <col min="13059" max="13060" width="8.42578125" style="395" bestFit="1" customWidth="1"/>
    <col min="13061" max="13061" width="17.42578125" style="395" customWidth="1"/>
    <col min="13062" max="13062" width="20.28515625" style="395" customWidth="1"/>
    <col min="13063" max="13063" width="14" style="395" customWidth="1"/>
    <col min="13064" max="13312" width="11.42578125" style="395"/>
    <col min="13313" max="13313" width="30.5703125" style="395" bestFit="1" customWidth="1"/>
    <col min="13314" max="13314" width="9.28515625" style="395" bestFit="1" customWidth="1"/>
    <col min="13315" max="13316" width="8.42578125" style="395" bestFit="1" customWidth="1"/>
    <col min="13317" max="13317" width="17.42578125" style="395" customWidth="1"/>
    <col min="13318" max="13318" width="20.28515625" style="395" customWidth="1"/>
    <col min="13319" max="13319" width="14" style="395" customWidth="1"/>
    <col min="13320" max="13568" width="11.42578125" style="395"/>
    <col min="13569" max="13569" width="30.5703125" style="395" bestFit="1" customWidth="1"/>
    <col min="13570" max="13570" width="9.28515625" style="395" bestFit="1" customWidth="1"/>
    <col min="13571" max="13572" width="8.42578125" style="395" bestFit="1" customWidth="1"/>
    <col min="13573" max="13573" width="17.42578125" style="395" customWidth="1"/>
    <col min="13574" max="13574" width="20.28515625" style="395" customWidth="1"/>
    <col min="13575" max="13575" width="14" style="395" customWidth="1"/>
    <col min="13576" max="13824" width="11.42578125" style="395"/>
    <col min="13825" max="13825" width="30.5703125" style="395" bestFit="1" customWidth="1"/>
    <col min="13826" max="13826" width="9.28515625" style="395" bestFit="1" customWidth="1"/>
    <col min="13827" max="13828" width="8.42578125" style="395" bestFit="1" customWidth="1"/>
    <col min="13829" max="13829" width="17.42578125" style="395" customWidth="1"/>
    <col min="13830" max="13830" width="20.28515625" style="395" customWidth="1"/>
    <col min="13831" max="13831" width="14" style="395" customWidth="1"/>
    <col min="13832" max="14080" width="11.42578125" style="395"/>
    <col min="14081" max="14081" width="30.5703125" style="395" bestFit="1" customWidth="1"/>
    <col min="14082" max="14082" width="9.28515625" style="395" bestFit="1" customWidth="1"/>
    <col min="14083" max="14084" width="8.42578125" style="395" bestFit="1" customWidth="1"/>
    <col min="14085" max="14085" width="17.42578125" style="395" customWidth="1"/>
    <col min="14086" max="14086" width="20.28515625" style="395" customWidth="1"/>
    <col min="14087" max="14087" width="14" style="395" customWidth="1"/>
    <col min="14088" max="14336" width="11.42578125" style="395"/>
    <col min="14337" max="14337" width="30.5703125" style="395" bestFit="1" customWidth="1"/>
    <col min="14338" max="14338" width="9.28515625" style="395" bestFit="1" customWidth="1"/>
    <col min="14339" max="14340" width="8.42578125" style="395" bestFit="1" customWidth="1"/>
    <col min="14341" max="14341" width="17.42578125" style="395" customWidth="1"/>
    <col min="14342" max="14342" width="20.28515625" style="395" customWidth="1"/>
    <col min="14343" max="14343" width="14" style="395" customWidth="1"/>
    <col min="14344" max="14592" width="11.42578125" style="395"/>
    <col min="14593" max="14593" width="30.5703125" style="395" bestFit="1" customWidth="1"/>
    <col min="14594" max="14594" width="9.28515625" style="395" bestFit="1" customWidth="1"/>
    <col min="14595" max="14596" width="8.42578125" style="395" bestFit="1" customWidth="1"/>
    <col min="14597" max="14597" width="17.42578125" style="395" customWidth="1"/>
    <col min="14598" max="14598" width="20.28515625" style="395" customWidth="1"/>
    <col min="14599" max="14599" width="14" style="395" customWidth="1"/>
    <col min="14600" max="14848" width="11.42578125" style="395"/>
    <col min="14849" max="14849" width="30.5703125" style="395" bestFit="1" customWidth="1"/>
    <col min="14850" max="14850" width="9.28515625" style="395" bestFit="1" customWidth="1"/>
    <col min="14851" max="14852" width="8.42578125" style="395" bestFit="1" customWidth="1"/>
    <col min="14853" max="14853" width="17.42578125" style="395" customWidth="1"/>
    <col min="14854" max="14854" width="20.28515625" style="395" customWidth="1"/>
    <col min="14855" max="14855" width="14" style="395" customWidth="1"/>
    <col min="14856" max="15104" width="11.42578125" style="395"/>
    <col min="15105" max="15105" width="30.5703125" style="395" bestFit="1" customWidth="1"/>
    <col min="15106" max="15106" width="9.28515625" style="395" bestFit="1" customWidth="1"/>
    <col min="15107" max="15108" width="8.42578125" style="395" bestFit="1" customWidth="1"/>
    <col min="15109" max="15109" width="17.42578125" style="395" customWidth="1"/>
    <col min="15110" max="15110" width="20.28515625" style="395" customWidth="1"/>
    <col min="15111" max="15111" width="14" style="395" customWidth="1"/>
    <col min="15112" max="15360" width="11.42578125" style="395"/>
    <col min="15361" max="15361" width="30.5703125" style="395" bestFit="1" customWidth="1"/>
    <col min="15362" max="15362" width="9.28515625" style="395" bestFit="1" customWidth="1"/>
    <col min="15363" max="15364" width="8.42578125" style="395" bestFit="1" customWidth="1"/>
    <col min="15365" max="15365" width="17.42578125" style="395" customWidth="1"/>
    <col min="15366" max="15366" width="20.28515625" style="395" customWidth="1"/>
    <col min="15367" max="15367" width="14" style="395" customWidth="1"/>
    <col min="15368" max="15616" width="11.42578125" style="395"/>
    <col min="15617" max="15617" width="30.5703125" style="395" bestFit="1" customWidth="1"/>
    <col min="15618" max="15618" width="9.28515625" style="395" bestFit="1" customWidth="1"/>
    <col min="15619" max="15620" width="8.42578125" style="395" bestFit="1" customWidth="1"/>
    <col min="15621" max="15621" width="17.42578125" style="395" customWidth="1"/>
    <col min="15622" max="15622" width="20.28515625" style="395" customWidth="1"/>
    <col min="15623" max="15623" width="14" style="395" customWidth="1"/>
    <col min="15624" max="15872" width="11.42578125" style="395"/>
    <col min="15873" max="15873" width="30.5703125" style="395" bestFit="1" customWidth="1"/>
    <col min="15874" max="15874" width="9.28515625" style="395" bestFit="1" customWidth="1"/>
    <col min="15875" max="15876" width="8.42578125" style="395" bestFit="1" customWidth="1"/>
    <col min="15877" max="15877" width="17.42578125" style="395" customWidth="1"/>
    <col min="15878" max="15878" width="20.28515625" style="395" customWidth="1"/>
    <col min="15879" max="15879" width="14" style="395" customWidth="1"/>
    <col min="15880" max="16128" width="11.42578125" style="395"/>
    <col min="16129" max="16129" width="30.5703125" style="395" bestFit="1" customWidth="1"/>
    <col min="16130" max="16130" width="9.28515625" style="395" bestFit="1" customWidth="1"/>
    <col min="16131" max="16132" width="8.42578125" style="395" bestFit="1" customWidth="1"/>
    <col min="16133" max="16133" width="17.42578125" style="395" customWidth="1"/>
    <col min="16134" max="16134" width="20.28515625" style="395" customWidth="1"/>
    <col min="16135" max="16135" width="14" style="395" customWidth="1"/>
    <col min="16136" max="16384" width="11.42578125" style="395"/>
  </cols>
  <sheetData>
    <row r="4" spans="1:12" ht="13.5" thickBot="1" x14ac:dyDescent="0.25"/>
    <row r="5" spans="1:12" ht="40.5" customHeight="1" thickBot="1" x14ac:dyDescent="0.25">
      <c r="A5" s="396"/>
      <c r="B5" s="398">
        <v>2011</v>
      </c>
      <c r="C5" s="398">
        <v>2012</v>
      </c>
      <c r="D5" s="398">
        <v>2013</v>
      </c>
      <c r="E5" s="398" t="s">
        <v>777</v>
      </c>
      <c r="F5" s="398" t="s">
        <v>778</v>
      </c>
      <c r="G5" s="1220" t="s">
        <v>779</v>
      </c>
      <c r="H5" s="1022"/>
      <c r="I5" s="1022"/>
      <c r="J5" s="1022"/>
    </row>
    <row r="6" spans="1:12" ht="40.5" customHeight="1" thickBot="1" x14ac:dyDescent="0.25">
      <c r="A6" s="399" t="s">
        <v>312</v>
      </c>
      <c r="B6" s="414">
        <f>DATOS!M236</f>
        <v>0</v>
      </c>
      <c r="C6" s="414">
        <f>DATOS!Q236</f>
        <v>0</v>
      </c>
      <c r="D6" s="414">
        <f>DATOS!U236</f>
        <v>0</v>
      </c>
      <c r="E6" s="1099">
        <f>DATOS!AE236</f>
        <v>0</v>
      </c>
      <c r="F6" s="765">
        <f>DATOS!Y236</f>
        <v>0</v>
      </c>
      <c r="G6" s="420">
        <f>DATOS!AC236</f>
        <v>0</v>
      </c>
      <c r="H6" s="1023"/>
      <c r="I6" s="1023"/>
      <c r="J6" s="1023"/>
    </row>
    <row r="7" spans="1:12" ht="40.5" customHeight="1" thickBot="1" x14ac:dyDescent="0.25">
      <c r="A7" s="399" t="s">
        <v>302</v>
      </c>
      <c r="B7" s="415">
        <f>DATOS!M238</f>
        <v>0</v>
      </c>
      <c r="C7" s="415">
        <f>DATOS!Q238</f>
        <v>0</v>
      </c>
      <c r="D7" s="415">
        <f>DATOS!U238</f>
        <v>0</v>
      </c>
      <c r="E7" s="763">
        <f>DATOS!U238</f>
        <v>0</v>
      </c>
      <c r="F7" s="766">
        <f>DATOS!Y238</f>
        <v>0</v>
      </c>
      <c r="G7" s="1221">
        <f>DATOS!AC238</f>
        <v>0</v>
      </c>
      <c r="H7" s="1023"/>
      <c r="I7" s="1023"/>
      <c r="J7" s="1023"/>
      <c r="L7" s="400"/>
    </row>
    <row r="8" spans="1:12" ht="40.5" customHeight="1" thickBot="1" x14ac:dyDescent="0.25">
      <c r="A8" s="401" t="s">
        <v>313</v>
      </c>
      <c r="B8" s="418">
        <f>DATOS!M242</f>
        <v>0</v>
      </c>
      <c r="C8" s="418">
        <f>DATOS!Q242</f>
        <v>0</v>
      </c>
      <c r="D8" s="418">
        <f>DATOS!U242</f>
        <v>0</v>
      </c>
      <c r="E8" s="764">
        <f>DATOS!U242</f>
        <v>0</v>
      </c>
      <c r="F8" s="767">
        <f>DATOS!Y242</f>
        <v>0</v>
      </c>
      <c r="G8" s="1222" t="e">
        <f>DATOS!AC242</f>
        <v>#DIV/0!</v>
      </c>
      <c r="H8" s="1024"/>
      <c r="I8" s="1024"/>
      <c r="J8" s="1024"/>
    </row>
    <row r="9" spans="1:12" ht="40.5" customHeight="1" thickBot="1" x14ac:dyDescent="0.25">
      <c r="A9" s="401" t="s">
        <v>314</v>
      </c>
      <c r="B9" s="418">
        <f>DATOS!M243</f>
        <v>0</v>
      </c>
      <c r="C9" s="418">
        <f>DATOS!Q243</f>
        <v>0</v>
      </c>
      <c r="D9" s="418">
        <f>DATOS!U243</f>
        <v>0</v>
      </c>
      <c r="E9" s="764">
        <f>DATOS!U243</f>
        <v>0</v>
      </c>
      <c r="F9" s="767">
        <f>DATOS!Y243</f>
        <v>0</v>
      </c>
      <c r="G9" s="1222" t="e">
        <f>DATOS!AC243</f>
        <v>#DIV/0!</v>
      </c>
      <c r="H9" s="1024"/>
      <c r="I9" s="1024"/>
      <c r="J9" s="1024"/>
    </row>
    <row r="10" spans="1:12" ht="40.5" customHeight="1" thickBot="1" x14ac:dyDescent="0.25">
      <c r="A10" s="401" t="s">
        <v>315</v>
      </c>
      <c r="B10" s="418">
        <f>DATOS!M244</f>
        <v>0</v>
      </c>
      <c r="C10" s="418">
        <f>DATOS!Q244</f>
        <v>0</v>
      </c>
      <c r="D10" s="418">
        <f>DATOS!U244</f>
        <v>0</v>
      </c>
      <c r="E10" s="764">
        <f>DATOS!U244</f>
        <v>0</v>
      </c>
      <c r="F10" s="767">
        <f>DATOS!Y244</f>
        <v>0</v>
      </c>
      <c r="G10" s="1222" t="e">
        <f>DATOS!AC244</f>
        <v>#DIV/0!</v>
      </c>
      <c r="H10" s="1024"/>
      <c r="I10" s="1024"/>
      <c r="J10" s="1024"/>
    </row>
    <row r="11" spans="1:12" ht="40.5" customHeight="1" thickBot="1" x14ac:dyDescent="0.25">
      <c r="A11" s="401" t="s">
        <v>316</v>
      </c>
      <c r="B11" s="418">
        <f>DATOS!M247</f>
        <v>0</v>
      </c>
      <c r="C11" s="418">
        <f>DATOS!Q247</f>
        <v>0</v>
      </c>
      <c r="D11" s="418">
        <f>DATOS!U247</f>
        <v>0</v>
      </c>
      <c r="E11" s="764">
        <f>DATOS!U247</f>
        <v>0</v>
      </c>
      <c r="F11" s="767">
        <f>DATOS!Y247</f>
        <v>0</v>
      </c>
      <c r="G11" s="1222" t="e">
        <f>DATOS!AC247</f>
        <v>#DIV/0!</v>
      </c>
      <c r="H11" s="1024"/>
      <c r="I11" s="1024"/>
      <c r="J11" s="1024"/>
    </row>
    <row r="12" spans="1:12" ht="40.5" customHeight="1" thickBot="1" x14ac:dyDescent="0.25">
      <c r="A12" s="401" t="s">
        <v>60</v>
      </c>
      <c r="B12" s="418">
        <f>DATOS!M245</f>
        <v>0</v>
      </c>
      <c r="C12" s="418">
        <f>DATOS!Q245</f>
        <v>0</v>
      </c>
      <c r="D12" s="418">
        <f>DATOS!U245</f>
        <v>0</v>
      </c>
      <c r="E12" s="764">
        <f>DATOS!U245</f>
        <v>0</v>
      </c>
      <c r="F12" s="767">
        <f>DATOS!Y245</f>
        <v>0</v>
      </c>
      <c r="G12" s="1222" t="e">
        <f>DATOS!AC245</f>
        <v>#DIV/0!</v>
      </c>
      <c r="H12" s="1024"/>
      <c r="I12" s="1024"/>
      <c r="J12" s="1024"/>
    </row>
    <row r="13" spans="1:12" ht="40.5" customHeight="1" thickBot="1" x14ac:dyDescent="0.25">
      <c r="A13" s="401" t="s">
        <v>317</v>
      </c>
      <c r="B13" s="418">
        <f>DATOS!M246</f>
        <v>0</v>
      </c>
      <c r="C13" s="418">
        <f>DATOS!Q246</f>
        <v>0</v>
      </c>
      <c r="D13" s="418">
        <f>DATOS!U246</f>
        <v>0</v>
      </c>
      <c r="E13" s="764">
        <f>DATOS!U246</f>
        <v>0</v>
      </c>
      <c r="F13" s="767">
        <f>DATOS!Y246</f>
        <v>0</v>
      </c>
      <c r="G13" s="1222" t="e">
        <f>DATOS!AC246</f>
        <v>#DIV/0!</v>
      </c>
      <c r="H13" s="1024"/>
      <c r="I13" s="1024"/>
      <c r="J13" s="1024"/>
    </row>
    <row r="14" spans="1:12" ht="40.5" customHeight="1" thickBot="1" x14ac:dyDescent="0.25">
      <c r="A14" s="401" t="s">
        <v>318</v>
      </c>
      <c r="B14" s="418">
        <v>0</v>
      </c>
      <c r="C14" s="418">
        <v>0</v>
      </c>
      <c r="D14" s="1021">
        <v>0</v>
      </c>
      <c r="E14" s="764">
        <v>0</v>
      </c>
      <c r="F14" s="767">
        <v>0</v>
      </c>
      <c r="G14" s="1222">
        <v>0</v>
      </c>
      <c r="H14" s="1024"/>
      <c r="I14" s="1024"/>
      <c r="J14" s="1024"/>
    </row>
    <row r="15" spans="1:12" ht="40.5" customHeight="1" thickBot="1" x14ac:dyDescent="0.25">
      <c r="A15" s="399" t="s">
        <v>319</v>
      </c>
      <c r="B15" s="419">
        <f>DATOS!K249</f>
        <v>0</v>
      </c>
      <c r="C15" s="419">
        <f>DATOS!O249</f>
        <v>0</v>
      </c>
      <c r="D15" s="419">
        <f>DATOS!S249</f>
        <v>0</v>
      </c>
      <c r="E15" s="643">
        <f>DATOS!S249</f>
        <v>0</v>
      </c>
      <c r="F15" s="643">
        <f>DATOS!W249</f>
        <v>0</v>
      </c>
      <c r="G15" s="1223">
        <f>DATOS!AA249</f>
        <v>0</v>
      </c>
      <c r="H15" s="1025"/>
      <c r="I15" s="1025"/>
      <c r="J15" s="1025"/>
    </row>
    <row r="16" spans="1:12" ht="13.5" thickBot="1" x14ac:dyDescent="0.25"/>
    <row r="17" spans="1:13" ht="21.95" customHeight="1" thickBot="1" x14ac:dyDescent="0.25">
      <c r="A17" s="413" t="s">
        <v>985</v>
      </c>
      <c r="B17" s="397" t="s">
        <v>0</v>
      </c>
      <c r="C17" s="397" t="s">
        <v>1</v>
      </c>
      <c r="D17" s="397" t="s">
        <v>2</v>
      </c>
      <c r="E17" s="397" t="s">
        <v>3</v>
      </c>
      <c r="F17" s="397" t="s">
        <v>4</v>
      </c>
      <c r="G17" s="397" t="s">
        <v>5</v>
      </c>
      <c r="H17" s="397" t="s">
        <v>6</v>
      </c>
      <c r="I17" s="397" t="s">
        <v>7</v>
      </c>
      <c r="J17" s="397" t="s">
        <v>8</v>
      </c>
      <c r="K17" s="397" t="s">
        <v>9</v>
      </c>
      <c r="L17" s="397" t="s">
        <v>10</v>
      </c>
      <c r="M17" s="397" t="s">
        <v>11</v>
      </c>
    </row>
    <row r="18" spans="1:13" ht="21.95" customHeight="1" thickBot="1" x14ac:dyDescent="0.25">
      <c r="A18" s="399" t="s">
        <v>312</v>
      </c>
      <c r="B18" s="414">
        <f>DATOS!E256</f>
        <v>6.6606912439128071E-2</v>
      </c>
      <c r="C18" s="414">
        <f>DATOS!I256</f>
        <v>7.2011647592562941E-2</v>
      </c>
      <c r="D18" s="414">
        <f>DATOS!M256</f>
        <v>7.8413610237644066E-2</v>
      </c>
      <c r="E18" s="414">
        <f>DATOS!Q256</f>
        <v>6.1365391388142863E-2</v>
      </c>
      <c r="F18" s="414">
        <f>DATOS!U256</f>
        <v>6.9573124709251699E-2</v>
      </c>
      <c r="G18" s="414">
        <f>DATOS!Y256</f>
        <v>0</v>
      </c>
      <c r="H18" s="414" t="e">
        <f>DATOS!AC256</f>
        <v>#DIV/0!</v>
      </c>
      <c r="I18" s="414" t="e">
        <f>DATOS!AG256</f>
        <v>#DIV/0!</v>
      </c>
      <c r="J18" s="414" t="e">
        <f>DATOS!AK256</f>
        <v>#DIV/0!</v>
      </c>
      <c r="K18" s="414" t="e">
        <f>DATOS!AO256</f>
        <v>#DIV/0!</v>
      </c>
      <c r="L18" s="414" t="e">
        <f>DATOS!AS256</f>
        <v>#DIV/0!</v>
      </c>
      <c r="M18" s="414" t="e">
        <f>DATOS!AW256</f>
        <v>#DIV/0!</v>
      </c>
    </row>
    <row r="19" spans="1:13" ht="21.95" customHeight="1" thickBot="1" x14ac:dyDescent="0.25">
      <c r="A19" s="399" t="s">
        <v>302</v>
      </c>
      <c r="B19" s="415">
        <f>DATOS!E258</f>
        <v>0.93339308756087191</v>
      </c>
      <c r="C19" s="415">
        <f>DATOS!I258</f>
        <v>0.92798835240743704</v>
      </c>
      <c r="D19" s="415">
        <f>DATOS!M258</f>
        <v>0.92158638976235585</v>
      </c>
      <c r="E19" s="415">
        <f>DATOS!Q258</f>
        <v>0.9386346086118571</v>
      </c>
      <c r="F19" s="415">
        <f>DATOS!U258</f>
        <v>0.9304268752907483</v>
      </c>
      <c r="G19" s="415">
        <f>DATOS!Y258</f>
        <v>1</v>
      </c>
      <c r="H19" s="415" t="e">
        <f>DATOS!AC258</f>
        <v>#DIV/0!</v>
      </c>
      <c r="I19" s="415" t="e">
        <f>DATOS!AG258</f>
        <v>#DIV/0!</v>
      </c>
      <c r="J19" s="415" t="e">
        <f>DATOS!AK258</f>
        <v>#DIV/0!</v>
      </c>
      <c r="K19" s="415" t="e">
        <f>DATOS!AO258</f>
        <v>#DIV/0!</v>
      </c>
      <c r="L19" s="415" t="e">
        <f>DATOS!AS258</f>
        <v>#DIV/0!</v>
      </c>
      <c r="M19" s="415" t="e">
        <f>DATOS!AW258</f>
        <v>#DIV/0!</v>
      </c>
    </row>
    <row r="20" spans="1:13" ht="21.95" customHeight="1" thickBot="1" x14ac:dyDescent="0.25">
      <c r="A20" s="401" t="s">
        <v>313</v>
      </c>
      <c r="B20" s="416">
        <f>DATOS!E261</f>
        <v>0.43437183153610598</v>
      </c>
      <c r="C20" s="416">
        <f>DATOS!I261</f>
        <v>0.24712478178875852</v>
      </c>
      <c r="D20" s="416">
        <f>DATOS!M261</f>
        <v>0.24095707433947389</v>
      </c>
      <c r="E20" s="416">
        <f>DATOS!Q261</f>
        <v>0.21426921959266473</v>
      </c>
      <c r="F20" s="416">
        <f>DATOS!U261</f>
        <v>0.22944091858659138</v>
      </c>
      <c r="G20" s="416">
        <f>DATOS!Y261</f>
        <v>0</v>
      </c>
      <c r="H20" s="416" t="e">
        <f>DATOS!AC261</f>
        <v>#DIV/0!</v>
      </c>
      <c r="I20" s="416" t="e">
        <f>DATOS!AG261</f>
        <v>#DIV/0!</v>
      </c>
      <c r="J20" s="416" t="e">
        <f>DATOS!AK261</f>
        <v>#DIV/0!</v>
      </c>
      <c r="K20" s="416" t="e">
        <f>DATOS!AO261</f>
        <v>#DIV/0!</v>
      </c>
      <c r="L20" s="416" t="e">
        <f>DATOS!AS261</f>
        <v>#DIV/0!</v>
      </c>
      <c r="M20" s="416" t="e">
        <f>DATOS!AW261</f>
        <v>#DIV/0!</v>
      </c>
    </row>
    <row r="21" spans="1:13" ht="21.95" customHeight="1" thickBot="1" x14ac:dyDescent="0.25">
      <c r="A21" s="401" t="s">
        <v>314</v>
      </c>
      <c r="B21" s="416">
        <f>DATOS!E262</f>
        <v>0.31309915184334902</v>
      </c>
      <c r="C21" s="416">
        <f>DATOS!I262</f>
        <v>0.23518335283760014</v>
      </c>
      <c r="D21" s="416">
        <f>DATOS!M262</f>
        <v>0.27982598612059256</v>
      </c>
      <c r="E21" s="416">
        <f>DATOS!Q262</f>
        <v>0.25800413530110022</v>
      </c>
      <c r="F21" s="416">
        <f>DATOS!U262</f>
        <v>0.27808571556168654</v>
      </c>
      <c r="G21" s="416">
        <f>DATOS!Y262</f>
        <v>0</v>
      </c>
      <c r="H21" s="416" t="e">
        <f>DATOS!AC262</f>
        <v>#DIV/0!</v>
      </c>
      <c r="I21" s="416" t="e">
        <f>DATOS!AG262</f>
        <v>#DIV/0!</v>
      </c>
      <c r="J21" s="416" t="e">
        <f>DATOS!AK262</f>
        <v>#DIV/0!</v>
      </c>
      <c r="K21" s="416" t="e">
        <f>DATOS!AO262</f>
        <v>#DIV/0!</v>
      </c>
      <c r="L21" s="416" t="e">
        <f>DATOS!AS262</f>
        <v>#DIV/0!</v>
      </c>
      <c r="M21" s="416" t="e">
        <f>DATOS!AW262</f>
        <v>#DIV/0!</v>
      </c>
    </row>
    <row r="22" spans="1:13" ht="21.95" customHeight="1" thickBot="1" x14ac:dyDescent="0.25">
      <c r="A22" s="401" t="s">
        <v>315</v>
      </c>
      <c r="B22" s="416">
        <f>DATOS!E263</f>
        <v>0.11099615778533969</v>
      </c>
      <c r="C22" s="416">
        <f>DATOS!I263</f>
        <v>4.1980154076293845E-2</v>
      </c>
      <c r="D22" s="416">
        <f>DATOS!M263</f>
        <v>1.8528245948244423E-2</v>
      </c>
      <c r="E22" s="416">
        <f>DATOS!Q263</f>
        <v>0.10439839803120185</v>
      </c>
      <c r="F22" s="416">
        <f>DATOS!U263</f>
        <v>4.2407915564663792E-2</v>
      </c>
      <c r="G22" s="416">
        <f>DATOS!Y263</f>
        <v>0</v>
      </c>
      <c r="H22" s="416" t="e">
        <f>DATOS!AC263</f>
        <v>#DIV/0!</v>
      </c>
      <c r="I22" s="416" t="e">
        <f>DATOS!AG263</f>
        <v>#DIV/0!</v>
      </c>
      <c r="J22" s="416" t="e">
        <f>DATOS!AK263</f>
        <v>#DIV/0!</v>
      </c>
      <c r="K22" s="416" t="e">
        <f>DATOS!AO263</f>
        <v>#DIV/0!</v>
      </c>
      <c r="L22" s="416" t="e">
        <f>DATOS!AS263</f>
        <v>#DIV/0!</v>
      </c>
      <c r="M22" s="416" t="e">
        <f>DATOS!AW263</f>
        <v>#DIV/0!</v>
      </c>
    </row>
    <row r="23" spans="1:13" ht="21.95" customHeight="1" thickBot="1" x14ac:dyDescent="0.25">
      <c r="A23" s="401" t="s">
        <v>316</v>
      </c>
      <c r="B23" s="416">
        <f>DATOS!E266</f>
        <v>0.19419587137910993</v>
      </c>
      <c r="C23" s="416">
        <f>DATOS!I266</f>
        <v>0.14117317850109704</v>
      </c>
      <c r="D23" s="416">
        <f>DATOS!M266</f>
        <v>0.16404831628399696</v>
      </c>
      <c r="E23" s="416">
        <f>DATOS!Q266</f>
        <v>0.15663935334910406</v>
      </c>
      <c r="F23" s="416">
        <f>DATOS!U266</f>
        <v>0.24314340013993163</v>
      </c>
      <c r="G23" s="416">
        <f>DATOS!Y266</f>
        <v>0</v>
      </c>
      <c r="H23" s="416" t="e">
        <f>DATOS!AC266</f>
        <v>#DIV/0!</v>
      </c>
      <c r="I23" s="416" t="e">
        <f>DATOS!AG266</f>
        <v>#DIV/0!</v>
      </c>
      <c r="J23" s="416" t="e">
        <f>DATOS!AK266</f>
        <v>#DIV/0!</v>
      </c>
      <c r="K23" s="416" t="e">
        <f>DATOS!AO266</f>
        <v>#DIV/0!</v>
      </c>
      <c r="L23" s="416" t="e">
        <f>DATOS!AS266</f>
        <v>#DIV/0!</v>
      </c>
      <c r="M23" s="416" t="e">
        <f>DATOS!AW266</f>
        <v>#DIV/0!</v>
      </c>
    </row>
    <row r="24" spans="1:13" ht="21.95" customHeight="1" thickBot="1" x14ac:dyDescent="0.25">
      <c r="A24" s="401" t="s">
        <v>60</v>
      </c>
      <c r="B24" s="416">
        <f>DATOS!E264</f>
        <v>0.13192050618099777</v>
      </c>
      <c r="C24" s="416">
        <f>DATOS!I264</f>
        <v>9.8143881478069517E-2</v>
      </c>
      <c r="D24" s="416">
        <f>DATOS!M264</f>
        <v>0.10865871141929384</v>
      </c>
      <c r="E24" s="416">
        <f>DATOS!Q264</f>
        <v>8.5165638550081232E-2</v>
      </c>
      <c r="F24" s="416">
        <f>DATOS!U264</f>
        <v>0.10300723972470191</v>
      </c>
      <c r="G24" s="416">
        <f>DATOS!Y264</f>
        <v>0</v>
      </c>
      <c r="H24" s="416" t="e">
        <f>DATOS!AC264</f>
        <v>#DIV/0!</v>
      </c>
      <c r="I24" s="416" t="e">
        <f>DATOS!AG264</f>
        <v>#DIV/0!</v>
      </c>
      <c r="J24" s="416" t="e">
        <f>DATOS!AK264</f>
        <v>#DIV/0!</v>
      </c>
      <c r="K24" s="416" t="e">
        <f>DATOS!AO264</f>
        <v>#DIV/0!</v>
      </c>
      <c r="L24" s="416" t="e">
        <f>DATOS!AS264</f>
        <v>#DIV/0!</v>
      </c>
      <c r="M24" s="416" t="e">
        <f>DATOS!AW264</f>
        <v>#DIV/0!</v>
      </c>
    </row>
    <row r="25" spans="1:13" ht="21.95" customHeight="1" thickBot="1" x14ac:dyDescent="0.25">
      <c r="A25" s="401" t="s">
        <v>317</v>
      </c>
      <c r="B25" s="416">
        <f>DATOS!E265</f>
        <v>4.0102682533130806E-3</v>
      </c>
      <c r="C25" s="416">
        <f>DATOS!I265</f>
        <v>1.9732280542166859E-3</v>
      </c>
      <c r="D25" s="416">
        <f>DATOS!M265</f>
        <v>1.2082266626348506E-2</v>
      </c>
      <c r="E25" s="416">
        <f>DATOS!Q265</f>
        <v>1.4732102245209211E-3</v>
      </c>
      <c r="F25" s="416">
        <f>DATOS!U265</f>
        <v>5.5156877242255381E-3</v>
      </c>
      <c r="G25" s="416">
        <f>DATOS!Y265</f>
        <v>0</v>
      </c>
      <c r="H25" s="416" t="e">
        <f>DATOS!AC265</f>
        <v>#DIV/0!</v>
      </c>
      <c r="I25" s="416" t="e">
        <f>DATOS!AG265</f>
        <v>#DIV/0!</v>
      </c>
      <c r="J25" s="416" t="e">
        <f>DATOS!AK265</f>
        <v>#DIV/0!</v>
      </c>
      <c r="K25" s="416" t="e">
        <f>DATOS!AO265</f>
        <v>#DIV/0!</v>
      </c>
      <c r="L25" s="416" t="e">
        <f>DATOS!AS265</f>
        <v>#DIV/0!</v>
      </c>
      <c r="M25" s="416" t="e">
        <f>DATOS!AW265</f>
        <v>#DIV/0!</v>
      </c>
    </row>
    <row r="26" spans="1:13" ht="21.95" customHeight="1" thickBot="1" x14ac:dyDescent="0.25">
      <c r="A26" s="401" t="s">
        <v>318</v>
      </c>
      <c r="B26" s="416">
        <v>0</v>
      </c>
      <c r="C26" s="416">
        <v>0</v>
      </c>
      <c r="D26" s="416">
        <v>0</v>
      </c>
      <c r="E26" s="416">
        <v>0</v>
      </c>
      <c r="F26" s="416">
        <v>0</v>
      </c>
      <c r="G26" s="416">
        <v>0</v>
      </c>
      <c r="H26" s="416">
        <v>0</v>
      </c>
      <c r="I26" s="416">
        <v>0</v>
      </c>
      <c r="J26" s="416">
        <v>0</v>
      </c>
      <c r="K26" s="416">
        <v>0</v>
      </c>
      <c r="L26" s="416">
        <v>0</v>
      </c>
      <c r="M26" s="416">
        <v>0</v>
      </c>
    </row>
    <row r="27" spans="1:13" ht="21.95" customHeight="1" thickBot="1" x14ac:dyDescent="0.25">
      <c r="A27" s="399" t="s">
        <v>319</v>
      </c>
      <c r="B27" s="415">
        <f>DATOS!B268</f>
        <v>0.14834564033025219</v>
      </c>
      <c r="C27" s="415">
        <f>DATOS!F268</f>
        <v>0.37054576220449387</v>
      </c>
      <c r="D27" s="415">
        <f>DATOS!J268</f>
        <v>0.29258329669182714</v>
      </c>
      <c r="E27" s="415">
        <f>DATOS!N268</f>
        <v>0.49577410362714613</v>
      </c>
      <c r="F27" s="415">
        <f>DATOS!R268</f>
        <v>0.25707372223162173</v>
      </c>
      <c r="G27" s="415">
        <f>DATOS!U268</f>
        <v>0</v>
      </c>
      <c r="H27" s="415">
        <f>DATOS!Y268</f>
        <v>0</v>
      </c>
      <c r="I27" s="415">
        <f>DATOS!AC268</f>
        <v>0</v>
      </c>
      <c r="J27" s="415">
        <f>DATOS!AG268</f>
        <v>0</v>
      </c>
      <c r="K27" s="415">
        <f>DATOS!AK268</f>
        <v>0</v>
      </c>
      <c r="L27" s="415">
        <f>DATOS!AO268</f>
        <v>0</v>
      </c>
      <c r="M27" s="415">
        <f>DATOS!AS268</f>
        <v>0</v>
      </c>
    </row>
  </sheetData>
  <pageMargins left="0.7" right="0.7" top="0.75" bottom="0.75" header="0.3" footer="0.3"/>
  <pageSetup paperSize="9" orientation="portrait" r:id="rId1"/>
  <ignoredErrors>
    <ignoredError sqref="H18:M25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FF00"/>
    <pageSetUpPr fitToPage="1"/>
  </sheetPr>
  <dimension ref="B1:V108"/>
  <sheetViews>
    <sheetView zoomScale="70" zoomScaleNormal="70" workbookViewId="0">
      <pane xSplit="2" topLeftCell="C1" activePane="topRight" state="frozen"/>
      <selection activeCell="F21" sqref="F21:I21"/>
      <selection pane="topRight" activeCell="H106" sqref="H106"/>
    </sheetView>
  </sheetViews>
  <sheetFormatPr baseColWidth="10" defaultRowHeight="15" x14ac:dyDescent="0.25"/>
  <cols>
    <col min="2" max="2" width="36.140625" customWidth="1"/>
    <col min="3" max="3" width="14.85546875" customWidth="1"/>
    <col min="4" max="4" width="13.7109375" customWidth="1"/>
    <col min="5" max="5" width="12.7109375" customWidth="1"/>
    <col min="6" max="6" width="13.7109375" customWidth="1"/>
    <col min="7" max="7" width="14.85546875" customWidth="1"/>
    <col min="8" max="8" width="13.5703125" customWidth="1"/>
    <col min="9" max="9" width="13.42578125" customWidth="1"/>
    <col min="11" max="11" width="13.85546875" customWidth="1"/>
    <col min="12" max="12" width="12.140625" customWidth="1"/>
    <col min="13" max="13" width="13.85546875" customWidth="1"/>
    <col min="14" max="14" width="15.42578125" customWidth="1"/>
  </cols>
  <sheetData>
    <row r="1" spans="2:21" x14ac:dyDescent="0.25">
      <c r="R1" s="1727" t="s">
        <v>50</v>
      </c>
      <c r="S1" s="1727"/>
    </row>
    <row r="3" spans="2:21" ht="15.75" thickBot="1" x14ac:dyDescent="0.3"/>
    <row r="4" spans="2:21" ht="27.75" thickTop="1" thickBot="1" x14ac:dyDescent="0.3">
      <c r="E4" s="1728" t="s">
        <v>39</v>
      </c>
      <c r="F4" s="1729"/>
      <c r="G4" s="1729"/>
      <c r="H4" s="1729"/>
      <c r="I4" s="1730"/>
    </row>
    <row r="5" spans="2:21" ht="15.75" thickTop="1" x14ac:dyDescent="0.25"/>
    <row r="6" spans="2:21" ht="15.75" thickBot="1" x14ac:dyDescent="0.3">
      <c r="B6" s="5" t="s">
        <v>1144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35">
        <f>DATOS!C5+DATOS!D5+50000</f>
        <v>47442.109999999979</v>
      </c>
      <c r="D7" s="35">
        <f>DATOS!E5+DATOS!F5</f>
        <v>93657.429999999978</v>
      </c>
      <c r="E7" s="35">
        <f>DATOS!G5+DATOS!H5</f>
        <v>52581.429999999971</v>
      </c>
      <c r="F7" s="35">
        <f>DATOS!I5+DATOS!J5</f>
        <v>124015.41999999997</v>
      </c>
      <c r="G7" s="35">
        <f>DATOS!K5+DATOS!L5</f>
        <v>47323.700000000004</v>
      </c>
      <c r="H7" s="35">
        <f>DATOS!M5+DATOS!N5</f>
        <v>0</v>
      </c>
      <c r="I7" s="35">
        <f>DATOS!O5+DATOS!P5</f>
        <v>0</v>
      </c>
      <c r="J7" s="35">
        <f>DATOS!Q5+DATOS!R5</f>
        <v>0</v>
      </c>
      <c r="K7" s="35">
        <f>DATOS!S5+DATOS!T5</f>
        <v>0</v>
      </c>
      <c r="L7" s="35">
        <f>DATOS!U5+DATOS!V5</f>
        <v>0</v>
      </c>
      <c r="M7" s="35">
        <f>DATOS!W5+DATOS!X5</f>
        <v>0</v>
      </c>
      <c r="N7" s="35">
        <f>DATOS!Y5+DATOS!Z5</f>
        <v>0</v>
      </c>
    </row>
    <row r="8" spans="2:21" x14ac:dyDescent="0.25">
      <c r="B8" s="69" t="s">
        <v>41</v>
      </c>
      <c r="C8" s="70">
        <f>DATOS!C$3+DATOS!D$3</f>
        <v>314286.92</v>
      </c>
      <c r="D8" s="70">
        <f>DATOS!E$3+DATOS!F$3</f>
        <v>414195.29</v>
      </c>
      <c r="E8" s="70">
        <f>DATOS!G$3+DATOS!H$3</f>
        <v>364327.62</v>
      </c>
      <c r="F8" s="70">
        <f>DATOS!I$3+DATOS!J$3</f>
        <v>438643.20000000001</v>
      </c>
      <c r="G8" s="70">
        <f>DATOS!K$3+DATOS!L$3</f>
        <v>357014.12</v>
      </c>
      <c r="H8" s="70">
        <f>DATOS!M$3+DATOS!N$3</f>
        <v>350404.44</v>
      </c>
      <c r="I8" s="70">
        <f>DATOS!O$3+DATOS!P$3</f>
        <v>0</v>
      </c>
      <c r="J8" s="70">
        <f>DATOS!Q$3+DATOS!R$3</f>
        <v>0</v>
      </c>
      <c r="K8" s="70">
        <f>DATOS!S$3+DATOS!T$3</f>
        <v>0</v>
      </c>
      <c r="L8" s="70">
        <f>DATOS!U$3+DATOS!V$3</f>
        <v>0</v>
      </c>
      <c r="M8" s="70">
        <f>DATOS!W$3+DATOS!X$3</f>
        <v>0</v>
      </c>
      <c r="N8" s="70">
        <f>DATOS!Y$3+DATOS!Z$3</f>
        <v>0</v>
      </c>
    </row>
    <row r="9" spans="2:21" x14ac:dyDescent="0.25">
      <c r="B9" s="1" t="s">
        <v>73</v>
      </c>
      <c r="C9" s="368">
        <f>(C$7/C$8)</f>
        <v>0.15095158907663095</v>
      </c>
      <c r="D9" s="368">
        <f t="shared" ref="D9:N9" si="0">(D$7/D$8)</f>
        <v>0.22611901260393372</v>
      </c>
      <c r="E9" s="368">
        <f t="shared" si="0"/>
        <v>0.14432457797188139</v>
      </c>
      <c r="F9" s="368">
        <f t="shared" si="0"/>
        <v>0.28272504851323343</v>
      </c>
      <c r="G9" s="368">
        <f t="shared" si="0"/>
        <v>0.13255414099587995</v>
      </c>
      <c r="H9" s="368">
        <f t="shared" si="0"/>
        <v>0</v>
      </c>
      <c r="I9" s="368" t="e">
        <f t="shared" si="0"/>
        <v>#DIV/0!</v>
      </c>
      <c r="J9" s="368" t="e">
        <f t="shared" si="0"/>
        <v>#DIV/0!</v>
      </c>
      <c r="K9" s="368" t="e">
        <f t="shared" si="0"/>
        <v>#DIV/0!</v>
      </c>
      <c r="L9" s="368" t="e">
        <f t="shared" si="0"/>
        <v>#DIV/0!</v>
      </c>
      <c r="M9" s="368" t="e">
        <f t="shared" si="0"/>
        <v>#DIV/0!</v>
      </c>
      <c r="N9" s="368" t="e">
        <f t="shared" si="0"/>
        <v>#DIV/0!</v>
      </c>
    </row>
    <row r="10" spans="2:21" ht="18.75" x14ac:dyDescent="0.3">
      <c r="B10" s="77" t="s">
        <v>27</v>
      </c>
      <c r="C10" s="86"/>
      <c r="D10" s="86"/>
      <c r="E10" s="367">
        <f>(C7+D7+E7)/(C8+D8+E8)</f>
        <v>0.17723208986873765</v>
      </c>
      <c r="F10" s="86"/>
      <c r="G10" s="86"/>
      <c r="H10" s="367">
        <f>(F7+G7+H7)/(F8+G8+H8)</f>
        <v>0.14950251895674449</v>
      </c>
      <c r="I10" s="86"/>
      <c r="J10" s="86"/>
      <c r="K10" s="367" t="e">
        <f>(I7+J7+K7)/(I8+J8+K8)</f>
        <v>#DIV/0!</v>
      </c>
      <c r="L10" s="86"/>
      <c r="M10" s="86"/>
      <c r="N10" s="367" t="e">
        <f>(L7+M7+N7)/(L8+M8+N8)</f>
        <v>#DIV/0!</v>
      </c>
    </row>
    <row r="11" spans="2:21" x14ac:dyDescent="0.25">
      <c r="B11" s="1" t="s">
        <v>20</v>
      </c>
      <c r="C11" s="36"/>
      <c r="D11" s="36"/>
      <c r="E11" s="368">
        <v>0.15</v>
      </c>
      <c r="F11" s="36"/>
      <c r="G11" s="36"/>
      <c r="H11" s="368">
        <v>0.15</v>
      </c>
      <c r="I11" s="36"/>
      <c r="J11" s="36"/>
      <c r="K11" s="368">
        <v>0.15</v>
      </c>
      <c r="L11" s="36"/>
      <c r="M11" s="36"/>
      <c r="N11" s="368">
        <v>0.15</v>
      </c>
    </row>
    <row r="12" spans="2:21" x14ac:dyDescent="0.25">
      <c r="B12" s="8" t="s">
        <v>17</v>
      </c>
      <c r="C12" s="37"/>
      <c r="D12" s="37"/>
      <c r="E12" s="9">
        <f>E10-E11</f>
        <v>2.7232089868737652E-2</v>
      </c>
      <c r="F12" s="37"/>
      <c r="G12" s="37"/>
      <c r="H12" s="9">
        <f>H10-H11</f>
        <v>-4.9748104325550435E-4</v>
      </c>
      <c r="I12" s="37"/>
      <c r="J12" s="37"/>
      <c r="K12" s="9" t="e">
        <f>K10-K11</f>
        <v>#DIV/0!</v>
      </c>
      <c r="L12" s="37"/>
      <c r="M12" s="37"/>
      <c r="N12" s="9" t="e">
        <f>N9-N11</f>
        <v>#DIV/0!</v>
      </c>
      <c r="P12" s="1727" t="s">
        <v>42</v>
      </c>
      <c r="Q12" s="1727"/>
      <c r="R12" s="1727"/>
      <c r="S12" s="1727"/>
      <c r="T12" s="1727"/>
      <c r="U12" s="1727"/>
    </row>
    <row r="13" spans="2:21" ht="15.75" thickBot="1" x14ac:dyDescent="0.3">
      <c r="P13" s="1727"/>
      <c r="Q13" s="1727"/>
      <c r="R13" s="1727"/>
      <c r="S13" s="1727"/>
      <c r="T13" s="1727"/>
      <c r="U13" s="1727"/>
    </row>
    <row r="14" spans="2:21" ht="27.75" customHeight="1" thickTop="1" thickBot="1" x14ac:dyDescent="0.45">
      <c r="C14" s="1731" t="s">
        <v>42</v>
      </c>
      <c r="D14" s="1734"/>
      <c r="E14" s="1734"/>
      <c r="F14" s="1734"/>
      <c r="G14" s="1734"/>
      <c r="H14" s="1734"/>
      <c r="I14" s="1734"/>
      <c r="J14" s="1734"/>
      <c r="K14" s="1734"/>
      <c r="L14" s="1734"/>
      <c r="M14" s="1735"/>
    </row>
    <row r="15" spans="2:21" ht="15.75" thickTop="1" x14ac:dyDescent="0.25"/>
    <row r="16" spans="2:21" ht="15.75" thickBot="1" x14ac:dyDescent="0.3">
      <c r="B16" s="20" t="s">
        <v>1144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DATOS!C13+DATOS!D13</f>
        <v>39227.050000000003</v>
      </c>
      <c r="D17" s="15">
        <f>DATOS!E13+DATOS!F13</f>
        <v>40458.97</v>
      </c>
      <c r="E17" s="15">
        <f>DATOS!G13+DATOS!H13</f>
        <v>40458.97</v>
      </c>
      <c r="F17" s="15">
        <f>DATOS!I13+DATOS!J13</f>
        <v>40458.97</v>
      </c>
      <c r="G17" s="15">
        <f>DATOS!K13+DATOS!L13</f>
        <v>40500.639999999999</v>
      </c>
      <c r="H17" s="15">
        <f>DATOS!M13+DATOS!N13</f>
        <v>0</v>
      </c>
      <c r="I17" s="15">
        <f>DATOS!O13+DATOS!P13</f>
        <v>0</v>
      </c>
      <c r="J17" s="15">
        <f>DATOS!Q13+DATOS!R13</f>
        <v>0</v>
      </c>
      <c r="K17" s="15">
        <f>DATOS!S13+DATOS!T13</f>
        <v>0</v>
      </c>
      <c r="L17" s="15">
        <f>DATOS!U13+DATOS!V13</f>
        <v>0</v>
      </c>
      <c r="M17" s="15">
        <f>DATOS!W13+DATOS!X13</f>
        <v>0</v>
      </c>
      <c r="N17" s="15">
        <f>DATOS!Y13+DATOS!Z13</f>
        <v>0</v>
      </c>
      <c r="P17" s="1727"/>
      <c r="Q17" s="1727"/>
      <c r="R17" s="1727"/>
      <c r="S17" s="1727"/>
      <c r="T17" s="1727"/>
      <c r="U17" s="1727"/>
    </row>
    <row r="18" spans="2:21" x14ac:dyDescent="0.25">
      <c r="B18" s="71" t="s">
        <v>41</v>
      </c>
      <c r="C18" s="70">
        <f>DATOS!C$3+DATOS!D$3</f>
        <v>314286.92</v>
      </c>
      <c r="D18" s="70">
        <f>DATOS!E$3+DATOS!F$3</f>
        <v>414195.29</v>
      </c>
      <c r="E18" s="70">
        <f>DATOS!G$3+DATOS!H$3</f>
        <v>364327.62</v>
      </c>
      <c r="F18" s="70">
        <f>DATOS!I$3+DATOS!J$3</f>
        <v>438643.20000000001</v>
      </c>
      <c r="G18" s="70">
        <f>DATOS!K$3+DATOS!L$3</f>
        <v>357014.12</v>
      </c>
      <c r="H18" s="70">
        <f>DATOS!M$3+DATOS!N$3</f>
        <v>350404.44</v>
      </c>
      <c r="I18" s="70">
        <f>DATOS!O$3+DATOS!P$3</f>
        <v>0</v>
      </c>
      <c r="J18" s="70">
        <f>DATOS!Q$3+DATOS!R$3</f>
        <v>0</v>
      </c>
      <c r="K18" s="70">
        <f>DATOS!S$3+DATOS!T$3</f>
        <v>0</v>
      </c>
      <c r="L18" s="70">
        <f>DATOS!U$3+DATOS!V$3</f>
        <v>0</v>
      </c>
      <c r="M18" s="70">
        <f>DATOS!W$3+DATOS!X$3</f>
        <v>0</v>
      </c>
      <c r="N18" s="70">
        <f>DATOS!Y$3+DATOS!Z$3</f>
        <v>0</v>
      </c>
    </row>
    <row r="19" spans="2:21" x14ac:dyDescent="0.25">
      <c r="B19" s="12" t="s">
        <v>73</v>
      </c>
      <c r="C19" s="365">
        <f>(C$17/C$18)</f>
        <v>0.12481286208156549</v>
      </c>
      <c r="D19" s="365">
        <f t="shared" ref="D19:N19" si="1">(D$17/D$18)</f>
        <v>9.7680903131467295E-2</v>
      </c>
      <c r="E19" s="365">
        <f t="shared" si="1"/>
        <v>0.1110510644238282</v>
      </c>
      <c r="F19" s="365">
        <f t="shared" si="1"/>
        <v>9.223662876798272E-2</v>
      </c>
      <c r="G19" s="365">
        <f t="shared" si="1"/>
        <v>0.1134426840036467</v>
      </c>
      <c r="H19" s="365">
        <f t="shared" si="1"/>
        <v>0</v>
      </c>
      <c r="I19" s="365" t="e">
        <f t="shared" si="1"/>
        <v>#DIV/0!</v>
      </c>
      <c r="J19" s="365" t="e">
        <f t="shared" si="1"/>
        <v>#DIV/0!</v>
      </c>
      <c r="K19" s="365" t="e">
        <f t="shared" si="1"/>
        <v>#DIV/0!</v>
      </c>
      <c r="L19" s="365" t="e">
        <f t="shared" si="1"/>
        <v>#DIV/0!</v>
      </c>
      <c r="M19" s="365" t="e">
        <f t="shared" si="1"/>
        <v>#DIV/0!</v>
      </c>
      <c r="N19" s="365" t="e">
        <f t="shared" si="1"/>
        <v>#DIV/0!</v>
      </c>
    </row>
    <row r="20" spans="2:21" ht="18.75" x14ac:dyDescent="0.3">
      <c r="B20" s="77" t="s">
        <v>27</v>
      </c>
      <c r="C20" s="80"/>
      <c r="D20" s="80"/>
      <c r="E20" s="367">
        <f>(C17+D17+E17)/(C18+D18+E18)</f>
        <v>0.10994135182696883</v>
      </c>
      <c r="F20" s="80"/>
      <c r="G20" s="80"/>
      <c r="H20" s="367">
        <f>(F17+G17+H17)/(F18+G18+H18)</f>
        <v>7.0641576942589906E-2</v>
      </c>
      <c r="I20" s="80"/>
      <c r="J20" s="80"/>
      <c r="K20" s="367" t="e">
        <f>(I17+J17+K17)/(I18+J18+K18)</f>
        <v>#DIV/0!</v>
      </c>
      <c r="L20" s="80"/>
      <c r="M20" s="80"/>
      <c r="N20" s="367" t="e">
        <f>(L17+M17+N17)/(L18+M18+N18)</f>
        <v>#DIV/0!</v>
      </c>
      <c r="R20" s="1727"/>
      <c r="S20" s="1727"/>
    </row>
    <row r="21" spans="2:21" x14ac:dyDescent="0.25">
      <c r="B21" s="1" t="s">
        <v>20</v>
      </c>
      <c r="C21" s="17"/>
      <c r="D21" s="17"/>
      <c r="E21" s="368">
        <v>0.17</v>
      </c>
      <c r="F21" s="17"/>
      <c r="G21" s="17"/>
      <c r="H21" s="368">
        <v>0.17</v>
      </c>
      <c r="I21" s="17"/>
      <c r="J21" s="17"/>
      <c r="K21" s="368">
        <v>0.17</v>
      </c>
      <c r="L21" s="17"/>
      <c r="M21" s="17"/>
      <c r="N21" s="368">
        <v>0.17</v>
      </c>
    </row>
    <row r="22" spans="2:21" ht="15" customHeight="1" x14ac:dyDescent="0.25">
      <c r="B22" s="1" t="s">
        <v>17</v>
      </c>
      <c r="C22" s="36"/>
      <c r="D22" s="36"/>
      <c r="E22" s="368">
        <f>E21-E20</f>
        <v>6.0058648173031179E-2</v>
      </c>
      <c r="F22" s="36"/>
      <c r="G22" s="36"/>
      <c r="H22" s="368">
        <f>H21-H20</f>
        <v>9.9358423057410106E-2</v>
      </c>
      <c r="I22" s="36"/>
      <c r="J22" s="36"/>
      <c r="K22" s="368" t="e">
        <f>K21-K20</f>
        <v>#DIV/0!</v>
      </c>
      <c r="L22" s="36"/>
      <c r="M22" s="36"/>
      <c r="N22" s="368" t="e">
        <f>N21-N19</f>
        <v>#DIV/0!</v>
      </c>
      <c r="Q22" s="1727"/>
      <c r="R22" s="1727"/>
      <c r="S22" s="1727"/>
      <c r="T22" s="1727"/>
      <c r="U22" s="1727"/>
    </row>
    <row r="23" spans="2:21" ht="15.75" thickBot="1" x14ac:dyDescent="0.3">
      <c r="Q23" s="1736" t="s">
        <v>1028</v>
      </c>
      <c r="R23" s="1736"/>
      <c r="S23" s="1736"/>
      <c r="T23" s="1736"/>
    </row>
    <row r="24" spans="2:21" ht="29.25" customHeight="1" thickTop="1" thickBot="1" x14ac:dyDescent="0.45">
      <c r="B24" s="45"/>
      <c r="C24" s="1731" t="s">
        <v>1028</v>
      </c>
      <c r="D24" s="1734"/>
      <c r="E24" s="1734"/>
      <c r="F24" s="1734"/>
      <c r="G24" s="1734"/>
      <c r="H24" s="1734"/>
      <c r="I24" s="1734"/>
      <c r="J24" s="1734"/>
      <c r="K24" s="1734"/>
      <c r="L24" s="1734"/>
      <c r="M24" s="1735"/>
      <c r="N24" s="516"/>
      <c r="Q24" s="1434"/>
      <c r="R24" s="1434"/>
      <c r="S24" s="1434"/>
      <c r="T24" s="1434"/>
      <c r="U24" s="1434"/>
    </row>
    <row r="25" spans="2:21" ht="15" customHeight="1" thickTop="1" x14ac:dyDescent="0.25">
      <c r="B25" s="45"/>
      <c r="C25" s="1409"/>
      <c r="D25" s="1409"/>
      <c r="E25" s="516"/>
      <c r="F25" s="1409"/>
      <c r="G25" s="1409"/>
      <c r="H25" s="516"/>
      <c r="I25" s="1409"/>
      <c r="J25" s="1409"/>
      <c r="K25" s="516"/>
      <c r="L25" s="1409"/>
      <c r="M25" s="1409"/>
      <c r="N25" s="516"/>
      <c r="Q25" s="1434"/>
      <c r="R25" s="1434"/>
      <c r="S25" s="1434"/>
      <c r="T25" s="1434"/>
      <c r="U25" s="1434"/>
    </row>
    <row r="26" spans="2:21" ht="22.5" customHeight="1" thickBot="1" x14ac:dyDescent="0.3">
      <c r="B26" s="20" t="s">
        <v>1144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  <c r="Q26" s="1434"/>
      <c r="R26" s="1434"/>
      <c r="S26" s="1434"/>
      <c r="T26" s="1434"/>
      <c r="U26" s="1434"/>
    </row>
    <row r="27" spans="2:21" ht="18.75" customHeight="1" x14ac:dyDescent="0.25">
      <c r="B27" s="11" t="s">
        <v>1029</v>
      </c>
      <c r="C27" s="15">
        <f>DATOS!C$6+DATOS!D$6</f>
        <v>108053.13</v>
      </c>
      <c r="D27" s="15">
        <f>DATOS!E$6+DATOS!F$6</f>
        <v>112153.53</v>
      </c>
      <c r="E27" s="15">
        <f>DATOS!G$6+DATOS!H$6</f>
        <v>92755.66</v>
      </c>
      <c r="F27" s="15">
        <f>DATOS!I$6+DATOS!J$6</f>
        <v>88629.88</v>
      </c>
      <c r="G27" s="15">
        <f>DATOS!K$6+DATOS!L$6</f>
        <v>93819.92</v>
      </c>
      <c r="H27" s="15">
        <f>DATOS!M$6+DATOS!N$6</f>
        <v>0</v>
      </c>
      <c r="I27" s="15">
        <f>DATOS!O$6+DATOS!P$6</f>
        <v>0</v>
      </c>
      <c r="J27" s="15">
        <f>DATOS!Q$6+DATOS!R$6</f>
        <v>0</v>
      </c>
      <c r="K27" s="15">
        <f>DATOS!S$6+DATOS!T$6</f>
        <v>0</v>
      </c>
      <c r="L27" s="15">
        <f>DATOS!U$6+DATOS!V$6</f>
        <v>0</v>
      </c>
      <c r="M27" s="15">
        <f>DATOS!W$6+DATOS!X$6</f>
        <v>0</v>
      </c>
      <c r="N27" s="15">
        <f>DATOS!Y$6+DATOS!Z$6</f>
        <v>0</v>
      </c>
      <c r="Q27" s="1434"/>
      <c r="R27" s="1434"/>
      <c r="S27" s="1434"/>
      <c r="T27" s="1434"/>
      <c r="U27" s="1434"/>
    </row>
    <row r="28" spans="2:21" ht="15" customHeight="1" x14ac:dyDescent="0.25">
      <c r="B28" s="1441" t="s">
        <v>302</v>
      </c>
      <c r="C28" s="1438">
        <f>(DATOS!C3+DATOS!D3)-(DATOS!C12+DATOS!D12)-(DATOS!C16+DATOS!D16)-(DATOS!C17+DATOS!D17)</f>
        <v>248742.07</v>
      </c>
      <c r="D28" s="1438">
        <f>(DATOS!E3+DATOS!F3)-(DATOS!E12+DATOS!F12)-(DATOS!E16+DATOS!F16)-(DATOS!E17+DATOS!F17)</f>
        <v>332675.23</v>
      </c>
      <c r="E28" s="1438">
        <f>(DATOS!G3+DATOS!H3)-(DATOS!G12+DATOS!H12)-(DATOS!G16+DATOS!H16)-(DATOS!G17+DATOS!H17)</f>
        <v>275279.75</v>
      </c>
      <c r="F28" s="1438">
        <f>(DATOS!I3+DATOS!J3)-(DATOS!I12+DATOS!J12)-(DATOS!I16+DATOS!J16)-(DATOS!I17+DATOS!J17)</f>
        <v>348963.65</v>
      </c>
      <c r="G28" s="1438">
        <f>(DATOS!K3+DATOS!L3)-(DATOS!K12+DATOS!L12)-(DATOS!K16+DATOS!L16)-(DATOS!K17+DATOS!L17)</f>
        <v>279672.49</v>
      </c>
      <c r="H28" s="1438">
        <f>(DATOS!M3+DATOS!N3)-(DATOS!M12+DATOS!N12)-(DATOS!M16+DATOS!N16)-(DATOS!M17+DATOS!N17)</f>
        <v>350404.44</v>
      </c>
      <c r="I28" s="1438">
        <f>(DATOS!O3+DATOS!P3)-(DATOS!O12+DATOS!P12)-(DATOS!O16+DATOS!P16)-(DATOS!O17+DATOS!P17)</f>
        <v>0</v>
      </c>
      <c r="J28" s="1438">
        <f>(DATOS!Q3+DATOS!R3)-(DATOS!Q12+DATOS!R12)-(DATOS!Q16+DATOS!R16)-(DATOS!Q17+DATOS!R17)</f>
        <v>0</v>
      </c>
      <c r="K28" s="1438">
        <f>(DATOS!S3+DATOS!T3)-(DATOS!S12+DATOS!T12)-(DATOS!S16+DATOS!T16)-(DATOS!S17+DATOS!T17)</f>
        <v>0</v>
      </c>
      <c r="L28" s="1438">
        <f>(DATOS!U3+DATOS!V3)-(DATOS!U12+DATOS!V12)-(DATOS!U16+DATOS!V16)-(DATOS!U17+DATOS!V17)</f>
        <v>0</v>
      </c>
      <c r="M28" s="1438">
        <f>(DATOS!W3+DATOS!X3)-(DATOS!W12+DATOS!X12)-(DATOS!W16+DATOS!X16)-(DATOS!W17+DATOS!X17)</f>
        <v>0</v>
      </c>
      <c r="N28" s="1438">
        <f>(DATOS!Y3+DATOS!Z3)-(DATOS!Y12+DATOS!Z12)-(DATOS!Y16+DATOS!Z16)-(DATOS!Y17+DATOS!Z17)</f>
        <v>0</v>
      </c>
      <c r="Q28" s="1434"/>
      <c r="R28" s="1434"/>
      <c r="S28" s="1434"/>
      <c r="T28" s="1434"/>
      <c r="U28" s="1434"/>
    </row>
    <row r="29" spans="2:21" ht="15" customHeight="1" x14ac:dyDescent="0.25">
      <c r="B29" s="1442" t="s">
        <v>73</v>
      </c>
      <c r="C29" s="1443">
        <f>(C$27/C$28)</f>
        <v>0.43439829056660983</v>
      </c>
      <c r="D29" s="1443">
        <f>(D$27/D$28)</f>
        <v>0.33712618159157809</v>
      </c>
      <c r="E29" s="1443">
        <f t="shared" ref="E29:N29" si="2">(E$27/E$28)</f>
        <v>0.33695053849765561</v>
      </c>
      <c r="F29" s="1443">
        <f t="shared" si="2"/>
        <v>0.25398026413352792</v>
      </c>
      <c r="G29" s="1443">
        <f t="shared" si="2"/>
        <v>0.33546352735658769</v>
      </c>
      <c r="H29" s="1443">
        <f t="shared" si="2"/>
        <v>0</v>
      </c>
      <c r="I29" s="1443" t="e">
        <f t="shared" si="2"/>
        <v>#DIV/0!</v>
      </c>
      <c r="J29" s="1443" t="e">
        <f t="shared" si="2"/>
        <v>#DIV/0!</v>
      </c>
      <c r="K29" s="1443" t="e">
        <f t="shared" si="2"/>
        <v>#DIV/0!</v>
      </c>
      <c r="L29" s="1443" t="e">
        <f t="shared" si="2"/>
        <v>#DIV/0!</v>
      </c>
      <c r="M29" s="1443" t="e">
        <f t="shared" si="2"/>
        <v>#DIV/0!</v>
      </c>
      <c r="N29" s="1443" t="e">
        <f t="shared" si="2"/>
        <v>#DIV/0!</v>
      </c>
      <c r="Q29" s="1434"/>
      <c r="R29" s="1434"/>
      <c r="S29" s="1434"/>
      <c r="T29" s="1434"/>
      <c r="U29" s="1434"/>
    </row>
    <row r="30" spans="2:21" ht="15" customHeight="1" x14ac:dyDescent="0.3">
      <c r="B30" s="1436" t="s">
        <v>27</v>
      </c>
      <c r="C30" s="1439"/>
      <c r="D30" s="1439"/>
      <c r="E30" s="1440">
        <f>(C27+D27+E27)/(C28+D28+E28)</f>
        <v>0.36531270885081252</v>
      </c>
      <c r="F30" s="1439"/>
      <c r="G30" s="1439"/>
      <c r="H30" s="1440">
        <f>(F27+G27+H27)/(F28+G28+H28)</f>
        <v>0.18635570754380781</v>
      </c>
      <c r="I30" s="1439"/>
      <c r="J30" s="1439"/>
      <c r="K30" s="1440" t="e">
        <f>(I27+J27+K27)/(I28+J28+K28)</f>
        <v>#DIV/0!</v>
      </c>
      <c r="L30" s="1439"/>
      <c r="M30" s="1439"/>
      <c r="N30" s="1440" t="e">
        <f>(L27+M27+N27)/(L28+M28+N28)</f>
        <v>#DIV/0!</v>
      </c>
      <c r="Q30" s="1434"/>
      <c r="R30" s="1434"/>
      <c r="S30" s="1434"/>
      <c r="T30" s="1434"/>
      <c r="U30" s="1434"/>
    </row>
    <row r="31" spans="2:21" ht="15" customHeight="1" x14ac:dyDescent="0.25">
      <c r="B31" s="1444" t="s">
        <v>20</v>
      </c>
      <c r="C31" s="1435"/>
      <c r="D31" s="1435"/>
      <c r="E31" s="1437">
        <v>0.43</v>
      </c>
      <c r="F31" s="1435"/>
      <c r="G31" s="1435"/>
      <c r="H31" s="1437">
        <v>0.43</v>
      </c>
      <c r="I31" s="1435"/>
      <c r="J31" s="1435"/>
      <c r="K31" s="1437">
        <v>0.43</v>
      </c>
      <c r="L31" s="1435"/>
      <c r="M31" s="1435"/>
      <c r="N31" s="1437">
        <v>0.43</v>
      </c>
      <c r="Q31" s="1727"/>
      <c r="R31" s="1727"/>
      <c r="S31" s="1727"/>
      <c r="T31" s="1727"/>
      <c r="U31" s="1727"/>
    </row>
    <row r="32" spans="2:21" ht="15" customHeight="1" x14ac:dyDescent="0.25">
      <c r="B32" s="1445" t="s">
        <v>17</v>
      </c>
      <c r="C32" s="1446"/>
      <c r="D32" s="1446"/>
      <c r="E32" s="1447">
        <f>E31-E30</f>
        <v>6.4687291149187476E-2</v>
      </c>
      <c r="F32" s="1446"/>
      <c r="G32" s="1446"/>
      <c r="H32" s="1447">
        <f>H31-H30</f>
        <v>0.24364429245619218</v>
      </c>
      <c r="I32" s="1446"/>
      <c r="J32" s="1446"/>
      <c r="K32" s="1447" t="e">
        <f>K31-K30</f>
        <v>#DIV/0!</v>
      </c>
      <c r="L32" s="1446"/>
      <c r="M32" s="1446"/>
      <c r="N32" s="1447" t="e">
        <f>N31-N30</f>
        <v>#DIV/0!</v>
      </c>
      <c r="Q32" s="1434"/>
      <c r="R32" s="1434"/>
      <c r="S32" s="1434"/>
      <c r="T32" s="1434"/>
      <c r="U32" s="1434"/>
    </row>
    <row r="33" spans="2:21" ht="15" customHeight="1" x14ac:dyDescent="0.25">
      <c r="B33" s="45"/>
      <c r="C33" s="1409"/>
      <c r="D33" s="1409"/>
      <c r="E33" s="516"/>
      <c r="F33" s="1409"/>
      <c r="G33" s="1409"/>
      <c r="H33" s="516"/>
      <c r="I33" s="1409"/>
      <c r="J33" s="1409"/>
      <c r="K33" s="516"/>
      <c r="L33" s="1409"/>
      <c r="M33" s="1409"/>
      <c r="N33" s="516"/>
      <c r="Q33" s="1434"/>
      <c r="R33" s="1434"/>
      <c r="S33" s="1434"/>
      <c r="T33" s="1434"/>
      <c r="U33" s="1434"/>
    </row>
    <row r="34" spans="2:21" ht="15" customHeight="1" x14ac:dyDescent="0.25">
      <c r="B34" s="45"/>
      <c r="C34" s="1409"/>
      <c r="D34" s="1409"/>
      <c r="E34" s="516"/>
      <c r="F34" s="1409"/>
      <c r="G34" s="1409"/>
      <c r="H34" s="516"/>
      <c r="I34" s="1409"/>
      <c r="J34" s="1409"/>
      <c r="K34" s="516"/>
      <c r="L34" s="1409"/>
      <c r="M34" s="1409"/>
      <c r="N34" s="516"/>
      <c r="Q34" s="1434"/>
      <c r="R34" s="1434"/>
      <c r="S34" s="1434"/>
      <c r="T34" s="1434"/>
      <c r="U34" s="1434"/>
    </row>
    <row r="35" spans="2:21" ht="15" customHeight="1" x14ac:dyDescent="0.25">
      <c r="B35" s="45"/>
      <c r="C35" s="1409"/>
      <c r="D35" s="1409"/>
      <c r="E35" s="516"/>
      <c r="F35" s="1409"/>
      <c r="G35" s="1409"/>
      <c r="H35" s="516"/>
      <c r="I35" s="1409"/>
      <c r="J35" s="1409"/>
      <c r="K35" s="516"/>
      <c r="L35" s="1409"/>
      <c r="M35" s="1409"/>
      <c r="N35" s="516"/>
      <c r="Q35" s="1434"/>
      <c r="R35" s="1434"/>
      <c r="S35" s="1434"/>
      <c r="T35" s="1434"/>
      <c r="U35" s="1434"/>
    </row>
    <row r="36" spans="2:21" ht="15" customHeight="1" x14ac:dyDescent="0.25">
      <c r="B36" s="45"/>
      <c r="C36" s="1409"/>
      <c r="D36" s="1409"/>
      <c r="E36" s="516"/>
      <c r="F36" s="1409"/>
      <c r="G36" s="1409"/>
      <c r="H36" s="516"/>
      <c r="I36" s="1409"/>
      <c r="J36" s="1409"/>
      <c r="K36" s="516"/>
      <c r="L36" s="1409"/>
      <c r="M36" s="1409"/>
      <c r="N36" s="516"/>
      <c r="Q36" s="1727" t="s">
        <v>54</v>
      </c>
      <c r="R36" s="1727"/>
      <c r="S36" s="1727"/>
      <c r="T36" s="1727"/>
      <c r="U36" s="1727"/>
    </row>
    <row r="37" spans="2:21" ht="15" customHeight="1" thickBot="1" x14ac:dyDescent="0.3">
      <c r="B37" s="45"/>
      <c r="C37" s="1409"/>
      <c r="D37" s="1409"/>
      <c r="E37" s="516"/>
      <c r="F37" s="1409"/>
      <c r="G37" s="1409"/>
      <c r="H37" s="516"/>
      <c r="I37" s="1409"/>
      <c r="J37" s="1409"/>
      <c r="K37" s="516"/>
      <c r="L37" s="1409"/>
      <c r="M37" s="1409"/>
      <c r="N37" s="516"/>
      <c r="Q37" s="1434"/>
      <c r="R37" s="1434"/>
      <c r="S37" s="1434"/>
      <c r="T37" s="1434"/>
      <c r="U37" s="1434"/>
    </row>
    <row r="38" spans="2:21" ht="27.75" thickTop="1" thickBot="1" x14ac:dyDescent="0.45">
      <c r="E38" s="1731" t="s">
        <v>51</v>
      </c>
      <c r="F38" s="1732"/>
      <c r="G38" s="1732"/>
      <c r="H38" s="1732"/>
      <c r="I38" s="1733"/>
    </row>
    <row r="39" spans="2:21" ht="15.75" thickTop="1" x14ac:dyDescent="0.25"/>
    <row r="40" spans="2:21" ht="15.75" thickBot="1" x14ac:dyDescent="0.3">
      <c r="B40" s="20" t="s">
        <v>1144</v>
      </c>
      <c r="C40" s="21" t="s">
        <v>0</v>
      </c>
      <c r="D40" s="21" t="s">
        <v>1</v>
      </c>
      <c r="E40" s="21" t="s">
        <v>2</v>
      </c>
      <c r="F40" s="21" t="s">
        <v>3</v>
      </c>
      <c r="G40" s="21" t="s">
        <v>4</v>
      </c>
      <c r="H40" s="21" t="s">
        <v>5</v>
      </c>
      <c r="I40" s="21" t="s">
        <v>6</v>
      </c>
      <c r="J40" s="21" t="s">
        <v>7</v>
      </c>
      <c r="K40" s="21" t="s">
        <v>8</v>
      </c>
      <c r="L40" s="21" t="s">
        <v>9</v>
      </c>
      <c r="M40" s="21" t="s">
        <v>10</v>
      </c>
      <c r="N40" s="22" t="s">
        <v>11</v>
      </c>
    </row>
    <row r="41" spans="2:21" ht="18.75" x14ac:dyDescent="0.3">
      <c r="B41" s="12" t="s">
        <v>276</v>
      </c>
      <c r="C41" s="525">
        <v>1</v>
      </c>
      <c r="D41" s="525">
        <v>1</v>
      </c>
      <c r="E41" s="525">
        <v>3</v>
      </c>
      <c r="F41" s="525">
        <v>2</v>
      </c>
      <c r="G41" s="525">
        <v>3</v>
      </c>
      <c r="H41" s="525">
        <v>2</v>
      </c>
      <c r="I41" s="525"/>
      <c r="J41" s="525"/>
      <c r="K41" s="525"/>
      <c r="L41" s="525"/>
      <c r="M41" s="525"/>
      <c r="N41" s="525"/>
    </row>
    <row r="42" spans="2:21" ht="18.75" x14ac:dyDescent="0.3">
      <c r="B42" s="77" t="s">
        <v>27</v>
      </c>
      <c r="C42" s="85"/>
      <c r="D42" s="85"/>
      <c r="E42" s="83">
        <f>C41+D41+E41</f>
        <v>5</v>
      </c>
      <c r="F42" s="85"/>
      <c r="G42" s="85"/>
      <c r="H42" s="83">
        <f>F41+G41+H41</f>
        <v>7</v>
      </c>
      <c r="I42" s="85"/>
      <c r="J42" s="85"/>
      <c r="K42" s="83">
        <f>I41+J41+K41</f>
        <v>0</v>
      </c>
      <c r="L42" s="85"/>
      <c r="M42" s="85"/>
      <c r="N42" s="83">
        <f>L41+M41+N41</f>
        <v>0</v>
      </c>
    </row>
    <row r="43" spans="2:21" ht="18.75" x14ac:dyDescent="0.3">
      <c r="B43" s="1" t="s">
        <v>20</v>
      </c>
      <c r="C43" s="13"/>
      <c r="D43" s="13"/>
      <c r="E43" s="526">
        <v>2</v>
      </c>
      <c r="F43" s="13"/>
      <c r="G43" s="13"/>
      <c r="H43" s="526">
        <v>2</v>
      </c>
      <c r="I43" s="13"/>
      <c r="J43" s="13"/>
      <c r="K43" s="526">
        <v>2</v>
      </c>
      <c r="L43" s="13"/>
      <c r="M43" s="13"/>
      <c r="N43" s="526">
        <v>2</v>
      </c>
    </row>
    <row r="44" spans="2:21" ht="15" customHeight="1" x14ac:dyDescent="0.3">
      <c r="B44" s="1" t="s">
        <v>17</v>
      </c>
      <c r="C44" s="62"/>
      <c r="D44" s="62"/>
      <c r="E44" s="527">
        <f>E42-E43</f>
        <v>3</v>
      </c>
      <c r="F44" s="62"/>
      <c r="G44" s="62"/>
      <c r="H44" s="527">
        <f>H42-H43</f>
        <v>5</v>
      </c>
      <c r="I44" s="62"/>
      <c r="J44" s="62"/>
      <c r="K44" s="527">
        <f>K42-K43</f>
        <v>-2</v>
      </c>
      <c r="L44" s="62"/>
      <c r="M44" s="62"/>
      <c r="N44" s="527">
        <f>N41-N43</f>
        <v>-2</v>
      </c>
      <c r="Q44" s="1727" t="s">
        <v>392</v>
      </c>
      <c r="R44" s="1727"/>
      <c r="S44" s="1727"/>
      <c r="T44" s="1727"/>
      <c r="U44" s="1727"/>
    </row>
    <row r="45" spans="2:21" ht="15.75" thickBot="1" x14ac:dyDescent="0.3">
      <c r="Q45" s="1727"/>
      <c r="R45" s="1727"/>
      <c r="S45" s="1727"/>
      <c r="T45" s="1727"/>
    </row>
    <row r="46" spans="2:21" ht="27.75" thickTop="1" thickBot="1" x14ac:dyDescent="0.45">
      <c r="E46" s="1731" t="s">
        <v>393</v>
      </c>
      <c r="F46" s="1732"/>
      <c r="G46" s="1732"/>
      <c r="H46" s="1732"/>
      <c r="I46" s="1733"/>
      <c r="Q46" s="517"/>
      <c r="R46" s="517"/>
      <c r="S46" s="517"/>
      <c r="T46" s="517"/>
    </row>
    <row r="47" spans="2:21" ht="15.75" thickTop="1" x14ac:dyDescent="0.25">
      <c r="Q47" s="517"/>
      <c r="R47" s="517"/>
      <c r="S47" s="517"/>
      <c r="T47" s="517"/>
    </row>
    <row r="48" spans="2:21" ht="15.75" thickBot="1" x14ac:dyDescent="0.3">
      <c r="B48" s="20" t="s">
        <v>1144</v>
      </c>
      <c r="C48" s="1507" t="s">
        <v>49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Q48" s="517"/>
      <c r="R48" s="517"/>
      <c r="S48" s="517"/>
      <c r="T48" s="517"/>
    </row>
    <row r="49" spans="2:20" x14ac:dyDescent="0.25">
      <c r="B49" s="1501" t="s">
        <v>51</v>
      </c>
      <c r="C49" s="1502">
        <f>DATOS!C$68</f>
        <v>0</v>
      </c>
      <c r="D49" s="1506"/>
      <c r="E49" s="1506"/>
      <c r="F49" s="1506"/>
      <c r="G49" s="1506"/>
      <c r="H49" s="1506"/>
      <c r="I49" s="1506"/>
      <c r="J49" s="1506"/>
      <c r="K49" s="1506"/>
      <c r="L49" s="1506"/>
      <c r="M49" s="1506"/>
      <c r="N49" s="1506"/>
      <c r="Q49" s="1482"/>
      <c r="R49" s="1482"/>
      <c r="S49" s="1482"/>
      <c r="T49" s="1482"/>
    </row>
    <row r="50" spans="2:20" ht="18.75" x14ac:dyDescent="0.3">
      <c r="B50" s="1503" t="s">
        <v>393</v>
      </c>
      <c r="C50" s="1504">
        <f>DATOS!C$68</f>
        <v>0</v>
      </c>
      <c r="D50" s="1180"/>
      <c r="E50" s="1180"/>
      <c r="F50" s="1180"/>
      <c r="G50" s="1180"/>
      <c r="H50" s="1180"/>
      <c r="I50" s="1180"/>
      <c r="J50" s="1180"/>
      <c r="K50" s="1180"/>
      <c r="L50" s="1180"/>
      <c r="M50" s="1180"/>
      <c r="N50" s="1180"/>
      <c r="Q50" s="517"/>
      <c r="R50" s="517"/>
      <c r="S50" s="517"/>
      <c r="T50" s="517"/>
    </row>
    <row r="51" spans="2:20" ht="18.75" x14ac:dyDescent="0.3">
      <c r="B51" s="77" t="s">
        <v>27</v>
      </c>
      <c r="C51" s="1509" t="e">
        <f>C50/C49</f>
        <v>#DIV/0!</v>
      </c>
      <c r="D51" s="1181"/>
      <c r="E51" s="1182"/>
      <c r="F51" s="1181"/>
      <c r="G51" s="1181"/>
      <c r="H51" s="1182"/>
      <c r="I51" s="1181"/>
      <c r="J51" s="1181"/>
      <c r="K51" s="1182"/>
      <c r="L51" s="1181"/>
      <c r="M51" s="1181"/>
      <c r="N51" s="1182"/>
      <c r="Q51" s="517"/>
      <c r="R51" s="517"/>
      <c r="S51" s="517"/>
      <c r="T51" s="517"/>
    </row>
    <row r="52" spans="2:20" ht="18.75" x14ac:dyDescent="0.3">
      <c r="B52" s="1" t="s">
        <v>20</v>
      </c>
      <c r="C52" s="1508">
        <v>0.3</v>
      </c>
      <c r="D52" s="1183"/>
      <c r="E52" s="1184"/>
      <c r="F52" s="1183"/>
      <c r="G52" s="1183"/>
      <c r="H52" s="1184"/>
      <c r="I52" s="1183"/>
      <c r="J52" s="1183"/>
      <c r="K52" s="1184"/>
      <c r="L52" s="1183"/>
      <c r="M52" s="1183"/>
      <c r="N52" s="1184"/>
      <c r="Q52" s="517"/>
      <c r="R52" s="517"/>
      <c r="S52" s="517"/>
      <c r="T52" s="517"/>
    </row>
    <row r="53" spans="2:20" ht="18.75" x14ac:dyDescent="0.3">
      <c r="B53" s="1" t="s">
        <v>17</v>
      </c>
      <c r="C53" s="1505" t="e">
        <f>C51-C52</f>
        <v>#DIV/0!</v>
      </c>
      <c r="D53" s="1185"/>
      <c r="E53" s="1186"/>
      <c r="F53" s="1185"/>
      <c r="G53" s="1185"/>
      <c r="H53" s="1186"/>
      <c r="I53" s="1185"/>
      <c r="J53" s="1185"/>
      <c r="K53" s="1186"/>
      <c r="L53" s="1185"/>
      <c r="M53" s="1185"/>
      <c r="N53" s="1186"/>
      <c r="Q53" s="517"/>
      <c r="R53" s="517"/>
      <c r="S53" s="517"/>
      <c r="T53" s="517"/>
    </row>
    <row r="54" spans="2:20" ht="15.75" thickBot="1" x14ac:dyDescent="0.3">
      <c r="Q54" s="1727" t="s">
        <v>52</v>
      </c>
      <c r="R54" s="1727"/>
      <c r="S54" s="1727"/>
      <c r="T54" s="1727"/>
    </row>
    <row r="55" spans="2:20" ht="27.75" thickTop="1" thickBot="1" x14ac:dyDescent="0.45">
      <c r="E55" s="1731" t="s">
        <v>44</v>
      </c>
      <c r="F55" s="1732"/>
      <c r="G55" s="1732"/>
      <c r="H55" s="1732"/>
      <c r="I55" s="1732"/>
      <c r="J55" s="1737"/>
    </row>
    <row r="56" spans="2:20" ht="15.75" thickTop="1" x14ac:dyDescent="0.25"/>
    <row r="57" spans="2:20" ht="15.75" customHeight="1" thickBot="1" x14ac:dyDescent="0.3">
      <c r="B57" s="20" t="s">
        <v>1144</v>
      </c>
      <c r="C57" s="1448" t="s">
        <v>49</v>
      </c>
      <c r="D57" s="1454" t="s">
        <v>1030</v>
      </c>
      <c r="E57" s="1455" t="s">
        <v>1031</v>
      </c>
      <c r="F57" s="1455" t="s">
        <v>1032</v>
      </c>
      <c r="G57" s="1455" t="s">
        <v>1033</v>
      </c>
      <c r="H57" s="1455" t="s">
        <v>1034</v>
      </c>
      <c r="I57" s="1455" t="s">
        <v>1035</v>
      </c>
      <c r="J57" s="1455" t="s">
        <v>1036</v>
      </c>
      <c r="K57" s="1455" t="s">
        <v>1037</v>
      </c>
      <c r="L57" s="1455" t="s">
        <v>1038</v>
      </c>
      <c r="M57" s="1455" t="s">
        <v>1039</v>
      </c>
      <c r="N57" s="1455" t="s">
        <v>1040</v>
      </c>
    </row>
    <row r="58" spans="2:20" x14ac:dyDescent="0.25">
      <c r="B58" s="73" t="s">
        <v>1146</v>
      </c>
      <c r="C58" s="1449">
        <f>DATOS!AA3+DATOS!AB3</f>
        <v>2238871.59</v>
      </c>
      <c r="D58" s="1456"/>
      <c r="E58" s="1457"/>
      <c r="F58" s="1457"/>
      <c r="G58" s="1457"/>
      <c r="H58" s="1457"/>
      <c r="I58" s="1457"/>
      <c r="J58" s="1457"/>
      <c r="K58" s="1457"/>
      <c r="L58" s="1457"/>
      <c r="M58" s="1457"/>
      <c r="N58" s="1457"/>
    </row>
    <row r="59" spans="2:20" x14ac:dyDescent="0.25">
      <c r="B59" s="12" t="s">
        <v>1041</v>
      </c>
      <c r="C59" s="1450">
        <v>4826099.62</v>
      </c>
      <c r="D59" s="1458"/>
      <c r="E59" s="1459"/>
      <c r="F59" s="1459"/>
      <c r="G59" s="1459"/>
      <c r="H59" s="1459"/>
      <c r="I59" s="1459"/>
      <c r="J59" s="1459"/>
      <c r="K59" s="1459"/>
      <c r="L59" s="1459"/>
      <c r="M59" s="1459"/>
      <c r="N59" s="1459"/>
    </row>
    <row r="60" spans="2:20" ht="18.75" x14ac:dyDescent="0.3">
      <c r="B60" s="77" t="s">
        <v>27</v>
      </c>
      <c r="C60" s="1451">
        <f>(C$58/C$59)-1</f>
        <v>-0.53609088782133352</v>
      </c>
      <c r="D60" s="1460"/>
      <c r="E60" s="1461"/>
      <c r="F60" s="1461"/>
      <c r="G60" s="1462"/>
      <c r="H60" s="1462"/>
      <c r="I60" s="1463"/>
      <c r="J60" s="1462"/>
      <c r="K60" s="1463"/>
      <c r="L60" s="1462"/>
      <c r="M60" s="1462"/>
      <c r="N60" s="1462"/>
    </row>
    <row r="61" spans="2:20" x14ac:dyDescent="0.25">
      <c r="B61" s="1" t="s">
        <v>20</v>
      </c>
      <c r="C61" s="1452">
        <v>0.02</v>
      </c>
      <c r="D61" s="1464"/>
      <c r="E61" s="1465"/>
      <c r="F61" s="1465"/>
      <c r="G61" s="1465"/>
      <c r="H61" s="1465"/>
      <c r="I61" s="1465"/>
      <c r="J61" s="1465"/>
      <c r="K61" s="1465"/>
      <c r="L61" s="1465"/>
      <c r="M61" s="1465"/>
      <c r="N61" s="1465"/>
    </row>
    <row r="62" spans="2:20" x14ac:dyDescent="0.25">
      <c r="B62" s="8" t="s">
        <v>17</v>
      </c>
      <c r="C62" s="1453">
        <f>C$60-C$61</f>
        <v>-0.55609088782133353</v>
      </c>
      <c r="D62" s="1466"/>
      <c r="E62" s="1467"/>
      <c r="F62" s="1465"/>
      <c r="G62" s="1467"/>
      <c r="H62" s="1467"/>
      <c r="I62" s="1465"/>
      <c r="J62" s="1467"/>
      <c r="K62" s="1465"/>
      <c r="L62" s="1467"/>
      <c r="M62" s="1467"/>
      <c r="N62" s="1467"/>
      <c r="R62" s="1727"/>
      <c r="S62" s="1727"/>
    </row>
    <row r="63" spans="2:20" ht="15.75" thickBot="1" x14ac:dyDescent="0.3"/>
    <row r="64" spans="2:20" ht="27.75" thickTop="1" thickBot="1" x14ac:dyDescent="0.45">
      <c r="E64" s="1731" t="s">
        <v>47</v>
      </c>
      <c r="F64" s="1732"/>
      <c r="G64" s="1732"/>
      <c r="H64" s="1732"/>
      <c r="I64" s="1733"/>
      <c r="Q64" s="1727" t="s">
        <v>47</v>
      </c>
      <c r="R64" s="1727"/>
      <c r="S64" s="1727"/>
      <c r="T64" s="1727"/>
    </row>
    <row r="65" spans="2:20" ht="15.75" thickTop="1" x14ac:dyDescent="0.25">
      <c r="R65" s="1727"/>
      <c r="S65" s="1738"/>
    </row>
    <row r="66" spans="2:20" x14ac:dyDescent="0.25">
      <c r="B66" s="66" t="s">
        <v>1144</v>
      </c>
      <c r="C66" s="65" t="s">
        <v>0</v>
      </c>
      <c r="D66" s="65" t="s">
        <v>1</v>
      </c>
      <c r="E66" s="65" t="s">
        <v>2</v>
      </c>
      <c r="F66" s="65" t="s">
        <v>3</v>
      </c>
      <c r="G66" s="65" t="s">
        <v>4</v>
      </c>
      <c r="H66" s="65" t="s">
        <v>5</v>
      </c>
      <c r="I66" s="65" t="s">
        <v>6</v>
      </c>
      <c r="J66" s="65" t="s">
        <v>7</v>
      </c>
      <c r="K66" s="65" t="s">
        <v>8</v>
      </c>
      <c r="L66" s="65" t="s">
        <v>9</v>
      </c>
      <c r="M66" s="65" t="s">
        <v>10</v>
      </c>
      <c r="N66" s="67" t="s">
        <v>11</v>
      </c>
    </row>
    <row r="67" spans="2:20" x14ac:dyDescent="0.25">
      <c r="B67" s="480" t="s">
        <v>375</v>
      </c>
      <c r="C67" s="965">
        <f>DATOS!C$3</f>
        <v>218405.28</v>
      </c>
      <c r="D67" s="965">
        <f>DATOS!E$3</f>
        <v>285804.81</v>
      </c>
      <c r="E67" s="965">
        <f>DATOS!G$3</f>
        <v>255670.59</v>
      </c>
      <c r="F67" s="965">
        <f>DATOS!I$3</f>
        <v>322936.45</v>
      </c>
      <c r="G67" s="965">
        <f>DATOS!K$3</f>
        <v>248715.98</v>
      </c>
      <c r="H67" s="965">
        <f>DATOS!M$3</f>
        <v>258335.97</v>
      </c>
      <c r="I67" s="965">
        <f>DATOS!O$3</f>
        <v>0</v>
      </c>
      <c r="J67" s="965">
        <f>DATOS!Q$3</f>
        <v>0</v>
      </c>
      <c r="K67" s="965">
        <f>DATOS!S$3</f>
        <v>0</v>
      </c>
      <c r="L67" s="965">
        <f>DATOS!U$3</f>
        <v>0</v>
      </c>
      <c r="M67" s="965">
        <f>DATOS!W$3</f>
        <v>0</v>
      </c>
      <c r="N67" s="965">
        <f>DATOS!Y$3</f>
        <v>0</v>
      </c>
    </row>
    <row r="68" spans="2:20" x14ac:dyDescent="0.25">
      <c r="B68" s="480" t="s">
        <v>376</v>
      </c>
      <c r="C68" s="481">
        <f>DATOS!C$81</f>
        <v>166122.12</v>
      </c>
      <c r="D68" s="481">
        <f>DATOS!E$81</f>
        <v>237705.66</v>
      </c>
      <c r="E68" s="481">
        <f>DATOS!G$81</f>
        <v>199491.93</v>
      </c>
      <c r="F68" s="481">
        <f>DATOS!I$81</f>
        <v>269161.96999999997</v>
      </c>
      <c r="G68" s="481">
        <f>DATOS!K$81</f>
        <v>198639.86</v>
      </c>
      <c r="H68" s="481">
        <f>DATOS!M$81</f>
        <v>211692.19</v>
      </c>
      <c r="I68" s="481">
        <f>DATOS!O$81</f>
        <v>0</v>
      </c>
      <c r="J68" s="481">
        <f>DATOS!Q$81</f>
        <v>0</v>
      </c>
      <c r="K68" s="481">
        <f>DATOS!S$81</f>
        <v>0</v>
      </c>
      <c r="L68" s="481">
        <f>DATOS!U$81</f>
        <v>0</v>
      </c>
      <c r="M68" s="481">
        <f>DATOS!W$81</f>
        <v>0</v>
      </c>
      <c r="N68" s="481">
        <f>DATOS!Y$81</f>
        <v>0</v>
      </c>
    </row>
    <row r="69" spans="2:20" x14ac:dyDescent="0.25">
      <c r="B69" s="480" t="s">
        <v>377</v>
      </c>
      <c r="C69" s="368">
        <f>C$68/C$67</f>
        <v>0.76061402911138409</v>
      </c>
      <c r="D69" s="368">
        <f t="shared" ref="D69:N69" si="3">D$68/D$67</f>
        <v>0.83170629633560056</v>
      </c>
      <c r="E69" s="368">
        <f t="shared" si="3"/>
        <v>0.7802693692692616</v>
      </c>
      <c r="F69" s="368">
        <f t="shared" si="3"/>
        <v>0.83348277966144724</v>
      </c>
      <c r="G69" s="368">
        <f t="shared" si="3"/>
        <v>0.79866142899221826</v>
      </c>
      <c r="H69" s="368">
        <f t="shared" si="3"/>
        <v>0.81944527508112786</v>
      </c>
      <c r="I69" s="368" t="e">
        <f t="shared" si="3"/>
        <v>#DIV/0!</v>
      </c>
      <c r="J69" s="368" t="e">
        <f t="shared" si="3"/>
        <v>#DIV/0!</v>
      </c>
      <c r="K69" s="368" t="e">
        <f t="shared" si="3"/>
        <v>#DIV/0!</v>
      </c>
      <c r="L69" s="368" t="e">
        <f t="shared" si="3"/>
        <v>#DIV/0!</v>
      </c>
      <c r="M69" s="368" t="e">
        <f t="shared" si="3"/>
        <v>#DIV/0!</v>
      </c>
      <c r="N69" s="368" t="e">
        <f t="shared" si="3"/>
        <v>#DIV/0!</v>
      </c>
    </row>
    <row r="70" spans="2:20" ht="18.75" x14ac:dyDescent="0.3">
      <c r="B70" s="77" t="s">
        <v>27</v>
      </c>
      <c r="C70" s="81"/>
      <c r="D70" s="81"/>
      <c r="E70" s="367">
        <f>((C68+D68+E68)/(C67+D67+E67))</f>
        <v>0.79396637640530621</v>
      </c>
      <c r="F70" s="81"/>
      <c r="G70" s="81"/>
      <c r="H70" s="367">
        <f>((F68+G68+H68)/(F67+G67+H67))</f>
        <v>0.81867893575380091</v>
      </c>
      <c r="I70" s="81"/>
      <c r="J70" s="81"/>
      <c r="K70" s="367" t="e">
        <f>((I68+J68+K68)/(I67+J67+K67))</f>
        <v>#DIV/0!</v>
      </c>
      <c r="L70" s="81"/>
      <c r="M70" s="81"/>
      <c r="N70" s="79" t="e">
        <f>((L68+M68+N68)/(L67+M67+N67))</f>
        <v>#DIV/0!</v>
      </c>
    </row>
    <row r="71" spans="2:20" x14ac:dyDescent="0.25">
      <c r="B71" s="1" t="s">
        <v>20</v>
      </c>
      <c r="C71" s="17"/>
      <c r="D71" s="17"/>
      <c r="E71" s="482">
        <v>0.85</v>
      </c>
      <c r="F71" s="17"/>
      <c r="G71" s="17"/>
      <c r="H71" s="482">
        <v>0.85</v>
      </c>
      <c r="I71" s="17"/>
      <c r="J71" s="17"/>
      <c r="K71" s="482">
        <v>0.85</v>
      </c>
      <c r="L71" s="17"/>
      <c r="M71" s="17"/>
      <c r="N71" s="482">
        <v>0.85</v>
      </c>
      <c r="T71" s="25"/>
    </row>
    <row r="72" spans="2:20" x14ac:dyDescent="0.25">
      <c r="B72" s="1" t="s">
        <v>17</v>
      </c>
      <c r="C72" s="36"/>
      <c r="D72" s="36"/>
      <c r="E72" s="368">
        <f>E71-E70</f>
        <v>5.6033623594693771E-2</v>
      </c>
      <c r="F72" s="36"/>
      <c r="G72" s="36"/>
      <c r="H72" s="365">
        <f>H71-H70</f>
        <v>3.1321064246199071E-2</v>
      </c>
      <c r="I72" s="36"/>
      <c r="J72" s="36"/>
      <c r="K72" s="368" t="e">
        <f>K71-K70</f>
        <v>#DIV/0!</v>
      </c>
      <c r="L72" s="36"/>
      <c r="M72" s="36"/>
      <c r="N72" s="368" t="e">
        <f>N71-N70</f>
        <v>#DIV/0!</v>
      </c>
    </row>
    <row r="73" spans="2:20" ht="15.75" thickBot="1" x14ac:dyDescent="0.3"/>
    <row r="74" spans="2:20" ht="27.75" customHeight="1" thickTop="1" thickBot="1" x14ac:dyDescent="0.45">
      <c r="C74" s="38"/>
      <c r="D74" s="1731" t="s">
        <v>48</v>
      </c>
      <c r="E74" s="1732"/>
      <c r="F74" s="1732"/>
      <c r="G74" s="1732"/>
      <c r="H74" s="1732"/>
      <c r="I74" s="1732"/>
      <c r="J74" s="1733"/>
      <c r="K74" s="39"/>
      <c r="L74" s="39"/>
      <c r="M74" s="39"/>
      <c r="Q74" s="1727"/>
      <c r="R74" s="1727"/>
      <c r="S74" s="1727"/>
      <c r="T74" s="1727"/>
    </row>
    <row r="75" spans="2:20" ht="15.75" thickTop="1" x14ac:dyDescent="0.25">
      <c r="Q75" s="1727" t="s">
        <v>53</v>
      </c>
      <c r="R75" s="1727"/>
      <c r="S75" s="1727"/>
      <c r="T75" s="1727"/>
    </row>
    <row r="76" spans="2:20" ht="15.75" thickBot="1" x14ac:dyDescent="0.3">
      <c r="B76" s="40" t="s">
        <v>1144</v>
      </c>
      <c r="C76" s="40" t="s">
        <v>49</v>
      </c>
    </row>
    <row r="77" spans="2:20" ht="18.75" x14ac:dyDescent="0.3">
      <c r="B77" s="77" t="s">
        <v>27</v>
      </c>
      <c r="C77" s="704">
        <f>DATOS!$Y$69</f>
        <v>0</v>
      </c>
    </row>
    <row r="78" spans="2:20" x14ac:dyDescent="0.25">
      <c r="B78" s="1" t="s">
        <v>20</v>
      </c>
      <c r="C78" s="17">
        <v>6</v>
      </c>
    </row>
    <row r="79" spans="2:20" x14ac:dyDescent="0.25">
      <c r="B79" s="8" t="s">
        <v>17</v>
      </c>
      <c r="C79" s="705">
        <f>C77-C78</f>
        <v>-6</v>
      </c>
    </row>
    <row r="81" spans="2:21" ht="26.25" x14ac:dyDescent="0.4">
      <c r="C81" s="479"/>
      <c r="D81" s="479"/>
      <c r="E81" s="479"/>
      <c r="F81" s="479"/>
      <c r="G81" s="479"/>
      <c r="H81" s="479"/>
      <c r="I81" s="479"/>
      <c r="J81" s="479"/>
      <c r="K81" s="479"/>
      <c r="L81" s="479"/>
      <c r="M81" s="479"/>
    </row>
    <row r="82" spans="2:21" x14ac:dyDescent="0.25">
      <c r="Q82" s="1727"/>
      <c r="R82" s="1727"/>
      <c r="S82" s="1727"/>
      <c r="T82" s="1727"/>
    </row>
    <row r="83" spans="2:21" ht="15.75" thickBot="1" x14ac:dyDescent="0.3"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2:21" ht="27.75" thickTop="1" thickBot="1" x14ac:dyDescent="0.45">
      <c r="C84" s="38"/>
      <c r="D84" s="1731" t="s">
        <v>395</v>
      </c>
      <c r="E84" s="1732"/>
      <c r="F84" s="1732"/>
      <c r="G84" s="1732"/>
      <c r="H84" s="1732"/>
      <c r="I84" s="1732"/>
      <c r="J84" s="1733"/>
      <c r="K84" s="44"/>
      <c r="L84" s="44"/>
      <c r="M84" s="44"/>
      <c r="N84" s="44"/>
    </row>
    <row r="85" spans="2:21" ht="15.75" thickTop="1" x14ac:dyDescent="0.25">
      <c r="K85" s="46"/>
      <c r="L85" s="46"/>
      <c r="M85" s="46"/>
      <c r="N85" s="46"/>
    </row>
    <row r="86" spans="2:21" ht="15.75" thickBot="1" x14ac:dyDescent="0.3">
      <c r="B86" s="40" t="s">
        <v>1144</v>
      </c>
      <c r="C86" s="40" t="s">
        <v>49</v>
      </c>
      <c r="K86" s="47"/>
      <c r="L86" s="47"/>
      <c r="M86" s="47"/>
      <c r="N86" s="47"/>
      <c r="Q86" s="1736" t="s">
        <v>395</v>
      </c>
      <c r="R86" s="1736"/>
      <c r="S86" s="1736"/>
      <c r="T86" s="1736"/>
      <c r="U86" s="1736"/>
    </row>
    <row r="87" spans="2:21" ht="18.75" x14ac:dyDescent="0.3">
      <c r="B87" s="77" t="s">
        <v>27</v>
      </c>
      <c r="C87" s="367">
        <f>DATOS!$Y$70</f>
        <v>0</v>
      </c>
      <c r="R87" s="1727"/>
      <c r="S87" s="1727"/>
      <c r="T87" s="1727"/>
      <c r="U87" s="1727"/>
    </row>
    <row r="88" spans="2:21" x14ac:dyDescent="0.25">
      <c r="B88" s="1" t="s">
        <v>20</v>
      </c>
      <c r="C88" s="684">
        <v>0.06</v>
      </c>
    </row>
    <row r="89" spans="2:21" x14ac:dyDescent="0.25">
      <c r="B89" s="8" t="s">
        <v>17</v>
      </c>
      <c r="C89" s="369">
        <f>C88-C87</f>
        <v>0.06</v>
      </c>
    </row>
    <row r="90" spans="2:21" x14ac:dyDescent="0.25"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2:21" x14ac:dyDescent="0.25"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Q91" s="1727"/>
      <c r="R91" s="1727"/>
      <c r="S91" s="1727"/>
      <c r="T91" s="1727"/>
    </row>
    <row r="92" spans="2:21" x14ac:dyDescent="0.25"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</row>
    <row r="93" spans="2:21" x14ac:dyDescent="0.25">
      <c r="B93" s="48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</row>
    <row r="94" spans="2:21" x14ac:dyDescent="0.2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21" x14ac:dyDescent="0.25">
      <c r="B95" s="45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</row>
    <row r="96" spans="2:21" x14ac:dyDescent="0.25">
      <c r="B96" s="45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</row>
    <row r="101" spans="2:22" ht="15.75" thickBot="1" x14ac:dyDescent="0.3"/>
    <row r="102" spans="2:22" ht="27.75" thickTop="1" thickBot="1" x14ac:dyDescent="0.3">
      <c r="D102" s="1728" t="s">
        <v>1044</v>
      </c>
      <c r="E102" s="1729"/>
      <c r="F102" s="1729"/>
      <c r="G102" s="1729"/>
      <c r="H102" s="1729"/>
      <c r="I102" s="1729"/>
      <c r="J102" s="1730"/>
    </row>
    <row r="103" spans="2:22" ht="15.75" thickTop="1" x14ac:dyDescent="0.25">
      <c r="R103" s="1739" t="s">
        <v>1044</v>
      </c>
      <c r="S103" s="1739"/>
      <c r="T103" s="1739"/>
      <c r="U103" s="1739"/>
      <c r="V103" s="1739"/>
    </row>
    <row r="104" spans="2:22" ht="15.75" thickBot="1" x14ac:dyDescent="0.3">
      <c r="B104" s="20" t="s">
        <v>1144</v>
      </c>
      <c r="C104" s="21" t="s">
        <v>0</v>
      </c>
      <c r="D104" s="21" t="s">
        <v>1</v>
      </c>
      <c r="E104" s="21" t="s">
        <v>2</v>
      </c>
      <c r="F104" s="21" t="s">
        <v>3</v>
      </c>
      <c r="G104" s="21" t="s">
        <v>4</v>
      </c>
      <c r="H104" s="21" t="s">
        <v>5</v>
      </c>
      <c r="I104" s="21" t="s">
        <v>6</v>
      </c>
      <c r="J104" s="21" t="s">
        <v>7</v>
      </c>
      <c r="K104" s="21" t="s">
        <v>8</v>
      </c>
      <c r="L104" s="21" t="s">
        <v>9</v>
      </c>
      <c r="M104" s="21" t="s">
        <v>10</v>
      </c>
      <c r="N104" s="22" t="s">
        <v>11</v>
      </c>
    </row>
    <row r="105" spans="2:22" ht="18.75" x14ac:dyDescent="0.3">
      <c r="B105" s="1442" t="s">
        <v>1045</v>
      </c>
      <c r="C105" s="1487"/>
      <c r="D105" s="1487"/>
      <c r="E105" s="1557">
        <v>31.6</v>
      </c>
      <c r="F105" s="1487"/>
      <c r="G105" s="1487"/>
      <c r="H105" s="1487">
        <v>91.66</v>
      </c>
      <c r="I105" s="1487"/>
      <c r="J105" s="1487"/>
      <c r="K105" s="1487">
        <v>0</v>
      </c>
      <c r="L105" s="1487"/>
      <c r="M105" s="1487"/>
      <c r="N105" s="1487">
        <v>0</v>
      </c>
    </row>
    <row r="106" spans="2:22" ht="18.75" x14ac:dyDescent="0.3">
      <c r="B106" s="1436" t="s">
        <v>27</v>
      </c>
      <c r="C106" s="1484"/>
      <c r="D106" s="1484"/>
      <c r="E106" s="1558">
        <f>C105+D105+E105</f>
        <v>31.6</v>
      </c>
      <c r="F106" s="1484"/>
      <c r="G106" s="1484"/>
      <c r="H106" s="1485">
        <f>F105+G105+H105</f>
        <v>91.66</v>
      </c>
      <c r="I106" s="1485"/>
      <c r="J106" s="1485"/>
      <c r="K106" s="1485">
        <f>I105+J105+K105</f>
        <v>0</v>
      </c>
      <c r="L106" s="1485"/>
      <c r="M106" s="1485"/>
      <c r="N106" s="1485">
        <f>L105+M105+N105</f>
        <v>0</v>
      </c>
    </row>
    <row r="107" spans="2:22" ht="18.75" x14ac:dyDescent="0.3">
      <c r="B107" s="1444" t="s">
        <v>20</v>
      </c>
      <c r="C107" s="1488"/>
      <c r="D107" s="1488"/>
      <c r="E107" s="1557">
        <v>10</v>
      </c>
      <c r="F107" s="1488"/>
      <c r="G107" s="1488"/>
      <c r="H107" s="1489">
        <v>10</v>
      </c>
      <c r="I107" s="1488"/>
      <c r="J107" s="1488"/>
      <c r="K107" s="1489">
        <v>10</v>
      </c>
      <c r="L107" s="1488"/>
      <c r="M107" s="1488"/>
      <c r="N107" s="1489">
        <v>10</v>
      </c>
    </row>
    <row r="108" spans="2:22" ht="18.75" x14ac:dyDescent="0.3">
      <c r="B108" s="1444" t="s">
        <v>17</v>
      </c>
      <c r="C108" s="1490"/>
      <c r="D108" s="1490"/>
      <c r="E108" s="1559">
        <f>E106-E107</f>
        <v>21.6</v>
      </c>
      <c r="F108" s="1490"/>
      <c r="G108" s="1490"/>
      <c r="H108" s="1490">
        <f>H106-H107</f>
        <v>81.66</v>
      </c>
      <c r="I108" s="1490"/>
      <c r="J108" s="1490"/>
      <c r="K108" s="1490">
        <f>K106-K107</f>
        <v>-10</v>
      </c>
      <c r="L108" s="1490"/>
      <c r="M108" s="1490"/>
      <c r="N108" s="1486">
        <f>N106-N107</f>
        <v>-10</v>
      </c>
    </row>
  </sheetData>
  <mergeCells count="32">
    <mergeCell ref="D102:J102"/>
    <mergeCell ref="R103:V103"/>
    <mergeCell ref="D84:J84"/>
    <mergeCell ref="Q86:U86"/>
    <mergeCell ref="Q91:T91"/>
    <mergeCell ref="R87:U87"/>
    <mergeCell ref="Q54:T54"/>
    <mergeCell ref="Q82:T82"/>
    <mergeCell ref="Q75:T75"/>
    <mergeCell ref="E46:I46"/>
    <mergeCell ref="Q64:T64"/>
    <mergeCell ref="D74:J74"/>
    <mergeCell ref="E55:J55"/>
    <mergeCell ref="R65:S65"/>
    <mergeCell ref="E64:I64"/>
    <mergeCell ref="Q74:T74"/>
    <mergeCell ref="R62:S62"/>
    <mergeCell ref="R1:S1"/>
    <mergeCell ref="R20:S20"/>
    <mergeCell ref="Q45:T45"/>
    <mergeCell ref="E4:I4"/>
    <mergeCell ref="E38:I38"/>
    <mergeCell ref="P17:U17"/>
    <mergeCell ref="P13:U13"/>
    <mergeCell ref="P12:U12"/>
    <mergeCell ref="C14:M14"/>
    <mergeCell ref="Q22:U22"/>
    <mergeCell ref="Q44:U44"/>
    <mergeCell ref="C24:M24"/>
    <mergeCell ref="Q31:U31"/>
    <mergeCell ref="Q36:U36"/>
    <mergeCell ref="Q23:T23"/>
  </mergeCells>
  <pageMargins left="0.25" right="0.25" top="0.75" bottom="0.75" header="0.3" footer="0.3"/>
  <pageSetup paperSize="9" scale="26" orientation="landscape" r:id="rId1"/>
  <ignoredErrors>
    <ignoredError sqref="H9:N12 H19:N22 N69:N70 K70 K72" evalError="1"/>
    <ignoredError sqref="C67:N67 C68:N68 E106:H106 I105:J105 E107:N108 I106:N106 L105:M105" calculatedColumn="1"/>
    <ignoredError sqref="C69:M69 C51:C53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1030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1030" r:id="rId4"/>
      </mc:Fallback>
    </mc:AlternateContent>
  </oleObjects>
  <tableParts count="10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D5:V31"/>
  <sheetViews>
    <sheetView topLeftCell="C1" workbookViewId="0">
      <selection activeCell="V7" sqref="V7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0.85546875" style="90"/>
    <col min="5" max="5" width="12" style="90" customWidth="1"/>
    <col min="6" max="6" width="10.8554687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2.8554687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0.8554687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0.85546875" style="90"/>
    <col min="261" max="261" width="10.7109375" style="90" customWidth="1"/>
    <col min="262" max="262" width="10.8554687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0.8554687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0.85546875" style="90"/>
    <col min="517" max="517" width="10.7109375" style="90" customWidth="1"/>
    <col min="518" max="518" width="10.8554687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0.8554687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0.85546875" style="90"/>
    <col min="773" max="773" width="10.7109375" style="90" customWidth="1"/>
    <col min="774" max="774" width="10.8554687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0.8554687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0.85546875" style="90"/>
    <col min="1029" max="1029" width="10.7109375" style="90" customWidth="1"/>
    <col min="1030" max="1030" width="10.8554687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0.8554687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0.85546875" style="90"/>
    <col min="1285" max="1285" width="10.7109375" style="90" customWidth="1"/>
    <col min="1286" max="1286" width="10.8554687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0.8554687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0.85546875" style="90"/>
    <col min="1541" max="1541" width="10.7109375" style="90" customWidth="1"/>
    <col min="1542" max="1542" width="10.8554687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0.8554687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0.85546875" style="90"/>
    <col min="1797" max="1797" width="10.7109375" style="90" customWidth="1"/>
    <col min="1798" max="1798" width="10.8554687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0.8554687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0.85546875" style="90"/>
    <col min="2053" max="2053" width="10.7109375" style="90" customWidth="1"/>
    <col min="2054" max="2054" width="10.8554687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0.8554687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0.85546875" style="90"/>
    <col min="2309" max="2309" width="10.7109375" style="90" customWidth="1"/>
    <col min="2310" max="2310" width="10.8554687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0.8554687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0.85546875" style="90"/>
    <col min="2565" max="2565" width="10.7109375" style="90" customWidth="1"/>
    <col min="2566" max="2566" width="10.8554687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0.8554687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0.85546875" style="90"/>
    <col min="2821" max="2821" width="10.7109375" style="90" customWidth="1"/>
    <col min="2822" max="2822" width="10.8554687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0.8554687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0.85546875" style="90"/>
    <col min="3077" max="3077" width="10.7109375" style="90" customWidth="1"/>
    <col min="3078" max="3078" width="10.8554687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0.8554687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0.85546875" style="90"/>
    <col min="3333" max="3333" width="10.7109375" style="90" customWidth="1"/>
    <col min="3334" max="3334" width="10.8554687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0.8554687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0.85546875" style="90"/>
    <col min="3589" max="3589" width="10.7109375" style="90" customWidth="1"/>
    <col min="3590" max="3590" width="10.8554687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0.8554687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0.85546875" style="90"/>
    <col min="3845" max="3845" width="10.7109375" style="90" customWidth="1"/>
    <col min="3846" max="3846" width="10.8554687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0.8554687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0.85546875" style="90"/>
    <col min="4101" max="4101" width="10.7109375" style="90" customWidth="1"/>
    <col min="4102" max="4102" width="10.8554687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0.8554687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0.85546875" style="90"/>
    <col min="4357" max="4357" width="10.7109375" style="90" customWidth="1"/>
    <col min="4358" max="4358" width="10.8554687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0.8554687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0.85546875" style="90"/>
    <col min="4613" max="4613" width="10.7109375" style="90" customWidth="1"/>
    <col min="4614" max="4614" width="10.8554687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0.8554687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0.85546875" style="90"/>
    <col min="4869" max="4869" width="10.7109375" style="90" customWidth="1"/>
    <col min="4870" max="4870" width="10.8554687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0.8554687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0.85546875" style="90"/>
    <col min="5125" max="5125" width="10.7109375" style="90" customWidth="1"/>
    <col min="5126" max="5126" width="10.8554687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0.8554687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0.85546875" style="90"/>
    <col min="5381" max="5381" width="10.7109375" style="90" customWidth="1"/>
    <col min="5382" max="5382" width="10.8554687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0.8554687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0.85546875" style="90"/>
    <col min="5637" max="5637" width="10.7109375" style="90" customWidth="1"/>
    <col min="5638" max="5638" width="10.8554687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0.8554687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0.85546875" style="90"/>
    <col min="5893" max="5893" width="10.7109375" style="90" customWidth="1"/>
    <col min="5894" max="5894" width="10.8554687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0.8554687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0.85546875" style="90"/>
    <col min="6149" max="6149" width="10.7109375" style="90" customWidth="1"/>
    <col min="6150" max="6150" width="10.8554687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0.8554687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0.85546875" style="90"/>
    <col min="6405" max="6405" width="10.7109375" style="90" customWidth="1"/>
    <col min="6406" max="6406" width="10.8554687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0.8554687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0.85546875" style="90"/>
    <col min="6661" max="6661" width="10.7109375" style="90" customWidth="1"/>
    <col min="6662" max="6662" width="10.8554687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0.8554687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0.85546875" style="90"/>
    <col min="6917" max="6917" width="10.7109375" style="90" customWidth="1"/>
    <col min="6918" max="6918" width="10.8554687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0.8554687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0.85546875" style="90"/>
    <col min="7173" max="7173" width="10.7109375" style="90" customWidth="1"/>
    <col min="7174" max="7174" width="10.8554687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0.8554687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0.85546875" style="90"/>
    <col min="7429" max="7429" width="10.7109375" style="90" customWidth="1"/>
    <col min="7430" max="7430" width="10.8554687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0.8554687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0.85546875" style="90"/>
    <col min="7685" max="7685" width="10.7109375" style="90" customWidth="1"/>
    <col min="7686" max="7686" width="10.8554687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0.8554687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0.85546875" style="90"/>
    <col min="7941" max="7941" width="10.7109375" style="90" customWidth="1"/>
    <col min="7942" max="7942" width="10.8554687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0.8554687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0.85546875" style="90"/>
    <col min="8197" max="8197" width="10.7109375" style="90" customWidth="1"/>
    <col min="8198" max="8198" width="10.8554687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0.8554687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0.85546875" style="90"/>
    <col min="8453" max="8453" width="10.7109375" style="90" customWidth="1"/>
    <col min="8454" max="8454" width="10.8554687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0.8554687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0.85546875" style="90"/>
    <col min="8709" max="8709" width="10.7109375" style="90" customWidth="1"/>
    <col min="8710" max="8710" width="10.8554687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0.8554687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0.85546875" style="90"/>
    <col min="8965" max="8965" width="10.7109375" style="90" customWidth="1"/>
    <col min="8966" max="8966" width="10.8554687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0.8554687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0.85546875" style="90"/>
    <col min="9221" max="9221" width="10.7109375" style="90" customWidth="1"/>
    <col min="9222" max="9222" width="10.8554687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0.8554687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0.85546875" style="90"/>
    <col min="9477" max="9477" width="10.7109375" style="90" customWidth="1"/>
    <col min="9478" max="9478" width="10.8554687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0.8554687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0.85546875" style="90"/>
    <col min="9733" max="9733" width="10.7109375" style="90" customWidth="1"/>
    <col min="9734" max="9734" width="10.8554687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0.8554687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0.85546875" style="90"/>
    <col min="9989" max="9989" width="10.7109375" style="90" customWidth="1"/>
    <col min="9990" max="9990" width="10.8554687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0.8554687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0.85546875" style="90"/>
    <col min="10245" max="10245" width="10.7109375" style="90" customWidth="1"/>
    <col min="10246" max="10246" width="10.8554687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0.8554687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0.85546875" style="90"/>
    <col min="10501" max="10501" width="10.7109375" style="90" customWidth="1"/>
    <col min="10502" max="10502" width="10.8554687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0.8554687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0.85546875" style="90"/>
    <col min="10757" max="10757" width="10.7109375" style="90" customWidth="1"/>
    <col min="10758" max="10758" width="10.8554687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0.8554687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0.85546875" style="90"/>
    <col min="11013" max="11013" width="10.7109375" style="90" customWidth="1"/>
    <col min="11014" max="11014" width="10.8554687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0.8554687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0.85546875" style="90"/>
    <col min="11269" max="11269" width="10.7109375" style="90" customWidth="1"/>
    <col min="11270" max="11270" width="10.8554687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0.8554687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0.85546875" style="90"/>
    <col min="11525" max="11525" width="10.7109375" style="90" customWidth="1"/>
    <col min="11526" max="11526" width="10.8554687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0.8554687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0.85546875" style="90"/>
    <col min="11781" max="11781" width="10.7109375" style="90" customWidth="1"/>
    <col min="11782" max="11782" width="10.8554687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0.8554687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0.85546875" style="90"/>
    <col min="12037" max="12037" width="10.7109375" style="90" customWidth="1"/>
    <col min="12038" max="12038" width="10.8554687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0.8554687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0.85546875" style="90"/>
    <col min="12293" max="12293" width="10.7109375" style="90" customWidth="1"/>
    <col min="12294" max="12294" width="10.8554687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0.8554687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0.85546875" style="90"/>
    <col min="12549" max="12549" width="10.7109375" style="90" customWidth="1"/>
    <col min="12550" max="12550" width="10.8554687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0.8554687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0.85546875" style="90"/>
    <col min="12805" max="12805" width="10.7109375" style="90" customWidth="1"/>
    <col min="12806" max="12806" width="10.8554687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0.8554687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0.85546875" style="90"/>
    <col min="13061" max="13061" width="10.7109375" style="90" customWidth="1"/>
    <col min="13062" max="13062" width="10.8554687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0.8554687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0.85546875" style="90"/>
    <col min="13317" max="13317" width="10.7109375" style="90" customWidth="1"/>
    <col min="13318" max="13318" width="10.8554687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0.8554687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0.85546875" style="90"/>
    <col min="13573" max="13573" width="10.7109375" style="90" customWidth="1"/>
    <col min="13574" max="13574" width="10.8554687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0.8554687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0.85546875" style="90"/>
    <col min="13829" max="13829" width="10.7109375" style="90" customWidth="1"/>
    <col min="13830" max="13830" width="10.8554687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0.8554687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0.85546875" style="90"/>
    <col min="14085" max="14085" width="10.7109375" style="90" customWidth="1"/>
    <col min="14086" max="14086" width="10.8554687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0.8554687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0.85546875" style="90"/>
    <col min="14341" max="14341" width="10.7109375" style="90" customWidth="1"/>
    <col min="14342" max="14342" width="10.8554687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0.8554687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0.85546875" style="90"/>
    <col min="14597" max="14597" width="10.7109375" style="90" customWidth="1"/>
    <col min="14598" max="14598" width="10.8554687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0.8554687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0.85546875" style="90"/>
    <col min="14853" max="14853" width="10.7109375" style="90" customWidth="1"/>
    <col min="14854" max="14854" width="10.8554687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0.8554687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0.85546875" style="90"/>
    <col min="15109" max="15109" width="10.7109375" style="90" customWidth="1"/>
    <col min="15110" max="15110" width="10.8554687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0.8554687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0.85546875" style="90"/>
    <col min="15365" max="15365" width="10.7109375" style="90" customWidth="1"/>
    <col min="15366" max="15366" width="10.8554687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0.8554687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0.85546875" style="90"/>
    <col min="15621" max="15621" width="10.7109375" style="90" customWidth="1"/>
    <col min="15622" max="15622" width="10.8554687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0.8554687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0.85546875" style="90"/>
    <col min="15877" max="15877" width="10.7109375" style="90" customWidth="1"/>
    <col min="15878" max="15878" width="10.8554687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0.8554687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0.85546875" style="90"/>
    <col min="16133" max="16133" width="10.7109375" style="90" customWidth="1"/>
    <col min="16134" max="16134" width="10.8554687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0.85546875" style="90"/>
  </cols>
  <sheetData>
    <row r="5" spans="4:22" ht="6.75" customHeight="1" thickBot="1" x14ac:dyDescent="0.25"/>
    <row r="6" spans="4:22" ht="39" customHeight="1" thickTop="1" thickBot="1" x14ac:dyDescent="0.3">
      <c r="D6" s="1834" t="s">
        <v>159</v>
      </c>
      <c r="E6" s="1835"/>
      <c r="F6" s="1835"/>
      <c r="G6" s="1835"/>
      <c r="H6" s="1835"/>
      <c r="I6" s="1836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1070</v>
      </c>
      <c r="R6" s="125" t="s">
        <v>163</v>
      </c>
      <c r="S6" s="126"/>
      <c r="T6" s="357" t="s">
        <v>299</v>
      </c>
      <c r="U6" s="360"/>
      <c r="V6" s="126"/>
    </row>
    <row r="7" spans="4:22" ht="21" thickBot="1" x14ac:dyDescent="0.35">
      <c r="D7" s="1837" t="s">
        <v>0</v>
      </c>
      <c r="E7" s="1838"/>
      <c r="F7" s="1825">
        <f>$O7/$M7/DATOS!C26</f>
        <v>291.98566844919787</v>
      </c>
      <c r="G7" s="1826"/>
      <c r="H7" s="1826"/>
      <c r="I7" s="1827"/>
      <c r="K7" s="127"/>
      <c r="L7" s="128"/>
      <c r="M7" s="129">
        <f>DATOS!D22</f>
        <v>22</v>
      </c>
      <c r="N7" s="130">
        <f t="shared" ref="N7:N18" si="0">O7/M7</f>
        <v>9927.5127272727277</v>
      </c>
      <c r="O7" s="135">
        <f>DATOS!C3</f>
        <v>218405.28</v>
      </c>
      <c r="P7" s="1097">
        <f>DATOS!C5</f>
        <v>14372.749999999993</v>
      </c>
      <c r="Q7" s="131" t="s">
        <v>0</v>
      </c>
      <c r="R7" s="132">
        <f t="shared" ref="R7:R18" si="1">P7/O7</f>
        <v>6.5807703916315546E-2</v>
      </c>
      <c r="S7" s="133"/>
      <c r="T7" s="359">
        <f>SUM(DATOS!C$6+DATOS!C$11+DATOS!C$12+DATOS!$C13+DATOS!C$15+DATOS!C$16)/DATOS!C$22</f>
        <v>8001.0909090909108</v>
      </c>
      <c r="U7" s="136"/>
      <c r="V7" s="133"/>
    </row>
    <row r="8" spans="4:22" ht="21" thickBot="1" x14ac:dyDescent="0.35">
      <c r="D8" s="1839" t="s">
        <v>1</v>
      </c>
      <c r="E8" s="1840"/>
      <c r="F8" s="1825">
        <f>$O8/$M8/DATOS!E26</f>
        <v>363.61935114503819</v>
      </c>
      <c r="G8" s="1826"/>
      <c r="H8" s="1826"/>
      <c r="I8" s="1827"/>
      <c r="K8" s="127"/>
      <c r="L8" s="128"/>
      <c r="M8" s="129">
        <f>DATOS!F22</f>
        <v>20</v>
      </c>
      <c r="N8" s="134">
        <f t="shared" si="0"/>
        <v>14290.2405</v>
      </c>
      <c r="O8" s="135">
        <f>DATOS!E3</f>
        <v>285804.81</v>
      </c>
      <c r="P8" s="1097">
        <f>DATOS!E5</f>
        <v>65009.149999999987</v>
      </c>
      <c r="Q8" s="131" t="s">
        <v>1</v>
      </c>
      <c r="R8" s="132">
        <f t="shared" si="1"/>
        <v>0.22745995772429439</v>
      </c>
      <c r="S8" s="136"/>
      <c r="T8" s="356">
        <f>SUM(DATOS!E6+DATOS!E11+DATOS!E12+DATOS!E13+DATOS!E15+DATOS!E16)/DATOS!E22</f>
        <v>10041.875789473683</v>
      </c>
      <c r="U8" s="136"/>
      <c r="V8" s="136"/>
    </row>
    <row r="9" spans="4:22" ht="21" thickBot="1" x14ac:dyDescent="0.35">
      <c r="D9" s="1832" t="s">
        <v>2</v>
      </c>
      <c r="E9" s="1833"/>
      <c r="F9" s="1825">
        <f>$O9/$M9/DATOS!G26</f>
        <v>313.89882136279925</v>
      </c>
      <c r="G9" s="1826"/>
      <c r="H9" s="1826"/>
      <c r="I9" s="1827"/>
      <c r="K9" s="127"/>
      <c r="L9" s="128"/>
      <c r="M9" s="129">
        <f>DATOS!H22</f>
        <v>20</v>
      </c>
      <c r="N9" s="137">
        <f t="shared" si="0"/>
        <v>12783.529500000001</v>
      </c>
      <c r="O9" s="135">
        <f>DATOS!G3</f>
        <v>255670.59</v>
      </c>
      <c r="P9" s="1097">
        <f>DATOS!G5</f>
        <v>34966.929999999971</v>
      </c>
      <c r="Q9" s="131" t="s">
        <v>2</v>
      </c>
      <c r="R9" s="132">
        <f t="shared" si="1"/>
        <v>0.13676555445817984</v>
      </c>
      <c r="S9" s="136"/>
      <c r="T9" s="356">
        <f>SUM(DATOS!G6+DATOS!G11+DATOS!G12+DATOS!G13+DATOS!G15+DATOS!G16)/DATOS!G22</f>
        <v>9466.3420000000006</v>
      </c>
      <c r="U9" s="136"/>
      <c r="V9" s="136"/>
    </row>
    <row r="10" spans="4:22" ht="21" thickBot="1" x14ac:dyDescent="0.35">
      <c r="D10" s="1823" t="s">
        <v>3</v>
      </c>
      <c r="E10" s="1824"/>
      <c r="F10" s="1825">
        <f>$O10/$M10/DATOS!I26</f>
        <v>399.72774792639103</v>
      </c>
      <c r="G10" s="1826"/>
      <c r="H10" s="1826"/>
      <c r="I10" s="1827"/>
      <c r="K10" s="127"/>
      <c r="L10" s="128"/>
      <c r="M10" s="129">
        <f>DATOS!J22</f>
        <v>21</v>
      </c>
      <c r="N10" s="138">
        <f t="shared" si="0"/>
        <v>15377.926190476192</v>
      </c>
      <c r="O10" s="135">
        <f>DATOS!I3</f>
        <v>322936.45</v>
      </c>
      <c r="P10" s="1097">
        <f>DATOS!I5</f>
        <v>104460.82999999997</v>
      </c>
      <c r="Q10" s="131" t="s">
        <v>3</v>
      </c>
      <c r="R10" s="132">
        <f t="shared" si="1"/>
        <v>0.32347178523824105</v>
      </c>
      <c r="S10" s="136"/>
      <c r="T10" s="356">
        <f>SUM(DATOS!I6+DATOS!I11+DATOS!I12+DATOS!I13+DATOS!I15+DATOS!I16)/DATOS!I22</f>
        <v>8993.5576190476186</v>
      </c>
      <c r="U10" s="136"/>
      <c r="V10" s="136"/>
    </row>
    <row r="11" spans="4:22" ht="21" thickBot="1" x14ac:dyDescent="0.35">
      <c r="D11" s="1828" t="s">
        <v>4</v>
      </c>
      <c r="E11" s="1829"/>
      <c r="F11" s="1825">
        <f>$O11/$M11/DATOS!K26</f>
        <v>294.33147144446286</v>
      </c>
      <c r="G11" s="1826"/>
      <c r="H11" s="1826"/>
      <c r="I11" s="1827"/>
      <c r="K11" s="127"/>
      <c r="L11" s="128"/>
      <c r="M11" s="129">
        <f>DATOS!L22</f>
        <v>22</v>
      </c>
      <c r="N11" s="139">
        <f t="shared" si="0"/>
        <v>11305.271818181818</v>
      </c>
      <c r="O11" s="135">
        <f>DATOS!K3</f>
        <v>248715.98</v>
      </c>
      <c r="P11" s="1097">
        <f>DATOS!K5</f>
        <v>34827.07</v>
      </c>
      <c r="Q11" s="131" t="s">
        <v>4</v>
      </c>
      <c r="R11" s="132">
        <f t="shared" si="1"/>
        <v>0.14002747229993021</v>
      </c>
      <c r="S11" s="136"/>
      <c r="T11" s="356">
        <f>SUM(DATOS!K6+DATOS!K11+DATOS!K12+DATOS!K13+DATOS!K15+DATOS!K16)/DATOS!K22</f>
        <v>8297.5277272727271</v>
      </c>
      <c r="U11" s="136"/>
      <c r="V11" s="136"/>
    </row>
    <row r="12" spans="4:22" ht="21" thickBot="1" x14ac:dyDescent="0.35">
      <c r="D12" s="1830" t="s">
        <v>5</v>
      </c>
      <c r="E12" s="1831"/>
      <c r="F12" s="1810">
        <f>$O12/$M12/DATOS!M26</f>
        <v>315.83344947735191</v>
      </c>
      <c r="G12" s="1811"/>
      <c r="H12" s="1811"/>
      <c r="I12" s="1812"/>
      <c r="K12" s="127"/>
      <c r="L12" s="128"/>
      <c r="M12" s="129">
        <f>DATOS!N22</f>
        <v>21</v>
      </c>
      <c r="N12" s="140">
        <f t="shared" si="0"/>
        <v>12301.712857142857</v>
      </c>
      <c r="O12" s="135">
        <f>DATOS!M3</f>
        <v>258335.97</v>
      </c>
      <c r="P12" s="1286">
        <f>DATOS!M5</f>
        <v>0</v>
      </c>
      <c r="Q12" s="131" t="s">
        <v>5</v>
      </c>
      <c r="R12" s="132">
        <f t="shared" si="1"/>
        <v>0</v>
      </c>
      <c r="S12" s="136"/>
      <c r="T12" s="356">
        <f>SUM(DATOS!M6+DATOS!M11+DATOS!M12+DATOS!M13+DATOS!M15+DATOS!M16)/DATOS!M22</f>
        <v>0</v>
      </c>
      <c r="U12" s="136"/>
      <c r="V12" s="136"/>
    </row>
    <row r="13" spans="4:22" ht="21" thickBot="1" x14ac:dyDescent="0.35">
      <c r="D13" s="1817" t="s">
        <v>6</v>
      </c>
      <c r="E13" s="1818"/>
      <c r="F13" s="1810" t="e">
        <f>$O13/$M13/DATOS!O26</f>
        <v>#DIV/0!</v>
      </c>
      <c r="G13" s="1811"/>
      <c r="H13" s="1811"/>
      <c r="I13" s="1812"/>
      <c r="K13" s="127"/>
      <c r="L13" s="128"/>
      <c r="M13" s="129">
        <f>DATOS!P22</f>
        <v>22</v>
      </c>
      <c r="N13" s="141">
        <f t="shared" si="0"/>
        <v>0</v>
      </c>
      <c r="O13" s="135">
        <f>DATOS!O3</f>
        <v>0</v>
      </c>
      <c r="P13" s="1098">
        <f>DATOS!O5</f>
        <v>0</v>
      </c>
      <c r="Q13" s="131" t="s">
        <v>6</v>
      </c>
      <c r="R13" s="132" t="e">
        <f t="shared" si="1"/>
        <v>#DIV/0!</v>
      </c>
      <c r="S13" s="136"/>
      <c r="T13" s="356">
        <f>SUM(DATOS!O6+DATOS!O11+DATOS!O12+DATOS!O13+DATOS!O15+DATOS!O16)/DATOS!O22</f>
        <v>0</v>
      </c>
      <c r="U13" s="136"/>
      <c r="V13" s="136"/>
    </row>
    <row r="14" spans="4:22" ht="21" thickBot="1" x14ac:dyDescent="0.35">
      <c r="D14" s="1819" t="s">
        <v>7</v>
      </c>
      <c r="E14" s="1820"/>
      <c r="F14" s="1810" t="e">
        <f>$O14/$M14/DATOS!Q26</f>
        <v>#DIV/0!</v>
      </c>
      <c r="G14" s="1811"/>
      <c r="H14" s="1811"/>
      <c r="I14" s="1812"/>
      <c r="K14" s="127"/>
      <c r="L14" s="128"/>
      <c r="M14" s="129">
        <f>DATOS!R22</f>
        <v>12</v>
      </c>
      <c r="N14" s="142">
        <f t="shared" si="0"/>
        <v>0</v>
      </c>
      <c r="O14" s="135">
        <f>DATOS!Q3</f>
        <v>0</v>
      </c>
      <c r="P14" s="1096">
        <f>DATOS!Q5</f>
        <v>0</v>
      </c>
      <c r="Q14" s="131" t="s">
        <v>7</v>
      </c>
      <c r="R14" s="132" t="e">
        <f t="shared" si="1"/>
        <v>#DIV/0!</v>
      </c>
      <c r="S14" s="143"/>
      <c r="T14" s="356">
        <f>SUM(DATOS!Q6+DATOS!Q11+DATOS!Q12+DATOS!Q13+DATOS!Q15+DATOS!Q16)/DATOS!Q22</f>
        <v>0</v>
      </c>
      <c r="U14" s="136"/>
      <c r="V14" s="143"/>
    </row>
    <row r="15" spans="4:22" ht="21" thickBot="1" x14ac:dyDescent="0.35">
      <c r="D15" s="1821" t="s">
        <v>8</v>
      </c>
      <c r="E15" s="1822"/>
      <c r="F15" s="1810" t="e">
        <f>$O15/$M15/DATOS!S26</f>
        <v>#DIV/0!</v>
      </c>
      <c r="G15" s="1811"/>
      <c r="H15" s="1811"/>
      <c r="I15" s="1812"/>
      <c r="K15" s="127"/>
      <c r="L15" s="128"/>
      <c r="M15" s="129">
        <f>DATOS!T22</f>
        <v>20</v>
      </c>
      <c r="N15" s="144">
        <f t="shared" si="0"/>
        <v>0</v>
      </c>
      <c r="O15" s="135">
        <f>DATOS!S3</f>
        <v>0</v>
      </c>
      <c r="P15" s="1097">
        <f>DATOS!S5</f>
        <v>0</v>
      </c>
      <c r="Q15" s="131" t="s">
        <v>8</v>
      </c>
      <c r="R15" s="132" t="e">
        <f t="shared" si="1"/>
        <v>#DIV/0!</v>
      </c>
      <c r="S15" s="145"/>
      <c r="T15" s="356">
        <f>SUM(DATOS!S6+DATOS!S11+DATOS!S12+DATOS!S13+DATOS!S15+DATOS!S16)/DATOS!S22</f>
        <v>0</v>
      </c>
      <c r="U15" s="136"/>
      <c r="V15" s="145"/>
    </row>
    <row r="16" spans="4:22" ht="21" thickBot="1" x14ac:dyDescent="0.35">
      <c r="D16" s="1808" t="s">
        <v>9</v>
      </c>
      <c r="E16" s="1809"/>
      <c r="F16" s="1810" t="e">
        <f>$O16/$M16/DATOS!U26</f>
        <v>#DIV/0!</v>
      </c>
      <c r="G16" s="1811"/>
      <c r="H16" s="1811"/>
      <c r="I16" s="1812"/>
      <c r="K16" s="127"/>
      <c r="L16" s="128"/>
      <c r="M16" s="129">
        <f>DATOS!V22</f>
        <v>22</v>
      </c>
      <c r="N16" s="146">
        <f t="shared" si="0"/>
        <v>0</v>
      </c>
      <c r="O16" s="135">
        <f>DATOS!V3</f>
        <v>0</v>
      </c>
      <c r="P16" s="1098">
        <f>DATOS!U5</f>
        <v>0</v>
      </c>
      <c r="Q16" s="131" t="s">
        <v>9</v>
      </c>
      <c r="R16" s="132" t="e">
        <f t="shared" si="1"/>
        <v>#DIV/0!</v>
      </c>
      <c r="S16" s="136"/>
      <c r="T16" s="356">
        <f>SUM(DATOS!U6+DATOS!U11+DATOS!U12+DATOS!U13+DATOS!U15+DATOS!U16)/DATOS!U22</f>
        <v>0</v>
      </c>
      <c r="U16" s="136"/>
      <c r="V16" s="136"/>
    </row>
    <row r="17" spans="4:22" ht="21" thickBot="1" x14ac:dyDescent="0.35">
      <c r="D17" s="1813" t="s">
        <v>10</v>
      </c>
      <c r="E17" s="1814"/>
      <c r="F17" s="1810" t="e">
        <f>$O17/$M17/DATOS!W26</f>
        <v>#DIV/0!</v>
      </c>
      <c r="G17" s="1811"/>
      <c r="H17" s="1811"/>
      <c r="I17" s="1812"/>
      <c r="K17" s="127"/>
      <c r="L17" s="128"/>
      <c r="M17" s="129">
        <f>DATOS!X22</f>
        <v>21</v>
      </c>
      <c r="N17" s="147">
        <f t="shared" si="0"/>
        <v>0</v>
      </c>
      <c r="O17" s="135">
        <f>DATOS!X3</f>
        <v>0</v>
      </c>
      <c r="P17" s="148">
        <f>DATOS!W5</f>
        <v>0</v>
      </c>
      <c r="Q17" s="131" t="s">
        <v>10</v>
      </c>
      <c r="R17" s="132" t="e">
        <f t="shared" si="1"/>
        <v>#DIV/0!</v>
      </c>
      <c r="S17" s="136"/>
      <c r="T17" s="356">
        <f>SUM(DATOS!W6+DATOS!W11+DATOS!W12+DATOS!W13+DATOS!W15+DATOS!W16)/DATOS!W22</f>
        <v>0</v>
      </c>
      <c r="U17" s="136"/>
      <c r="V17" s="136"/>
    </row>
    <row r="18" spans="4:22" ht="20.45" customHeight="1" thickBot="1" x14ac:dyDescent="0.35">
      <c r="D18" s="1815" t="s">
        <v>11</v>
      </c>
      <c r="E18" s="1816"/>
      <c r="F18" s="1810" t="e">
        <f>$O18/$M18/DATOS!Y26</f>
        <v>#DIV/0!</v>
      </c>
      <c r="G18" s="1811"/>
      <c r="H18" s="1811"/>
      <c r="I18" s="1812"/>
      <c r="K18" s="127"/>
      <c r="L18" s="128"/>
      <c r="M18" s="129">
        <f>DATOS!Z22</f>
        <v>14</v>
      </c>
      <c r="N18" s="358">
        <f t="shared" si="0"/>
        <v>0</v>
      </c>
      <c r="O18" s="135">
        <f>DATOS!Z3</f>
        <v>0</v>
      </c>
      <c r="P18" s="148">
        <f>DATOS!Y5</f>
        <v>0</v>
      </c>
      <c r="Q18" s="131" t="s">
        <v>11</v>
      </c>
      <c r="R18" s="132" t="e">
        <f t="shared" si="1"/>
        <v>#DIV/0!</v>
      </c>
      <c r="S18" s="136"/>
      <c r="T18" s="356">
        <f>SUM(DATOS!Y6+DATOS!Y11+DATOS!Y12+DATOS!Y13+DATOS!Y15+DATOS!Y16)/DATOS!Y22</f>
        <v>0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237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805" t="s">
        <v>164</v>
      </c>
      <c r="E21" s="1806"/>
      <c r="F21" s="1807">
        <f>O21/M19/DATOS!AB26</f>
        <v>1578.4254951600892</v>
      </c>
      <c r="G21" s="1807"/>
      <c r="H21" s="1807"/>
      <c r="I21" s="1807"/>
      <c r="K21" s="157"/>
      <c r="L21" s="158"/>
      <c r="N21" s="159">
        <f>O21/M19</f>
        <v>6708.308354430379</v>
      </c>
      <c r="O21" s="160">
        <f>SUM(O7:O18)</f>
        <v>1589869.0799999998</v>
      </c>
      <c r="P21" s="666">
        <f>SUM(P7:P18)</f>
        <v>253636.72999999992</v>
      </c>
      <c r="Q21" s="161" t="s">
        <v>158</v>
      </c>
      <c r="R21" s="162">
        <f>P21/O21</f>
        <v>0.1595330918694261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9:E9"/>
    <mergeCell ref="F9:I9"/>
    <mergeCell ref="D6:I6"/>
    <mergeCell ref="D7:E7"/>
    <mergeCell ref="F7:I7"/>
    <mergeCell ref="D8:E8"/>
    <mergeCell ref="F8:I8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21:E21"/>
    <mergeCell ref="F21:I21"/>
    <mergeCell ref="D16:E16"/>
    <mergeCell ref="F16:I16"/>
    <mergeCell ref="D17:E17"/>
    <mergeCell ref="F17:I17"/>
    <mergeCell ref="D18:E18"/>
    <mergeCell ref="F18:I18"/>
  </mergeCells>
  <pageMargins left="0.75" right="0.75" top="1" bottom="1" header="0" footer="0"/>
  <pageSetup paperSize="9" scale="93" orientation="landscape" r:id="rId1"/>
  <headerFooter alignWithMargins="0"/>
  <ignoredErrors>
    <ignoredError sqref="R11:R18 N12:N18" evalErro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D5:V31"/>
  <sheetViews>
    <sheetView workbookViewId="0">
      <selection activeCell="O7" sqref="O7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1.42578125" style="90"/>
    <col min="5" max="5" width="12" style="90" customWidth="1"/>
    <col min="6" max="6" width="11.4257812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5.14062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1.4257812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1.42578125" style="90"/>
    <col min="261" max="261" width="10.7109375" style="90" customWidth="1"/>
    <col min="262" max="262" width="11.4257812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1.4257812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1.42578125" style="90"/>
    <col min="517" max="517" width="10.7109375" style="90" customWidth="1"/>
    <col min="518" max="518" width="11.4257812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1.4257812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1.42578125" style="90"/>
    <col min="773" max="773" width="10.7109375" style="90" customWidth="1"/>
    <col min="774" max="774" width="11.4257812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1.4257812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1.42578125" style="90"/>
    <col min="1029" max="1029" width="10.7109375" style="90" customWidth="1"/>
    <col min="1030" max="1030" width="11.4257812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1.4257812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1.42578125" style="90"/>
    <col min="1285" max="1285" width="10.7109375" style="90" customWidth="1"/>
    <col min="1286" max="1286" width="11.4257812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1.4257812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1.42578125" style="90"/>
    <col min="1541" max="1541" width="10.7109375" style="90" customWidth="1"/>
    <col min="1542" max="1542" width="11.4257812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1.4257812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1.42578125" style="90"/>
    <col min="1797" max="1797" width="10.7109375" style="90" customWidth="1"/>
    <col min="1798" max="1798" width="11.4257812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1.4257812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1.42578125" style="90"/>
    <col min="2053" max="2053" width="10.7109375" style="90" customWidth="1"/>
    <col min="2054" max="2054" width="11.4257812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1.4257812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1.42578125" style="90"/>
    <col min="2309" max="2309" width="10.7109375" style="90" customWidth="1"/>
    <col min="2310" max="2310" width="11.4257812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1.4257812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1.42578125" style="90"/>
    <col min="2565" max="2565" width="10.7109375" style="90" customWidth="1"/>
    <col min="2566" max="2566" width="11.4257812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1.4257812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1.42578125" style="90"/>
    <col min="2821" max="2821" width="10.7109375" style="90" customWidth="1"/>
    <col min="2822" max="2822" width="11.4257812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1.4257812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1.42578125" style="90"/>
    <col min="3077" max="3077" width="10.7109375" style="90" customWidth="1"/>
    <col min="3078" max="3078" width="11.4257812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1.4257812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1.42578125" style="90"/>
    <col min="3333" max="3333" width="10.7109375" style="90" customWidth="1"/>
    <col min="3334" max="3334" width="11.4257812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1.4257812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1.42578125" style="90"/>
    <col min="3589" max="3589" width="10.7109375" style="90" customWidth="1"/>
    <col min="3590" max="3590" width="11.4257812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1.4257812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1.42578125" style="90"/>
    <col min="3845" max="3845" width="10.7109375" style="90" customWidth="1"/>
    <col min="3846" max="3846" width="11.4257812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1.4257812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1.42578125" style="90"/>
    <col min="4101" max="4101" width="10.7109375" style="90" customWidth="1"/>
    <col min="4102" max="4102" width="11.4257812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1.4257812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1.42578125" style="90"/>
    <col min="4357" max="4357" width="10.7109375" style="90" customWidth="1"/>
    <col min="4358" max="4358" width="11.4257812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1.4257812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1.42578125" style="90"/>
    <col min="4613" max="4613" width="10.7109375" style="90" customWidth="1"/>
    <col min="4614" max="4614" width="11.4257812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1.4257812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1.42578125" style="90"/>
    <col min="4869" max="4869" width="10.7109375" style="90" customWidth="1"/>
    <col min="4870" max="4870" width="11.4257812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1.4257812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1.42578125" style="90"/>
    <col min="5125" max="5125" width="10.7109375" style="90" customWidth="1"/>
    <col min="5126" max="5126" width="11.4257812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1.4257812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1.42578125" style="90"/>
    <col min="5381" max="5381" width="10.7109375" style="90" customWidth="1"/>
    <col min="5382" max="5382" width="11.4257812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1.4257812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1.42578125" style="90"/>
    <col min="5637" max="5637" width="10.7109375" style="90" customWidth="1"/>
    <col min="5638" max="5638" width="11.4257812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1.4257812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1.42578125" style="90"/>
    <col min="5893" max="5893" width="10.7109375" style="90" customWidth="1"/>
    <col min="5894" max="5894" width="11.4257812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1.4257812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1.42578125" style="90"/>
    <col min="6149" max="6149" width="10.7109375" style="90" customWidth="1"/>
    <col min="6150" max="6150" width="11.4257812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1.4257812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1.42578125" style="90"/>
    <col min="6405" max="6405" width="10.7109375" style="90" customWidth="1"/>
    <col min="6406" max="6406" width="11.4257812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1.4257812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1.42578125" style="90"/>
    <col min="6661" max="6661" width="10.7109375" style="90" customWidth="1"/>
    <col min="6662" max="6662" width="11.4257812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1.4257812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1.42578125" style="90"/>
    <col min="6917" max="6917" width="10.7109375" style="90" customWidth="1"/>
    <col min="6918" max="6918" width="11.4257812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1.4257812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1.42578125" style="90"/>
    <col min="7173" max="7173" width="10.7109375" style="90" customWidth="1"/>
    <col min="7174" max="7174" width="11.4257812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1.4257812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1.42578125" style="90"/>
    <col min="7429" max="7429" width="10.7109375" style="90" customWidth="1"/>
    <col min="7430" max="7430" width="11.4257812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1.4257812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1.42578125" style="90"/>
    <col min="7685" max="7685" width="10.7109375" style="90" customWidth="1"/>
    <col min="7686" max="7686" width="11.4257812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1.4257812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1.42578125" style="90"/>
    <col min="7941" max="7941" width="10.7109375" style="90" customWidth="1"/>
    <col min="7942" max="7942" width="11.4257812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1.4257812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1.42578125" style="90"/>
    <col min="8197" max="8197" width="10.7109375" style="90" customWidth="1"/>
    <col min="8198" max="8198" width="11.4257812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1.4257812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1.42578125" style="90"/>
    <col min="8453" max="8453" width="10.7109375" style="90" customWidth="1"/>
    <col min="8454" max="8454" width="11.4257812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1.4257812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1.42578125" style="90"/>
    <col min="8709" max="8709" width="10.7109375" style="90" customWidth="1"/>
    <col min="8710" max="8710" width="11.4257812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1.4257812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1.42578125" style="90"/>
    <col min="8965" max="8965" width="10.7109375" style="90" customWidth="1"/>
    <col min="8966" max="8966" width="11.4257812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1.4257812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1.42578125" style="90"/>
    <col min="9221" max="9221" width="10.7109375" style="90" customWidth="1"/>
    <col min="9222" max="9222" width="11.4257812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1.4257812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1.42578125" style="90"/>
    <col min="9477" max="9477" width="10.7109375" style="90" customWidth="1"/>
    <col min="9478" max="9478" width="11.4257812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1.4257812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1.42578125" style="90"/>
    <col min="9733" max="9733" width="10.7109375" style="90" customWidth="1"/>
    <col min="9734" max="9734" width="11.4257812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1.4257812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1.42578125" style="90"/>
    <col min="9989" max="9989" width="10.7109375" style="90" customWidth="1"/>
    <col min="9990" max="9990" width="11.4257812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1.4257812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1.42578125" style="90"/>
    <col min="10245" max="10245" width="10.7109375" style="90" customWidth="1"/>
    <col min="10246" max="10246" width="11.4257812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1.4257812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1.42578125" style="90"/>
    <col min="10501" max="10501" width="10.7109375" style="90" customWidth="1"/>
    <col min="10502" max="10502" width="11.4257812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1.4257812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1.42578125" style="90"/>
    <col min="10757" max="10757" width="10.7109375" style="90" customWidth="1"/>
    <col min="10758" max="10758" width="11.4257812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1.4257812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1.42578125" style="90"/>
    <col min="11013" max="11013" width="10.7109375" style="90" customWidth="1"/>
    <col min="11014" max="11014" width="11.4257812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1.4257812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1.42578125" style="90"/>
    <col min="11269" max="11269" width="10.7109375" style="90" customWidth="1"/>
    <col min="11270" max="11270" width="11.4257812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1.4257812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1.42578125" style="90"/>
    <col min="11525" max="11525" width="10.7109375" style="90" customWidth="1"/>
    <col min="11526" max="11526" width="11.4257812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1.4257812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1.42578125" style="90"/>
    <col min="11781" max="11781" width="10.7109375" style="90" customWidth="1"/>
    <col min="11782" max="11782" width="11.4257812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1.4257812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1.42578125" style="90"/>
    <col min="12037" max="12037" width="10.7109375" style="90" customWidth="1"/>
    <col min="12038" max="12038" width="11.4257812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1.4257812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1.42578125" style="90"/>
    <col min="12293" max="12293" width="10.7109375" style="90" customWidth="1"/>
    <col min="12294" max="12294" width="11.4257812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1.4257812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1.42578125" style="90"/>
    <col min="12549" max="12549" width="10.7109375" style="90" customWidth="1"/>
    <col min="12550" max="12550" width="11.4257812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1.4257812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1.42578125" style="90"/>
    <col min="12805" max="12805" width="10.7109375" style="90" customWidth="1"/>
    <col min="12806" max="12806" width="11.4257812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1.4257812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1.42578125" style="90"/>
    <col min="13061" max="13061" width="10.7109375" style="90" customWidth="1"/>
    <col min="13062" max="13062" width="11.4257812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1.4257812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1.42578125" style="90"/>
    <col min="13317" max="13317" width="10.7109375" style="90" customWidth="1"/>
    <col min="13318" max="13318" width="11.4257812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1.4257812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1.42578125" style="90"/>
    <col min="13573" max="13573" width="10.7109375" style="90" customWidth="1"/>
    <col min="13574" max="13574" width="11.4257812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1.4257812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1.42578125" style="90"/>
    <col min="13829" max="13829" width="10.7109375" style="90" customWidth="1"/>
    <col min="13830" max="13830" width="11.4257812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1.4257812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1.42578125" style="90"/>
    <col min="14085" max="14085" width="10.7109375" style="90" customWidth="1"/>
    <col min="14086" max="14086" width="11.4257812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1.4257812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1.42578125" style="90"/>
    <col min="14341" max="14341" width="10.7109375" style="90" customWidth="1"/>
    <col min="14342" max="14342" width="11.4257812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1.4257812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1.42578125" style="90"/>
    <col min="14597" max="14597" width="10.7109375" style="90" customWidth="1"/>
    <col min="14598" max="14598" width="11.4257812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1.4257812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1.42578125" style="90"/>
    <col min="14853" max="14853" width="10.7109375" style="90" customWidth="1"/>
    <col min="14854" max="14854" width="11.4257812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1.4257812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1.42578125" style="90"/>
    <col min="15109" max="15109" width="10.7109375" style="90" customWidth="1"/>
    <col min="15110" max="15110" width="11.4257812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1.4257812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1.42578125" style="90"/>
    <col min="15365" max="15365" width="10.7109375" style="90" customWidth="1"/>
    <col min="15366" max="15366" width="11.4257812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1.4257812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1.42578125" style="90"/>
    <col min="15621" max="15621" width="10.7109375" style="90" customWidth="1"/>
    <col min="15622" max="15622" width="11.4257812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1.4257812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1.42578125" style="90"/>
    <col min="15877" max="15877" width="10.7109375" style="90" customWidth="1"/>
    <col min="15878" max="15878" width="11.4257812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1.4257812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1.42578125" style="90"/>
    <col min="16133" max="16133" width="10.7109375" style="90" customWidth="1"/>
    <col min="16134" max="16134" width="11.4257812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1.42578125" style="90"/>
  </cols>
  <sheetData>
    <row r="5" spans="4:22" ht="6.75" customHeight="1" thickBot="1" x14ac:dyDescent="0.25"/>
    <row r="6" spans="4:22" ht="39" customHeight="1" thickTop="1" thickBot="1" x14ac:dyDescent="0.3">
      <c r="D6" s="1834" t="s">
        <v>159</v>
      </c>
      <c r="E6" s="1835"/>
      <c r="F6" s="1835"/>
      <c r="G6" s="1835"/>
      <c r="H6" s="1835"/>
      <c r="I6" s="1836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780</v>
      </c>
      <c r="R6" s="125" t="s">
        <v>163</v>
      </c>
      <c r="S6" s="126"/>
      <c r="T6" s="357" t="s">
        <v>299</v>
      </c>
      <c r="U6" s="360"/>
      <c r="V6" s="126"/>
    </row>
    <row r="7" spans="4:22" ht="21" thickBot="1" x14ac:dyDescent="0.35">
      <c r="D7" s="1837" t="s">
        <v>0</v>
      </c>
      <c r="E7" s="1838"/>
      <c r="F7" s="1825">
        <f>$O7/$M7/DATOS!D26</f>
        <v>512.73604278074868</v>
      </c>
      <c r="G7" s="1826"/>
      <c r="H7" s="1826"/>
      <c r="I7" s="1827"/>
      <c r="K7" s="127"/>
      <c r="L7" s="128"/>
      <c r="M7" s="129">
        <f>DATOS!D22</f>
        <v>22</v>
      </c>
      <c r="N7" s="130">
        <f t="shared" ref="N7:N18" si="0">O7/M7</f>
        <v>4358.2563636363639</v>
      </c>
      <c r="O7" s="135">
        <f>DATOS!D3</f>
        <v>95881.64</v>
      </c>
      <c r="P7" s="1097">
        <f>DATOS!D5</f>
        <v>-16930.640000000014</v>
      </c>
      <c r="Q7" s="131" t="s">
        <v>0</v>
      </c>
      <c r="R7" s="132">
        <f t="shared" ref="R7:R18" si="1">P7/O7</f>
        <v>-0.17657853995822365</v>
      </c>
      <c r="S7" s="133"/>
      <c r="T7" s="359">
        <f>SUM(DATOS!D$6+DATOS!D$11+DATOS!D$12+DATOS!$D13+DATOS!D$15+DATOS!D$16)/DATOS!D$22</f>
        <v>4508.971818181818</v>
      </c>
      <c r="U7" s="136"/>
      <c r="V7" s="133"/>
    </row>
    <row r="8" spans="4:22" ht="21" thickBot="1" x14ac:dyDescent="0.35">
      <c r="D8" s="1839" t="s">
        <v>1</v>
      </c>
      <c r="E8" s="1840"/>
      <c r="F8" s="1825">
        <f>$O8/$M8/DATOS!F26</f>
        <v>755.23811764705874</v>
      </c>
      <c r="G8" s="1826"/>
      <c r="H8" s="1826"/>
      <c r="I8" s="1827"/>
      <c r="K8" s="127"/>
      <c r="L8" s="128"/>
      <c r="M8" s="129">
        <f>DATOS!F22</f>
        <v>20</v>
      </c>
      <c r="N8" s="134">
        <f t="shared" si="0"/>
        <v>6419.5239999999994</v>
      </c>
      <c r="O8" s="135">
        <f>DATOS!F3</f>
        <v>128390.48</v>
      </c>
      <c r="P8" s="1286">
        <f>DATOS!F5</f>
        <v>28648.279999999995</v>
      </c>
      <c r="Q8" s="131" t="s">
        <v>1</v>
      </c>
      <c r="R8" s="132">
        <f t="shared" si="1"/>
        <v>0.22313398937366694</v>
      </c>
      <c r="S8" s="136"/>
      <c r="T8" s="356">
        <f>SUM(DATOS!F6+DATOS!F11+DATOS!F12+DATOS!F13+DATOS!F15+DATOS!F16)/DATOS!F22</f>
        <v>4378.6354999999994</v>
      </c>
      <c r="U8" s="136"/>
      <c r="V8" s="136"/>
    </row>
    <row r="9" spans="4:22" ht="21" thickBot="1" x14ac:dyDescent="0.35">
      <c r="D9" s="1832" t="s">
        <v>2</v>
      </c>
      <c r="E9" s="1833"/>
      <c r="F9" s="1825">
        <f>$O9/$M9/DATOS!H26</f>
        <v>639.15899999999999</v>
      </c>
      <c r="G9" s="1826"/>
      <c r="H9" s="1826"/>
      <c r="I9" s="1827"/>
      <c r="K9" s="127"/>
      <c r="L9" s="128"/>
      <c r="M9" s="129">
        <f>DATOS!H22</f>
        <v>20</v>
      </c>
      <c r="N9" s="137">
        <f t="shared" si="0"/>
        <v>5432.8514999999998</v>
      </c>
      <c r="O9" s="135">
        <f>DATOS!H3</f>
        <v>108657.03</v>
      </c>
      <c r="P9" s="1286">
        <f>DATOS!H5</f>
        <v>17614.5</v>
      </c>
      <c r="Q9" s="131" t="s">
        <v>2</v>
      </c>
      <c r="R9" s="132">
        <f t="shared" si="1"/>
        <v>0.16211100192964964</v>
      </c>
      <c r="S9" s="136"/>
      <c r="T9" s="356">
        <f>SUM(DATOS!H6+DATOS!H11+DATOS!H12+DATOS!H13+DATOS!H15+DATOS!H16)/DATOS!H22</f>
        <v>3878.7930000000001</v>
      </c>
      <c r="U9" s="136"/>
      <c r="V9" s="136"/>
    </row>
    <row r="10" spans="4:22" ht="21" thickBot="1" x14ac:dyDescent="0.35">
      <c r="D10" s="1823" t="s">
        <v>3</v>
      </c>
      <c r="E10" s="1824"/>
      <c r="F10" s="1825">
        <f>$O10/$M10/DATOS!J26</f>
        <v>648.21708683473389</v>
      </c>
      <c r="G10" s="1826"/>
      <c r="H10" s="1826"/>
      <c r="I10" s="1827"/>
      <c r="K10" s="127"/>
      <c r="L10" s="128"/>
      <c r="M10" s="129">
        <f>DATOS!J22</f>
        <v>21</v>
      </c>
      <c r="N10" s="138">
        <f t="shared" si="0"/>
        <v>5509.8452380952385</v>
      </c>
      <c r="O10" s="135">
        <f>DATOS!J3</f>
        <v>115706.75</v>
      </c>
      <c r="P10" s="1286">
        <f>DATOS!J5</f>
        <v>19554.589999999997</v>
      </c>
      <c r="Q10" s="131" t="s">
        <v>3</v>
      </c>
      <c r="R10" s="132">
        <f t="shared" si="1"/>
        <v>0.16900128989881746</v>
      </c>
      <c r="S10" s="136"/>
      <c r="T10" s="356">
        <f>SUM(DATOS!J6+DATOS!J11+DATOS!J12+DATOS!J13+DATOS!J15+DATOS!J16)/DATOS!J22</f>
        <v>3960.9114285714286</v>
      </c>
      <c r="U10" s="136"/>
      <c r="V10" s="136"/>
    </row>
    <row r="11" spans="4:22" ht="21" thickBot="1" x14ac:dyDescent="0.35">
      <c r="D11" s="1828" t="s">
        <v>4</v>
      </c>
      <c r="E11" s="1829"/>
      <c r="F11" s="1825">
        <f>$O11/$M11/DATOS!L26</f>
        <v>579.13443850267379</v>
      </c>
      <c r="G11" s="1826"/>
      <c r="H11" s="1826"/>
      <c r="I11" s="1827"/>
      <c r="K11" s="127"/>
      <c r="L11" s="128"/>
      <c r="M11" s="129">
        <f>DATOS!L22</f>
        <v>22</v>
      </c>
      <c r="N11" s="139">
        <f t="shared" si="0"/>
        <v>4922.6427272727269</v>
      </c>
      <c r="O11" s="135">
        <f>DATOS!L3</f>
        <v>108298.14</v>
      </c>
      <c r="P11" s="1098">
        <f>DATOS!L5</f>
        <v>12496.630000000006</v>
      </c>
      <c r="Q11" s="131" t="s">
        <v>4</v>
      </c>
      <c r="R11" s="132">
        <f t="shared" si="1"/>
        <v>0.11539099378807435</v>
      </c>
      <c r="S11" s="136"/>
      <c r="T11" s="356">
        <f>SUM(DATOS!L6+DATOS!L11+DATOS!L12+DATOS!L13+DATOS!L15+DATOS!L16)/DATOS!L22</f>
        <v>3523.8109090909088</v>
      </c>
      <c r="U11" s="136"/>
      <c r="V11" s="136"/>
    </row>
    <row r="12" spans="4:22" ht="21" thickBot="1" x14ac:dyDescent="0.35">
      <c r="D12" s="1830" t="s">
        <v>5</v>
      </c>
      <c r="E12" s="1831"/>
      <c r="F12" s="1810">
        <f>$O12/$M12/DATOS!N26</f>
        <v>515.78974789915969</v>
      </c>
      <c r="G12" s="1811"/>
      <c r="H12" s="1811"/>
      <c r="I12" s="1812"/>
      <c r="K12" s="127"/>
      <c r="L12" s="128"/>
      <c r="M12" s="129">
        <f>DATOS!N22</f>
        <v>21</v>
      </c>
      <c r="N12" s="140">
        <f t="shared" si="0"/>
        <v>4384.2128571428575</v>
      </c>
      <c r="O12" s="135">
        <f>DATOS!N3</f>
        <v>92068.47</v>
      </c>
      <c r="P12" s="1286">
        <f>DATOS!N5</f>
        <v>0</v>
      </c>
      <c r="Q12" s="131" t="s">
        <v>5</v>
      </c>
      <c r="R12" s="132">
        <f t="shared" si="1"/>
        <v>0</v>
      </c>
      <c r="S12" s="136"/>
      <c r="T12" s="356">
        <f>SUM(DATOS!N6+DATOS!N11+DATOS!N12+DATOS!N13+DATOS!N15+DATOS!N16)/DATOS!N22</f>
        <v>0</v>
      </c>
      <c r="U12" s="136"/>
      <c r="V12" s="136"/>
    </row>
    <row r="13" spans="4:22" ht="21" thickBot="1" x14ac:dyDescent="0.35">
      <c r="D13" s="1817" t="s">
        <v>6</v>
      </c>
      <c r="E13" s="1818"/>
      <c r="F13" s="1810" t="e">
        <f>$O13/$M13/DATOS!P26</f>
        <v>#DIV/0!</v>
      </c>
      <c r="G13" s="1811"/>
      <c r="H13" s="1811"/>
      <c r="I13" s="1812"/>
      <c r="K13" s="127"/>
      <c r="L13" s="128"/>
      <c r="M13" s="129">
        <f>DATOS!P22</f>
        <v>22</v>
      </c>
      <c r="N13" s="141">
        <f t="shared" si="0"/>
        <v>0</v>
      </c>
      <c r="O13" s="135">
        <f>DATOS!P3</f>
        <v>0</v>
      </c>
      <c r="P13" s="1098">
        <f>DATOS!P5</f>
        <v>0</v>
      </c>
      <c r="Q13" s="131" t="s">
        <v>6</v>
      </c>
      <c r="R13" s="132" t="e">
        <f t="shared" si="1"/>
        <v>#DIV/0!</v>
      </c>
      <c r="S13" s="136"/>
      <c r="T13" s="356">
        <f>SUM(DATOS!P6+DATOS!P11+DATOS!P12+DATOS!P13+DATOS!P15+DATOS!P16)/DATOS!P22</f>
        <v>0</v>
      </c>
      <c r="U13" s="136"/>
      <c r="V13" s="136"/>
    </row>
    <row r="14" spans="4:22" ht="21" thickBot="1" x14ac:dyDescent="0.35">
      <c r="D14" s="1819" t="s">
        <v>7</v>
      </c>
      <c r="E14" s="1820"/>
      <c r="F14" s="1810" t="e">
        <f>$O14/$M14/DATOS!R26</f>
        <v>#DIV/0!</v>
      </c>
      <c r="G14" s="1811"/>
      <c r="H14" s="1811"/>
      <c r="I14" s="1812"/>
      <c r="K14" s="127"/>
      <c r="L14" s="128"/>
      <c r="M14" s="129">
        <f>DATOS!R22</f>
        <v>12</v>
      </c>
      <c r="N14" s="142">
        <f t="shared" si="0"/>
        <v>0</v>
      </c>
      <c r="O14" s="135">
        <f>DATOS!R3</f>
        <v>0</v>
      </c>
      <c r="P14" s="1096">
        <f>DATOS!R5</f>
        <v>0</v>
      </c>
      <c r="Q14" s="131" t="s">
        <v>7</v>
      </c>
      <c r="R14" s="132" t="e">
        <f t="shared" si="1"/>
        <v>#DIV/0!</v>
      </c>
      <c r="S14" s="143"/>
      <c r="T14" s="356">
        <f>SUM(DATOS!R6+DATOS!R11+DATOS!R12+DATOS!R13+DATOS!R15+DATOS!R16)/DATOS!R22</f>
        <v>0</v>
      </c>
      <c r="U14" s="136"/>
      <c r="V14" s="143"/>
    </row>
    <row r="15" spans="4:22" ht="21" thickBot="1" x14ac:dyDescent="0.35">
      <c r="D15" s="1821" t="s">
        <v>8</v>
      </c>
      <c r="E15" s="1822"/>
      <c r="F15" s="1810" t="e">
        <f>$O15/$M15/DATOS!T26</f>
        <v>#DIV/0!</v>
      </c>
      <c r="G15" s="1811"/>
      <c r="H15" s="1811"/>
      <c r="I15" s="1812"/>
      <c r="K15" s="127"/>
      <c r="L15" s="128"/>
      <c r="M15" s="129">
        <f>DATOS!T22</f>
        <v>20</v>
      </c>
      <c r="N15" s="144">
        <f t="shared" si="0"/>
        <v>0</v>
      </c>
      <c r="O15" s="135">
        <f>DATOS!T3</f>
        <v>0</v>
      </c>
      <c r="P15" s="1286">
        <f>DATOS!T5</f>
        <v>0</v>
      </c>
      <c r="Q15" s="131" t="s">
        <v>8</v>
      </c>
      <c r="R15" s="132" t="e">
        <f t="shared" si="1"/>
        <v>#DIV/0!</v>
      </c>
      <c r="S15" s="145"/>
      <c r="T15" s="356">
        <f>SUM(DATOS!T6+DATOS!T11+DATOS!T12+DATOS!T13+DATOS!T15+DATOS!T16)/DATOS!T22</f>
        <v>0</v>
      </c>
      <c r="U15" s="136"/>
      <c r="V15" s="145"/>
    </row>
    <row r="16" spans="4:22" ht="21" thickBot="1" x14ac:dyDescent="0.35">
      <c r="D16" s="1808" t="s">
        <v>9</v>
      </c>
      <c r="E16" s="1809"/>
      <c r="F16" s="1810" t="e">
        <f>$O16/$M16/DATOS!V26</f>
        <v>#DIV/0!</v>
      </c>
      <c r="G16" s="1811"/>
      <c r="H16" s="1811"/>
      <c r="I16" s="1812"/>
      <c r="K16" s="127"/>
      <c r="L16" s="128"/>
      <c r="M16" s="129">
        <f>DATOS!V22</f>
        <v>22</v>
      </c>
      <c r="N16" s="146">
        <f t="shared" si="0"/>
        <v>0</v>
      </c>
      <c r="O16" s="135">
        <f>DATOS!V3</f>
        <v>0</v>
      </c>
      <c r="P16" s="1098">
        <f>DATOS!V5</f>
        <v>0</v>
      </c>
      <c r="Q16" s="131" t="s">
        <v>9</v>
      </c>
      <c r="R16" s="132" t="e">
        <f t="shared" si="1"/>
        <v>#DIV/0!</v>
      </c>
      <c r="S16" s="136"/>
      <c r="T16" s="356">
        <f>SUM(DATOS!V6+DATOS!V11+DATOS!V12+DATOS!V13+DATOS!V15+DATOS!V16)/DATOS!V22</f>
        <v>0</v>
      </c>
      <c r="U16" s="136"/>
      <c r="V16" s="136"/>
    </row>
    <row r="17" spans="4:22" ht="21" thickBot="1" x14ac:dyDescent="0.35">
      <c r="D17" s="1813" t="s">
        <v>10</v>
      </c>
      <c r="E17" s="1814"/>
      <c r="F17" s="1810" t="e">
        <f>$O17/$M17/DATOS!X26</f>
        <v>#DIV/0!</v>
      </c>
      <c r="G17" s="1811"/>
      <c r="H17" s="1811"/>
      <c r="I17" s="1812"/>
      <c r="K17" s="127"/>
      <c r="L17" s="128"/>
      <c r="M17" s="129">
        <f>DATOS!X22</f>
        <v>21</v>
      </c>
      <c r="N17" s="147">
        <f t="shared" si="0"/>
        <v>0</v>
      </c>
      <c r="O17" s="135">
        <f>DATOS!X3</f>
        <v>0</v>
      </c>
      <c r="P17" s="148">
        <f>DATOS!X5</f>
        <v>0</v>
      </c>
      <c r="Q17" s="131" t="s">
        <v>10</v>
      </c>
      <c r="R17" s="132" t="e">
        <f t="shared" si="1"/>
        <v>#DIV/0!</v>
      </c>
      <c r="S17" s="136"/>
      <c r="T17" s="356">
        <f>SUM(DATOS!X6+DATOS!X11+DATOS!X12+DATOS!X13+DATOS!X15+DATOS!X16)/DATOS!X22</f>
        <v>0</v>
      </c>
      <c r="U17" s="136"/>
      <c r="V17" s="136"/>
    </row>
    <row r="18" spans="4:22" ht="20.45" customHeight="1" thickBot="1" x14ac:dyDescent="0.35">
      <c r="D18" s="1815" t="s">
        <v>11</v>
      </c>
      <c r="E18" s="1816"/>
      <c r="F18" s="1810" t="e">
        <f>$O18/$M18/DATOS!Z26</f>
        <v>#DIV/0!</v>
      </c>
      <c r="G18" s="1811"/>
      <c r="H18" s="1811"/>
      <c r="I18" s="1812"/>
      <c r="K18" s="127"/>
      <c r="L18" s="128"/>
      <c r="M18" s="129">
        <f>DATOS!Z22</f>
        <v>14</v>
      </c>
      <c r="N18" s="358">
        <f t="shared" si="0"/>
        <v>0</v>
      </c>
      <c r="O18" s="135">
        <f>DATOS!Z3</f>
        <v>0</v>
      </c>
      <c r="P18" s="148">
        <f>DATOS!Z5</f>
        <v>0</v>
      </c>
      <c r="Q18" s="131" t="s">
        <v>11</v>
      </c>
      <c r="R18" s="132" t="e">
        <f t="shared" si="1"/>
        <v>#DIV/0!</v>
      </c>
      <c r="S18" s="136"/>
      <c r="T18" s="356">
        <f>SUM(DATOS!Z6+DATOS!Z11+DATOS!Z12+DATOS!Z13+DATOS!Z15+DATOS!Z16)/DATOS!Z22</f>
        <v>0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237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805" t="s">
        <v>164</v>
      </c>
      <c r="E21" s="1806"/>
      <c r="F21" s="1807">
        <f>O21/M19/DATOS!AB26</f>
        <v>644.3311094564408</v>
      </c>
      <c r="G21" s="1807"/>
      <c r="H21" s="1807"/>
      <c r="I21" s="1807"/>
      <c r="K21" s="157"/>
      <c r="L21" s="158"/>
      <c r="N21" s="159">
        <f>O21/M19</f>
        <v>2738.4072151898736</v>
      </c>
      <c r="O21" s="160">
        <f>SUM(O7:O18)</f>
        <v>649002.51</v>
      </c>
      <c r="P21" s="666">
        <f>SUM(P7:P18)</f>
        <v>61383.359999999986</v>
      </c>
      <c r="Q21" s="161" t="s">
        <v>158</v>
      </c>
      <c r="R21" s="162">
        <f>P21/O21</f>
        <v>9.4581082590882409E-2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9:E9"/>
    <mergeCell ref="F9:I9"/>
    <mergeCell ref="D6:I6"/>
    <mergeCell ref="D7:E7"/>
    <mergeCell ref="F7:I7"/>
    <mergeCell ref="D8:E8"/>
    <mergeCell ref="F8:I8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21:E21"/>
    <mergeCell ref="F21:I21"/>
    <mergeCell ref="D16:E16"/>
    <mergeCell ref="F16:I16"/>
    <mergeCell ref="D17:E17"/>
    <mergeCell ref="F17:I17"/>
    <mergeCell ref="D18:E18"/>
    <mergeCell ref="F18:I1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2060"/>
    <pageSetUpPr fitToPage="1"/>
  </sheetPr>
  <dimension ref="B2:M35"/>
  <sheetViews>
    <sheetView zoomScale="110" zoomScaleNormal="110" workbookViewId="0">
      <selection activeCell="I10" sqref="I1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0.8554687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0.8554687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0.8554687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0.8554687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0.8554687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0.8554687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0.8554687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0.8554687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0.8554687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0.8554687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0.8554687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0.8554687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0.8554687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0.8554687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0.8554687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0.8554687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0.8554687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0.8554687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0.8554687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0.8554687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0.8554687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0.8554687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0.8554687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0.8554687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0.8554687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0.8554687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0.8554687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0.8554687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0.8554687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0.8554687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0.8554687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0.8554687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0.8554687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0.8554687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0.8554687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0.8554687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0.8554687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0.8554687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0.8554687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0.8554687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0.8554687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0.8554687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0.8554687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0.8554687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0.8554687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0.8554687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0.8554687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0.8554687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0.8554687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0.8554687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0.8554687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0.8554687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0.8554687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0.8554687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0.8554687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0.8554687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0.8554687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0.8554687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0.8554687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0.8554687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0.8554687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0.8554687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0.8554687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0.85546875" style="90"/>
  </cols>
  <sheetData>
    <row r="2" spans="2:13" ht="4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DATOS!C23</f>
        <v>22.5</v>
      </c>
      <c r="D6" s="101">
        <f>DATOS!C24</f>
        <v>9</v>
      </c>
      <c r="E6" s="101">
        <f>DATOS!C25</f>
        <v>2.5</v>
      </c>
      <c r="F6" s="101">
        <f>SUM($C6:$E6)</f>
        <v>34</v>
      </c>
      <c r="G6" s="102">
        <f>DATOS!C6</f>
        <v>69178.91</v>
      </c>
      <c r="I6" s="103">
        <f>DATOS!C$3/DATOS!C$23</f>
        <v>9706.9013333333332</v>
      </c>
      <c r="K6" s="104">
        <f>DATOS!C$3/(DATOS!C$23+DATOS!C$24)</f>
        <v>6933.5009523809522</v>
      </c>
      <c r="M6" s="104">
        <f>DATOS!C$3/DATOS!C$26</f>
        <v>6423.6847058823532</v>
      </c>
    </row>
    <row r="7" spans="2:13" x14ac:dyDescent="0.2">
      <c r="B7" s="100" t="s">
        <v>1</v>
      </c>
      <c r="C7" s="101">
        <f>DATOS!E23</f>
        <v>27.799999999999997</v>
      </c>
      <c r="D7" s="101">
        <f>DATOS!E24</f>
        <v>9</v>
      </c>
      <c r="E7" s="101">
        <f>DATOS!E25</f>
        <v>2.5</v>
      </c>
      <c r="F7" s="101">
        <f t="shared" ref="F7:F17" si="0">SUM($C7:$E7)</f>
        <v>39.299999999999997</v>
      </c>
      <c r="G7" s="102">
        <f>DATOS!E6</f>
        <v>82709.88</v>
      </c>
      <c r="I7" s="103">
        <f>DATOS!E3/DATOS!E23</f>
        <v>10280.74856115108</v>
      </c>
      <c r="K7" s="104">
        <f>DATOS!E$3/(DATOS!E$23+DATOS!E$24)</f>
        <v>7766.4350543478267</v>
      </c>
      <c r="M7" s="104">
        <f>DATOS!E$3/DATOS!E$26</f>
        <v>7272.3870229007634</v>
      </c>
    </row>
    <row r="8" spans="2:13" x14ac:dyDescent="0.2">
      <c r="B8" s="100" t="s">
        <v>2</v>
      </c>
      <c r="C8" s="101">
        <f>DATOS!G23</f>
        <v>29.225000000000001</v>
      </c>
      <c r="D8" s="101">
        <f>DATOS!G24</f>
        <v>9</v>
      </c>
      <c r="E8" s="101">
        <f>DATOS!G25</f>
        <v>2.5</v>
      </c>
      <c r="F8" s="101">
        <f t="shared" si="0"/>
        <v>40.725000000000001</v>
      </c>
      <c r="G8" s="102">
        <f>DATOS!G6</f>
        <v>68626.98</v>
      </c>
      <c r="I8" s="103">
        <f>DATOS!G3/DATOS!G23</f>
        <v>8748.3520958083827</v>
      </c>
      <c r="K8" s="104">
        <f>DATOS!G$3/(DATOS!G$23+DATOS!G$24)</f>
        <v>6688.5700457815565</v>
      </c>
      <c r="M8" s="104">
        <f>DATOS!G$3/DATOS!G$26</f>
        <v>6277.9764272559851</v>
      </c>
    </row>
    <row r="9" spans="2:13" x14ac:dyDescent="0.2">
      <c r="B9" s="100" t="s">
        <v>3</v>
      </c>
      <c r="C9" s="101">
        <f>DATOS!I23</f>
        <v>26.971</v>
      </c>
      <c r="D9" s="101">
        <f>DATOS!I24</f>
        <v>9</v>
      </c>
      <c r="E9" s="101">
        <f>DATOS!I25</f>
        <v>2.5</v>
      </c>
      <c r="F9" s="101">
        <f t="shared" si="0"/>
        <v>38.471000000000004</v>
      </c>
      <c r="G9" s="102">
        <f>DATOS!I6</f>
        <v>65358.879999999997</v>
      </c>
      <c r="I9" s="103">
        <f>DATOS!I3/DATOS!I23</f>
        <v>11973.46965258982</v>
      </c>
      <c r="K9" s="104">
        <f>DATOS!I$3/(DATOS!I$23+DATOS!I$24)</f>
        <v>8977.6889716716232</v>
      </c>
      <c r="M9" s="104">
        <f>DATOS!I$3/DATOS!I$26</f>
        <v>8394.2827064542125</v>
      </c>
    </row>
    <row r="10" spans="2:13" x14ac:dyDescent="0.2">
      <c r="B10" s="100" t="s">
        <v>4</v>
      </c>
      <c r="C10" s="101">
        <f>DATOS!K23</f>
        <v>26.91</v>
      </c>
      <c r="D10" s="101">
        <f>DATOS!K24</f>
        <v>9</v>
      </c>
      <c r="E10" s="101">
        <f>DATOS!K25</f>
        <v>2.5</v>
      </c>
      <c r="F10" s="101">
        <f t="shared" si="0"/>
        <v>38.409999999999997</v>
      </c>
      <c r="G10" s="102">
        <f>DATOS!K6</f>
        <v>70700.649999999994</v>
      </c>
      <c r="I10" s="103">
        <f>DATOS!K3/DATOS!K23</f>
        <v>9242.5113340765511</v>
      </c>
      <c r="K10" s="104">
        <f>DATOS!K$3/(DATOS!K$23+DATOS!K$24)</f>
        <v>6926.0924533556126</v>
      </c>
      <c r="M10" s="104">
        <f>DATOS!K$3/DATOS!K$26</f>
        <v>6475.2923717781832</v>
      </c>
    </row>
    <row r="11" spans="2:13" x14ac:dyDescent="0.2">
      <c r="B11" s="100" t="s">
        <v>5</v>
      </c>
      <c r="C11" s="101">
        <f>DATOS!M23</f>
        <v>27.45</v>
      </c>
      <c r="D11" s="101">
        <f>DATOS!M24</f>
        <v>9</v>
      </c>
      <c r="E11" s="101">
        <f>DATOS!M25</f>
        <v>2.5</v>
      </c>
      <c r="F11" s="101">
        <f t="shared" si="0"/>
        <v>38.950000000000003</v>
      </c>
      <c r="G11" s="102">
        <f>DATOS!M6</f>
        <v>0</v>
      </c>
      <c r="I11" s="103">
        <f>DATOS!M3/DATOS!M23</f>
        <v>9411.1464480874329</v>
      </c>
      <c r="K11" s="104">
        <f>DATOS!M$3/(DATOS!M$23+DATOS!M$24)</f>
        <v>7087.4065843621393</v>
      </c>
      <c r="M11" s="104">
        <f>DATOS!M$3/DATOS!M$26</f>
        <v>6632.5024390243898</v>
      </c>
    </row>
    <row r="12" spans="2:13" x14ac:dyDescent="0.2">
      <c r="B12" s="100" t="s">
        <v>6</v>
      </c>
      <c r="C12" s="101">
        <f>DATOS!O23</f>
        <v>0</v>
      </c>
      <c r="D12" s="101">
        <f>DATOS!O24</f>
        <v>0</v>
      </c>
      <c r="E12" s="101">
        <f>DATOS!O25</f>
        <v>0</v>
      </c>
      <c r="F12" s="101">
        <f t="shared" si="0"/>
        <v>0</v>
      </c>
      <c r="G12" s="102">
        <f>DATOS!O6</f>
        <v>0</v>
      </c>
      <c r="I12" s="103" t="e">
        <f>DATOS!O3/DATOS!O23</f>
        <v>#DIV/0!</v>
      </c>
      <c r="K12" s="104" t="e">
        <f>DATOS!O$3/(DATOS!O$23+DATOS!O$24)</f>
        <v>#DIV/0!</v>
      </c>
      <c r="M12" s="104" t="e">
        <f>DATOS!O$3/DATOS!O$26</f>
        <v>#DIV/0!</v>
      </c>
    </row>
    <row r="13" spans="2:13" x14ac:dyDescent="0.2">
      <c r="B13" s="100" t="s">
        <v>7</v>
      </c>
      <c r="C13" s="101">
        <f>DATOS!Q23</f>
        <v>0</v>
      </c>
      <c r="D13" s="101">
        <f>DATOS!Q24</f>
        <v>0</v>
      </c>
      <c r="E13" s="101">
        <f>DATOS!Q25</f>
        <v>0</v>
      </c>
      <c r="F13" s="101">
        <f t="shared" si="0"/>
        <v>0</v>
      </c>
      <c r="G13" s="102">
        <f>DATOS!Q6</f>
        <v>0</v>
      </c>
      <c r="I13" s="103" t="e">
        <f>DATOS!Q3/DATOS!Q23</f>
        <v>#DIV/0!</v>
      </c>
      <c r="K13" s="104" t="e">
        <f>DATOS!Q$3/(DATOS!Q$23+DATOS!Q$24)</f>
        <v>#DIV/0!</v>
      </c>
      <c r="M13" s="104" t="e">
        <f>DATOS!Q$3/DATOS!Q$26</f>
        <v>#DIV/0!</v>
      </c>
    </row>
    <row r="14" spans="2:13" x14ac:dyDescent="0.2">
      <c r="B14" s="100" t="s">
        <v>8</v>
      </c>
      <c r="C14" s="101">
        <f>DATOS!S23</f>
        <v>0</v>
      </c>
      <c r="D14" s="101">
        <f>DATOS!S24</f>
        <v>0</v>
      </c>
      <c r="E14" s="101">
        <f>DATOS!S25</f>
        <v>0</v>
      </c>
      <c r="F14" s="101">
        <f t="shared" si="0"/>
        <v>0</v>
      </c>
      <c r="G14" s="102">
        <f>DATOS!S6</f>
        <v>0</v>
      </c>
      <c r="I14" s="103" t="e">
        <f>DATOS!S3/DATOS!S23</f>
        <v>#DIV/0!</v>
      </c>
      <c r="K14" s="104" t="e">
        <f>DATOS!S$3/(DATOS!S$23+DATOS!S$24)</f>
        <v>#DIV/0!</v>
      </c>
      <c r="M14" s="104" t="e">
        <f>DATOS!S$3/DATOS!S$26</f>
        <v>#DIV/0!</v>
      </c>
    </row>
    <row r="15" spans="2:13" x14ac:dyDescent="0.2">
      <c r="B15" s="100" t="s">
        <v>9</v>
      </c>
      <c r="C15" s="101">
        <f>DATOS!U23</f>
        <v>0</v>
      </c>
      <c r="D15" s="101">
        <f>DATOS!U24</f>
        <v>0</v>
      </c>
      <c r="E15" s="101">
        <f>DATOS!U25</f>
        <v>0</v>
      </c>
      <c r="F15" s="101">
        <f t="shared" si="0"/>
        <v>0</v>
      </c>
      <c r="G15" s="102">
        <f>DATOS!U6</f>
        <v>0</v>
      </c>
      <c r="I15" s="103" t="e">
        <f>DATOS!U3/DATOS!U23</f>
        <v>#DIV/0!</v>
      </c>
      <c r="K15" s="104" t="e">
        <f>DATOS!U$3/(DATOS!U$23+DATOS!U$24)</f>
        <v>#DIV/0!</v>
      </c>
      <c r="M15" s="104" t="e">
        <f>DATOS!U$3/DATOS!U$26</f>
        <v>#DIV/0!</v>
      </c>
    </row>
    <row r="16" spans="2:13" x14ac:dyDescent="0.2">
      <c r="B16" s="100" t="s">
        <v>10</v>
      </c>
      <c r="C16" s="101">
        <f>DATOS!W23</f>
        <v>0</v>
      </c>
      <c r="D16" s="101">
        <f>DATOS!W24</f>
        <v>0</v>
      </c>
      <c r="E16" s="101">
        <f>DATOS!W25</f>
        <v>0</v>
      </c>
      <c r="F16" s="101">
        <f t="shared" si="0"/>
        <v>0</v>
      </c>
      <c r="G16" s="102">
        <f>DATOS!W6</f>
        <v>0</v>
      </c>
      <c r="I16" s="103" t="e">
        <f>DATOS!W3/DATOS!W23</f>
        <v>#DIV/0!</v>
      </c>
      <c r="K16" s="104" t="e">
        <f>DATOS!W$3/(DATOS!W$23+DATOS!W$24)</f>
        <v>#DIV/0!</v>
      </c>
      <c r="M16" s="104" t="e">
        <f>DATOS!W$3/DATOS!W$26</f>
        <v>#DIV/0!</v>
      </c>
    </row>
    <row r="17" spans="2:13" ht="13.5" thickBot="1" x14ac:dyDescent="0.25">
      <c r="B17" s="105" t="s">
        <v>11</v>
      </c>
      <c r="C17" s="101">
        <f>DATOS!Y23</f>
        <v>0</v>
      </c>
      <c r="D17" s="101">
        <f>DATOS!Y24</f>
        <v>0</v>
      </c>
      <c r="E17" s="106">
        <f>DATOS!Y25</f>
        <v>0</v>
      </c>
      <c r="F17" s="101">
        <f t="shared" si="0"/>
        <v>0</v>
      </c>
      <c r="G17" s="102">
        <f>DATOS!Y6</f>
        <v>0</v>
      </c>
      <c r="I17" s="103" t="e">
        <f>DATOS!Y3/DATOS!Y23</f>
        <v>#DIV/0!</v>
      </c>
      <c r="K17" s="104" t="e">
        <f>DATOS!Y$3/(DATOS!Y$23+DATOS!Y$24)</f>
        <v>#DIV/0!</v>
      </c>
      <c r="M17" s="104" t="e">
        <f>DATOS!Y$3/DATOS!Y$26</f>
        <v>#DIV/0!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13.404666666666666</v>
      </c>
      <c r="D19" s="108">
        <f>AVERAGE(D6:D17)</f>
        <v>4.5</v>
      </c>
      <c r="E19" s="108">
        <f>AVERAGE(E6:E17)</f>
        <v>1.25</v>
      </c>
      <c r="F19" s="108">
        <f>AVERAGE(F6:F17)</f>
        <v>19.154666666666667</v>
      </c>
      <c r="G19" s="109">
        <f>AVERAGE(G6:G17)</f>
        <v>29714.608333333337</v>
      </c>
      <c r="H19" s="110"/>
      <c r="I19" s="111">
        <f>AVERAGE(I$6:I$10)</f>
        <v>9990.3965953918341</v>
      </c>
      <c r="J19" s="110"/>
      <c r="K19" s="111">
        <f>AVERAGE(K$6:K$10)</f>
        <v>7458.4574955075132</v>
      </c>
      <c r="L19" s="110"/>
      <c r="M19" s="111">
        <f>AVERAGE(M$6:M$10)</f>
        <v>6968.724646854299</v>
      </c>
    </row>
    <row r="21" spans="2:13" x14ac:dyDescent="0.2">
      <c r="B21" s="1841" t="s">
        <v>705</v>
      </c>
      <c r="C21" s="1842"/>
    </row>
    <row r="22" spans="2:13" x14ac:dyDescent="0.2">
      <c r="B22" s="112" t="s">
        <v>0</v>
      </c>
      <c r="C22" s="113">
        <f>DATOS!C$6/DATOS!C$3</f>
        <v>0.31674559332997815</v>
      </c>
    </row>
    <row r="23" spans="2:13" x14ac:dyDescent="0.2">
      <c r="B23" s="112" t="s">
        <v>1</v>
      </c>
      <c r="C23" s="113">
        <f>DATOS!E$6/DATOS!E$3</f>
        <v>0.28939289020363235</v>
      </c>
    </row>
    <row r="24" spans="2:13" x14ac:dyDescent="0.2">
      <c r="B24" s="112" t="s">
        <v>2</v>
      </c>
      <c r="C24" s="113">
        <f>DATOS!G$6/DATOS!G$3</f>
        <v>0.26841953155425502</v>
      </c>
    </row>
    <row r="25" spans="2:13" x14ac:dyDescent="0.2">
      <c r="B25" s="112" t="s">
        <v>3</v>
      </c>
      <c r="C25" s="113">
        <f>DATOS!I$6/DATOS!I$3</f>
        <v>0.20238929362108241</v>
      </c>
    </row>
    <row r="26" spans="2:13" x14ac:dyDescent="0.2">
      <c r="B26" s="112" t="s">
        <v>4</v>
      </c>
      <c r="C26" s="113">
        <f>DATOS!K$6/DATOS!K$3</f>
        <v>0.28426259543114196</v>
      </c>
    </row>
    <row r="27" spans="2:13" x14ac:dyDescent="0.2">
      <c r="B27" s="112" t="s">
        <v>5</v>
      </c>
      <c r="C27" s="113">
        <f>DATOS!M$6/DATOS!M$3</f>
        <v>0</v>
      </c>
    </row>
    <row r="28" spans="2:13" x14ac:dyDescent="0.2">
      <c r="B28" s="112" t="s">
        <v>6</v>
      </c>
      <c r="C28" s="113" t="e">
        <f>DATOS!O$6/DATOS!O$3</f>
        <v>#DIV/0!</v>
      </c>
    </row>
    <row r="29" spans="2:13" x14ac:dyDescent="0.2">
      <c r="B29" s="112" t="s">
        <v>7</v>
      </c>
      <c r="C29" s="113" t="e">
        <f>DATOS!Q$6/DATOS!Q$3</f>
        <v>#DIV/0!</v>
      </c>
    </row>
    <row r="30" spans="2:13" x14ac:dyDescent="0.2">
      <c r="B30" s="112" t="s">
        <v>8</v>
      </c>
      <c r="C30" s="113" t="e">
        <f>DATOS!S$6/DATOS!S$3</f>
        <v>#DIV/0!</v>
      </c>
    </row>
    <row r="31" spans="2:13" x14ac:dyDescent="0.2">
      <c r="B31" s="112" t="s">
        <v>9</v>
      </c>
      <c r="C31" s="113" t="e">
        <f>DATOS!U$6/DATOS!U$3</f>
        <v>#DIV/0!</v>
      </c>
    </row>
    <row r="32" spans="2:13" x14ac:dyDescent="0.2">
      <c r="B32" s="112" t="s">
        <v>10</v>
      </c>
      <c r="C32" s="113" t="e">
        <f>DATOS!W$6/DATOS!W$3</f>
        <v>#DIV/0!</v>
      </c>
    </row>
    <row r="33" spans="2:3" ht="13.5" thickBot="1" x14ac:dyDescent="0.25">
      <c r="B33" s="114" t="s">
        <v>11</v>
      </c>
      <c r="C33" s="113" t="e">
        <f>DATOS!Y$6/DATOS!Y$3</f>
        <v>#DIV/0!</v>
      </c>
    </row>
    <row r="34" spans="2:3" ht="13.5" thickBot="1" x14ac:dyDescent="0.25">
      <c r="B34" s="115" t="s">
        <v>158</v>
      </c>
      <c r="C34" s="116">
        <f>(DATOS!C6+DATOS!E6+DATOS!G6+DATOS!I6+DATOS!K6+DATOS!M6+DATOS!O6+DATOS!Q6+DATOS!S6+DATOS!U6+DATOS!W6+DATOS!Y6)/DATOS!AA3</f>
        <v>0.22427966207129463</v>
      </c>
    </row>
    <row r="35" spans="2:3" x14ac:dyDescent="0.2">
      <c r="C35" s="117"/>
    </row>
  </sheetData>
  <mergeCells count="1">
    <mergeCell ref="B21:C21"/>
  </mergeCells>
  <pageMargins left="0.75" right="0.75" top="1" bottom="1" header="0" footer="0"/>
  <pageSetup paperSize="9" scale="69" orientation="landscape" r:id="rId1"/>
  <headerFooter alignWithMargins="0"/>
  <ignoredErrors>
    <ignoredError sqref="J17 J12 J13 J8 J9 J10 J11 J14 J15 J16 L8 L9 L10 L11 L12 L13 L14 L15 L16 L17 C28:C33" evalError="1"/>
  </ignoredErrors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34998626667073579"/>
  </sheetPr>
  <dimension ref="B2:M35"/>
  <sheetViews>
    <sheetView topLeftCell="A13" zoomScale="110" zoomScaleNormal="110" workbookViewId="0">
      <selection activeCell="M20" sqref="M2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1.4257812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1.4257812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1.4257812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1.4257812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1.4257812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1.4257812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1.4257812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1.4257812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1.4257812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1.4257812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1.4257812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1.4257812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1.4257812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1.4257812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1.4257812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1.4257812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1.4257812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1.4257812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1.4257812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1.4257812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1.4257812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1.4257812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1.4257812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1.4257812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1.4257812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1.4257812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1.4257812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1.4257812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1.4257812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1.4257812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1.4257812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1.4257812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1.4257812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1.4257812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1.4257812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1.4257812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1.4257812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1.4257812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1.4257812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1.4257812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1.4257812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1.4257812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1.4257812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1.4257812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1.4257812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1.4257812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1.4257812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1.4257812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1.4257812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1.4257812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1.4257812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1.4257812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1.4257812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1.4257812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1.4257812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1.4257812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1.4257812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1.4257812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1.4257812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1.4257812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1.4257812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1.4257812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1.4257812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1.42578125" style="90"/>
  </cols>
  <sheetData>
    <row r="2" spans="2:13" ht="35.2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DATOS!D23</f>
        <v>3</v>
      </c>
      <c r="D6" s="101">
        <f>DATOS!D24</f>
        <v>3</v>
      </c>
      <c r="E6" s="101">
        <f>DATOS!D25</f>
        <v>2.5</v>
      </c>
      <c r="F6" s="101">
        <f>SUM($C6:$E6)</f>
        <v>8.5</v>
      </c>
      <c r="G6" s="102">
        <f>DATOS!D6</f>
        <v>38874.22</v>
      </c>
      <c r="I6" s="103">
        <f>DATOS!D3/DATOS!D23</f>
        <v>31960.546666666665</v>
      </c>
      <c r="K6" s="104">
        <f>DATOS!D$3/(DATOS!D$23+DATOS!D$24)</f>
        <v>15980.273333333333</v>
      </c>
      <c r="M6" s="104">
        <f>DATOS!D$3/DATOS!D$26</f>
        <v>11280.19294117647</v>
      </c>
    </row>
    <row r="7" spans="2:13" x14ac:dyDescent="0.2">
      <c r="B7" s="100" t="s">
        <v>1</v>
      </c>
      <c r="C7" s="101">
        <f>DATOS!F23</f>
        <v>3</v>
      </c>
      <c r="D7" s="101">
        <f>DATOS!F24</f>
        <v>3</v>
      </c>
      <c r="E7" s="101">
        <f>DATOS!F25</f>
        <v>2.5</v>
      </c>
      <c r="F7" s="101">
        <f t="shared" ref="F7:F17" si="0">SUM($C7:$E7)</f>
        <v>8.5</v>
      </c>
      <c r="G7" s="102">
        <f>DATOS!F6</f>
        <v>29443.65</v>
      </c>
      <c r="I7" s="103">
        <f>DATOS!F3/DATOS!F23</f>
        <v>42796.826666666668</v>
      </c>
      <c r="K7" s="104">
        <f>DATOS!F$3/(DATOS!F$23+DATOS!F$24)</f>
        <v>21398.413333333334</v>
      </c>
      <c r="M7" s="104">
        <f>DATOS!F$3/DATOS!F$26</f>
        <v>15104.762352941176</v>
      </c>
    </row>
    <row r="8" spans="2:13" x14ac:dyDescent="0.2">
      <c r="B8" s="100" t="s">
        <v>2</v>
      </c>
      <c r="C8" s="101">
        <f>DATOS!H23</f>
        <v>3</v>
      </c>
      <c r="D8" s="101">
        <f>DATOS!H24</f>
        <v>3</v>
      </c>
      <c r="E8" s="101">
        <f>DATOS!H25</f>
        <v>2.5</v>
      </c>
      <c r="F8" s="101">
        <f t="shared" si="0"/>
        <v>8.5</v>
      </c>
      <c r="G8" s="102">
        <f>DATOS!H6</f>
        <v>24128.68</v>
      </c>
      <c r="I8" s="103">
        <f>DATOS!H3/DATOS!H23</f>
        <v>36219.01</v>
      </c>
      <c r="K8" s="104">
        <f>DATOS!H$3/(DATOS!H$23+DATOS!H$24)</f>
        <v>18109.505000000001</v>
      </c>
      <c r="M8" s="104">
        <f>DATOS!H$3/DATOS!H$26</f>
        <v>12783.18</v>
      </c>
    </row>
    <row r="9" spans="2:13" x14ac:dyDescent="0.2">
      <c r="B9" s="100" t="s">
        <v>3</v>
      </c>
      <c r="C9" s="101">
        <f>DATOS!J23</f>
        <v>3</v>
      </c>
      <c r="D9" s="101">
        <f>DATOS!J24</f>
        <v>3</v>
      </c>
      <c r="E9" s="101">
        <f>DATOS!J25</f>
        <v>2.5</v>
      </c>
      <c r="F9" s="101">
        <f t="shared" si="0"/>
        <v>8.5</v>
      </c>
      <c r="G9" s="102">
        <f>DATOS!J6</f>
        <v>23271</v>
      </c>
      <c r="I9" s="103">
        <f>DATOS!J3/DATOS!J23</f>
        <v>38568.916666666664</v>
      </c>
      <c r="K9" s="104">
        <f>DATOS!J$3/(DATOS!J$23+DATOS!J$24)</f>
        <v>19284.458333333332</v>
      </c>
      <c r="M9" s="104">
        <f>DATOS!J$3/DATOS!J$26</f>
        <v>13612.558823529413</v>
      </c>
    </row>
    <row r="10" spans="2:13" x14ac:dyDescent="0.2">
      <c r="B10" s="100" t="s">
        <v>4</v>
      </c>
      <c r="C10" s="101">
        <f>DATOS!L23</f>
        <v>3</v>
      </c>
      <c r="D10" s="101">
        <f>DATOS!L24</f>
        <v>3</v>
      </c>
      <c r="E10" s="101">
        <f>DATOS!L25</f>
        <v>2.5</v>
      </c>
      <c r="F10" s="101">
        <f t="shared" si="0"/>
        <v>8.5</v>
      </c>
      <c r="G10" s="102">
        <f>DATOS!L6</f>
        <v>23119.27</v>
      </c>
      <c r="I10" s="103">
        <f>DATOS!L3/DATOS!L23</f>
        <v>36099.379999999997</v>
      </c>
      <c r="K10" s="104">
        <f>DATOS!L$3/(DATOS!L$23+DATOS!L$24)</f>
        <v>18049.689999999999</v>
      </c>
      <c r="M10" s="104">
        <f>DATOS!L$3/DATOS!L$26</f>
        <v>12740.957647058824</v>
      </c>
    </row>
    <row r="11" spans="2:13" x14ac:dyDescent="0.2">
      <c r="B11" s="100" t="s">
        <v>5</v>
      </c>
      <c r="C11" s="101">
        <f>DATOS!N23</f>
        <v>3</v>
      </c>
      <c r="D11" s="101">
        <f>DATOS!N24</f>
        <v>3</v>
      </c>
      <c r="E11" s="101">
        <f>DATOS!N25</f>
        <v>2.5</v>
      </c>
      <c r="F11" s="101">
        <f t="shared" si="0"/>
        <v>8.5</v>
      </c>
      <c r="G11" s="102">
        <f>DATOS!N6</f>
        <v>0</v>
      </c>
      <c r="I11" s="103">
        <f>DATOS!N3/DATOS!N23</f>
        <v>30689.49</v>
      </c>
      <c r="K11" s="104">
        <f>DATOS!N$3/(DATOS!N$23+DATOS!N$24)</f>
        <v>15344.745000000001</v>
      </c>
      <c r="M11" s="104">
        <f>DATOS!N$3/DATOS!N$26</f>
        <v>10831.584705882353</v>
      </c>
    </row>
    <row r="12" spans="2:13" x14ac:dyDescent="0.2">
      <c r="B12" s="100" t="s">
        <v>6</v>
      </c>
      <c r="C12" s="101">
        <f>DATOS!P23</f>
        <v>0</v>
      </c>
      <c r="D12" s="101">
        <f>DATOS!P24</f>
        <v>0</v>
      </c>
      <c r="E12" s="101">
        <f>DATOS!P25</f>
        <v>0</v>
      </c>
      <c r="F12" s="101">
        <f t="shared" si="0"/>
        <v>0</v>
      </c>
      <c r="G12" s="102">
        <f>DATOS!P6</f>
        <v>0</v>
      </c>
      <c r="I12" s="103" t="e">
        <f>DATOS!P3/DATOS!P23</f>
        <v>#DIV/0!</v>
      </c>
      <c r="K12" s="104" t="e">
        <f>DATOS!P$3/(DATOS!P$23+DATOS!P$24)</f>
        <v>#DIV/0!</v>
      </c>
      <c r="M12" s="104" t="e">
        <f>DATOS!P$3/DATOS!P$26</f>
        <v>#DIV/0!</v>
      </c>
    </row>
    <row r="13" spans="2:13" x14ac:dyDescent="0.2">
      <c r="B13" s="100" t="s">
        <v>7</v>
      </c>
      <c r="C13" s="101">
        <f>DATOS!R23</f>
        <v>0</v>
      </c>
      <c r="D13" s="101">
        <f>DATOS!R24</f>
        <v>0</v>
      </c>
      <c r="E13" s="101">
        <f>DATOS!R25</f>
        <v>0</v>
      </c>
      <c r="F13" s="101">
        <f t="shared" si="0"/>
        <v>0</v>
      </c>
      <c r="G13" s="102">
        <f>DATOS!R6</f>
        <v>0</v>
      </c>
      <c r="I13" s="103" t="e">
        <f>DATOS!R3/DATOS!R23</f>
        <v>#DIV/0!</v>
      </c>
      <c r="K13" s="104" t="e">
        <f>DATOS!R$3/(DATOS!R$23+DATOS!R$24)</f>
        <v>#DIV/0!</v>
      </c>
      <c r="M13" s="104" t="e">
        <f>DATOS!R$3/DATOS!R$26</f>
        <v>#DIV/0!</v>
      </c>
    </row>
    <row r="14" spans="2:13" x14ac:dyDescent="0.2">
      <c r="B14" s="100" t="s">
        <v>8</v>
      </c>
      <c r="C14" s="101">
        <f>DATOS!T23</f>
        <v>0</v>
      </c>
      <c r="D14" s="101">
        <f>DATOS!T24</f>
        <v>0</v>
      </c>
      <c r="E14" s="101">
        <f>DATOS!T25</f>
        <v>0</v>
      </c>
      <c r="F14" s="101">
        <f t="shared" si="0"/>
        <v>0</v>
      </c>
      <c r="G14" s="102">
        <f>DATOS!T6</f>
        <v>0</v>
      </c>
      <c r="I14" s="103" t="e">
        <f>DATOS!T3/DATOS!T23</f>
        <v>#DIV/0!</v>
      </c>
      <c r="K14" s="104" t="e">
        <f>DATOS!T$3/(DATOS!T$23+DATOS!T$24)</f>
        <v>#DIV/0!</v>
      </c>
      <c r="M14" s="104" t="e">
        <f>DATOS!T$3/DATOS!T$26</f>
        <v>#DIV/0!</v>
      </c>
    </row>
    <row r="15" spans="2:13" x14ac:dyDescent="0.2">
      <c r="B15" s="100" t="s">
        <v>9</v>
      </c>
      <c r="C15" s="101">
        <f>DATOS!V23</f>
        <v>0</v>
      </c>
      <c r="D15" s="101">
        <f>DATOS!V24</f>
        <v>0</v>
      </c>
      <c r="E15" s="101">
        <f>DATOS!V25</f>
        <v>0</v>
      </c>
      <c r="F15" s="101">
        <f t="shared" si="0"/>
        <v>0</v>
      </c>
      <c r="G15" s="102">
        <f>DATOS!V6</f>
        <v>0</v>
      </c>
      <c r="I15" s="103" t="e">
        <f>DATOS!V3/DATOS!V23</f>
        <v>#DIV/0!</v>
      </c>
      <c r="K15" s="104" t="e">
        <f>DATOS!V$3/(DATOS!V$23+DATOS!V$24)</f>
        <v>#DIV/0!</v>
      </c>
      <c r="M15" s="104" t="e">
        <f>DATOS!V$3/DATOS!V$26</f>
        <v>#DIV/0!</v>
      </c>
    </row>
    <row r="16" spans="2:13" x14ac:dyDescent="0.2">
      <c r="B16" s="100" t="s">
        <v>10</v>
      </c>
      <c r="C16" s="101">
        <f>DATOS!X23</f>
        <v>0</v>
      </c>
      <c r="D16" s="101">
        <f>DATOS!X24</f>
        <v>0</v>
      </c>
      <c r="E16" s="101">
        <f>DATOS!X25</f>
        <v>0</v>
      </c>
      <c r="F16" s="101">
        <f t="shared" si="0"/>
        <v>0</v>
      </c>
      <c r="G16" s="102">
        <f>DATOS!X6</f>
        <v>0</v>
      </c>
      <c r="I16" s="103" t="e">
        <f>DATOS!X3/DATOS!X23</f>
        <v>#DIV/0!</v>
      </c>
      <c r="K16" s="104" t="e">
        <f>DATOS!X$3/(DATOS!X$23+DATOS!X$24)</f>
        <v>#DIV/0!</v>
      </c>
      <c r="M16" s="104" t="e">
        <f>DATOS!X$3/DATOS!X$26</f>
        <v>#DIV/0!</v>
      </c>
    </row>
    <row r="17" spans="2:13" ht="13.5" thickBot="1" x14ac:dyDescent="0.25">
      <c r="B17" s="105" t="s">
        <v>11</v>
      </c>
      <c r="C17" s="101">
        <f>DATOS!Z23</f>
        <v>0</v>
      </c>
      <c r="D17" s="101">
        <f>DATOS!Z24</f>
        <v>0</v>
      </c>
      <c r="E17" s="106">
        <f>DATOS!Z25</f>
        <v>0</v>
      </c>
      <c r="F17" s="101">
        <f t="shared" si="0"/>
        <v>0</v>
      </c>
      <c r="G17" s="102">
        <f>DATOS!Z6</f>
        <v>0</v>
      </c>
      <c r="I17" s="103" t="e">
        <f>DATOS!Z3/DATOS!Z23</f>
        <v>#DIV/0!</v>
      </c>
      <c r="K17" s="104" t="e">
        <f>DATOS!Z$3/(DATOS!Z$23+DATOS!Z$24)</f>
        <v>#DIV/0!</v>
      </c>
      <c r="M17" s="104" t="e">
        <f>DATOS!Z$3/DATOS!Z$26</f>
        <v>#DIV/0!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1.5</v>
      </c>
      <c r="D19" s="108">
        <f>AVERAGE(D6:D17)</f>
        <v>1.5</v>
      </c>
      <c r="E19" s="108">
        <f>AVERAGE(E6:E17)</f>
        <v>1.25</v>
      </c>
      <c r="F19" s="108">
        <f>AVERAGE(F6:F17)</f>
        <v>4.25</v>
      </c>
      <c r="G19" s="109">
        <f>AVERAGE(G6:G17)</f>
        <v>11569.734999999999</v>
      </c>
      <c r="H19" s="110"/>
      <c r="I19" s="111" t="e">
        <f>AVERAGE(I$6:I$17)</f>
        <v>#DIV/0!</v>
      </c>
      <c r="J19" s="110"/>
      <c r="K19" s="111" t="e">
        <f>AVERAGE(K$6:K$17)</f>
        <v>#DIV/0!</v>
      </c>
      <c r="L19" s="110"/>
      <c r="M19" s="111" t="e">
        <f>AVERAGE(M$6:M$17)</f>
        <v>#DIV/0!</v>
      </c>
    </row>
    <row r="21" spans="2:13" x14ac:dyDescent="0.2">
      <c r="B21" s="1841" t="s">
        <v>705</v>
      </c>
      <c r="C21" s="1842"/>
    </row>
    <row r="22" spans="2:13" x14ac:dyDescent="0.2">
      <c r="B22" s="112" t="s">
        <v>0</v>
      </c>
      <c r="C22" s="113">
        <f>DATOS!D$6/DATOS!D$3</f>
        <v>0.40543966498695683</v>
      </c>
    </row>
    <row r="23" spans="2:13" x14ac:dyDescent="0.2">
      <c r="B23" s="112" t="s">
        <v>1</v>
      </c>
      <c r="C23" s="113">
        <f>DATOS!F$6/DATOS!F$3</f>
        <v>0.22932891909119743</v>
      </c>
    </row>
    <row r="24" spans="2:13" x14ac:dyDescent="0.2">
      <c r="B24" s="112" t="s">
        <v>2</v>
      </c>
      <c r="C24" s="113">
        <f>DATOS!H$6/DATOS!H$3</f>
        <v>0.22206276022821533</v>
      </c>
    </row>
    <row r="25" spans="2:13" x14ac:dyDescent="0.2">
      <c r="B25" s="112" t="s">
        <v>3</v>
      </c>
      <c r="C25" s="113">
        <f>DATOS!J$6/DATOS!J$3</f>
        <v>0.20112050506992893</v>
      </c>
    </row>
    <row r="26" spans="2:13" x14ac:dyDescent="0.2">
      <c r="B26" s="112" t="s">
        <v>4</v>
      </c>
      <c r="C26" s="113">
        <f>DATOS!L$6/DATOS!L$3</f>
        <v>0.2134779969443612</v>
      </c>
    </row>
    <row r="27" spans="2:13" x14ac:dyDescent="0.2">
      <c r="B27" s="112" t="s">
        <v>5</v>
      </c>
      <c r="C27" s="113">
        <f>DATOS!N$6/DATOS!N$3</f>
        <v>0</v>
      </c>
    </row>
    <row r="28" spans="2:13" x14ac:dyDescent="0.2">
      <c r="B28" s="112" t="s">
        <v>6</v>
      </c>
      <c r="C28" s="113" t="e">
        <f>DATOS!P$6/DATOS!P$3</f>
        <v>#DIV/0!</v>
      </c>
    </row>
    <row r="29" spans="2:13" x14ac:dyDescent="0.2">
      <c r="B29" s="112" t="s">
        <v>7</v>
      </c>
      <c r="C29" s="113" t="e">
        <f>DATOS!R$6/DATOS!R$3</f>
        <v>#DIV/0!</v>
      </c>
    </row>
    <row r="30" spans="2:13" x14ac:dyDescent="0.2">
      <c r="B30" s="112" t="s">
        <v>8</v>
      </c>
      <c r="C30" s="113" t="e">
        <f>DATOS!T$6/DATOS!T$3</f>
        <v>#DIV/0!</v>
      </c>
    </row>
    <row r="31" spans="2:13" x14ac:dyDescent="0.2">
      <c r="B31" s="112" t="s">
        <v>9</v>
      </c>
      <c r="C31" s="113" t="e">
        <f>DATOS!V$6/DATOS!V$3</f>
        <v>#DIV/0!</v>
      </c>
    </row>
    <row r="32" spans="2:13" x14ac:dyDescent="0.2">
      <c r="B32" s="112" t="s">
        <v>10</v>
      </c>
      <c r="C32" s="113" t="e">
        <f>DATOS!X$6/DATOS!X$3</f>
        <v>#DIV/0!</v>
      </c>
    </row>
    <row r="33" spans="2:3" ht="13.5" thickBot="1" x14ac:dyDescent="0.25">
      <c r="B33" s="114" t="s">
        <v>11</v>
      </c>
      <c r="C33" s="113" t="e">
        <f>DATOS!Z$6/DATOS!Z$3</f>
        <v>#DIV/0!</v>
      </c>
    </row>
    <row r="34" spans="2:3" ht="13.5" thickBot="1" x14ac:dyDescent="0.25">
      <c r="B34" s="115" t="s">
        <v>158</v>
      </c>
      <c r="C34" s="116">
        <f>(DATOS!D6+DATOS!F6+DATOS!H6+DATOS!J6+DATOS!L6+DATOS!N6+DATOS!P6+DATOS!R6+DATOS!T6+DATOS!V6+DATOS!X6+DATOS!Z6)/DATOS!AB3</f>
        <v>0.21392339453355885</v>
      </c>
    </row>
    <row r="35" spans="2:3" x14ac:dyDescent="0.2">
      <c r="C35" s="117"/>
    </row>
  </sheetData>
  <mergeCells count="1">
    <mergeCell ref="B21:C21"/>
  </mergeCells>
  <pageMargins left="0.7" right="0.7" top="0.75" bottom="0.75" header="0.3" footer="0.3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7030A0"/>
    <pageSetUpPr fitToPage="1"/>
  </sheetPr>
  <dimension ref="A6:AA80"/>
  <sheetViews>
    <sheetView workbookViewId="0">
      <pane xSplit="1" ySplit="9" topLeftCell="B61" activePane="bottomRight" state="frozen"/>
      <selection pane="topRight" activeCell="B1" sqref="B1"/>
      <selection pane="bottomLeft" activeCell="A10" sqref="A10"/>
      <selection pane="bottomRight" activeCell="A16" sqref="A16"/>
    </sheetView>
  </sheetViews>
  <sheetFormatPr baseColWidth="10" defaultColWidth="10.85546875" defaultRowHeight="12.75" x14ac:dyDescent="0.2"/>
  <cols>
    <col min="1" max="1" width="40.28515625" style="90" customWidth="1"/>
    <col min="2" max="3" width="12.28515625" style="90" customWidth="1"/>
    <col min="4" max="5" width="11" style="90" customWidth="1"/>
    <col min="6" max="7" width="11.5703125" style="90" customWidth="1"/>
    <col min="8" max="9" width="11.28515625" style="90" customWidth="1"/>
    <col min="10" max="13" width="10.85546875" style="90"/>
    <col min="14" max="15" width="11" style="90" customWidth="1"/>
    <col min="16" max="17" width="10.5703125" style="90" customWidth="1"/>
    <col min="18" max="19" width="12.42578125" style="90" customWidth="1"/>
    <col min="20" max="21" width="11" style="90" customWidth="1"/>
    <col min="22" max="23" width="10.85546875" style="90" customWidth="1"/>
    <col min="24" max="25" width="9.85546875" style="90" customWidth="1"/>
    <col min="26" max="27" width="12.140625" style="90" customWidth="1"/>
    <col min="28" max="16384" width="10.85546875" style="90"/>
  </cols>
  <sheetData>
    <row r="6" spans="1:27" ht="20.25" x14ac:dyDescent="0.3">
      <c r="H6" s="156" t="s">
        <v>185</v>
      </c>
      <c r="I6" s="156"/>
    </row>
    <row r="7" spans="1:27" ht="13.5" thickBot="1" x14ac:dyDescent="0.25"/>
    <row r="8" spans="1:27" ht="15" customHeight="1" x14ac:dyDescent="0.2">
      <c r="A8" s="1862" t="s">
        <v>986</v>
      </c>
      <c r="B8" s="1864" t="s">
        <v>0</v>
      </c>
      <c r="C8" s="1865"/>
      <c r="D8" s="1866" t="s">
        <v>1</v>
      </c>
      <c r="E8" s="1867"/>
      <c r="F8" s="1868" t="s">
        <v>2</v>
      </c>
      <c r="G8" s="1869"/>
      <c r="H8" s="1870" t="s">
        <v>3</v>
      </c>
      <c r="I8" s="1871"/>
      <c r="J8" s="1860" t="s">
        <v>4</v>
      </c>
      <c r="K8" s="1861"/>
      <c r="L8" s="1848" t="s">
        <v>5</v>
      </c>
      <c r="M8" s="1849"/>
      <c r="N8" s="1850" t="s">
        <v>6</v>
      </c>
      <c r="O8" s="1851"/>
      <c r="P8" s="1852" t="s">
        <v>7</v>
      </c>
      <c r="Q8" s="1853"/>
      <c r="R8" s="1854" t="s">
        <v>8</v>
      </c>
      <c r="S8" s="1855"/>
      <c r="T8" s="1856" t="s">
        <v>9</v>
      </c>
      <c r="U8" s="1857"/>
      <c r="V8" s="1858" t="s">
        <v>10</v>
      </c>
      <c r="W8" s="1859"/>
      <c r="X8" s="1844" t="s">
        <v>11</v>
      </c>
      <c r="Y8" s="1845"/>
      <c r="Z8" s="1846" t="s">
        <v>184</v>
      </c>
      <c r="AA8" s="1847"/>
    </row>
    <row r="9" spans="1:27" x14ac:dyDescent="0.2">
      <c r="A9" s="1863"/>
      <c r="B9" s="1080" t="s">
        <v>654</v>
      </c>
      <c r="C9" s="1080" t="s">
        <v>655</v>
      </c>
      <c r="D9" s="1081" t="s">
        <v>656</v>
      </c>
      <c r="E9" s="1081" t="s">
        <v>655</v>
      </c>
      <c r="F9" s="1082" t="s">
        <v>656</v>
      </c>
      <c r="G9" s="1082" t="s">
        <v>655</v>
      </c>
      <c r="H9" s="1083" t="s">
        <v>654</v>
      </c>
      <c r="I9" s="1083" t="s">
        <v>655</v>
      </c>
      <c r="J9" s="1084" t="s">
        <v>654</v>
      </c>
      <c r="K9" s="1084" t="s">
        <v>655</v>
      </c>
      <c r="L9" s="1085" t="s">
        <v>654</v>
      </c>
      <c r="M9" s="1085" t="s">
        <v>655</v>
      </c>
      <c r="N9" s="1086" t="s">
        <v>656</v>
      </c>
      <c r="O9" s="1086" t="s">
        <v>655</v>
      </c>
      <c r="P9" s="1087" t="s">
        <v>654</v>
      </c>
      <c r="Q9" s="1087" t="s">
        <v>655</v>
      </c>
      <c r="R9" s="1088" t="s">
        <v>654</v>
      </c>
      <c r="S9" s="1088" t="s">
        <v>655</v>
      </c>
      <c r="T9" s="1089" t="s">
        <v>654</v>
      </c>
      <c r="U9" s="1092" t="s">
        <v>655</v>
      </c>
      <c r="V9" s="1090" t="s">
        <v>654</v>
      </c>
      <c r="W9" s="1090" t="s">
        <v>655</v>
      </c>
      <c r="X9" s="1093" t="s">
        <v>654</v>
      </c>
      <c r="Y9" s="1094" t="s">
        <v>655</v>
      </c>
      <c r="Z9" s="1095" t="s">
        <v>654</v>
      </c>
      <c r="AA9" s="1095" t="s">
        <v>655</v>
      </c>
    </row>
    <row r="10" spans="1:27" x14ac:dyDescent="0.2">
      <c r="A10" s="170" t="s">
        <v>183</v>
      </c>
      <c r="B10" s="659">
        <f>DATOS!C79</f>
        <v>0</v>
      </c>
      <c r="C10" s="659">
        <f>DATOS!D79</f>
        <v>0</v>
      </c>
      <c r="D10" s="659">
        <f>DATOS!E79</f>
        <v>0</v>
      </c>
      <c r="E10" s="659">
        <f>DATOS!F79</f>
        <v>0</v>
      </c>
      <c r="F10" s="659">
        <f>DATOS!G79</f>
        <v>0</v>
      </c>
      <c r="G10" s="659">
        <f>DATOS!H79</f>
        <v>0</v>
      </c>
      <c r="H10" s="659">
        <f>DATOS!I79</f>
        <v>0</v>
      </c>
      <c r="I10" s="659">
        <f>DATOS!J79</f>
        <v>0</v>
      </c>
      <c r="J10" s="659">
        <f>DATOS!K79</f>
        <v>0</v>
      </c>
      <c r="K10" s="659">
        <f>DATOS!L79</f>
        <v>0</v>
      </c>
      <c r="L10" s="659">
        <f>DATOS!M79</f>
        <v>0</v>
      </c>
      <c r="M10" s="659">
        <f>DATOS!N79</f>
        <v>0</v>
      </c>
      <c r="N10" s="659">
        <f>DATOS!O79</f>
        <v>0</v>
      </c>
      <c r="O10" s="659">
        <f>DATOS!P79</f>
        <v>0</v>
      </c>
      <c r="P10" s="659">
        <f>DATOS!Q79</f>
        <v>0</v>
      </c>
      <c r="Q10" s="659">
        <f>DATOS!R79</f>
        <v>0</v>
      </c>
      <c r="R10" s="659">
        <f>DATOS!S79</f>
        <v>0</v>
      </c>
      <c r="S10" s="659">
        <f>DATOS!T79</f>
        <v>0</v>
      </c>
      <c r="T10" s="659">
        <f>DATOS!U79</f>
        <v>0</v>
      </c>
      <c r="U10" s="659">
        <f>DATOS!V79</f>
        <v>0</v>
      </c>
      <c r="V10" s="659">
        <f>DATOS!W79</f>
        <v>0</v>
      </c>
      <c r="W10" s="659">
        <f>DATOS!X79</f>
        <v>0</v>
      </c>
      <c r="X10" s="659">
        <f>DATOS!Y79</f>
        <v>0</v>
      </c>
      <c r="Y10" s="659">
        <f>DATOS!Z79</f>
        <v>0</v>
      </c>
      <c r="Z10" s="660">
        <f>B10+D10+F10+H10+J10+L10+N10+P10+R10+T10+V10+X10</f>
        <v>0</v>
      </c>
      <c r="AA10" s="660">
        <f>C10+E10+G10+I10+K10+M10+O10+Q10+S10+U10+W10+Y10</f>
        <v>0</v>
      </c>
    </row>
    <row r="11" spans="1:27" x14ac:dyDescent="0.2">
      <c r="A11" s="170" t="s">
        <v>176</v>
      </c>
      <c r="B11" s="659">
        <f>DATOS!C80</f>
        <v>0</v>
      </c>
      <c r="C11" s="659">
        <f>DATOS!D80</f>
        <v>0</v>
      </c>
      <c r="D11" s="659">
        <f>DATOS!E80</f>
        <v>0</v>
      </c>
      <c r="E11" s="659">
        <f>DATOS!F80</f>
        <v>0</v>
      </c>
      <c r="F11" s="659">
        <f>DATOS!G80</f>
        <v>0</v>
      </c>
      <c r="G11" s="659">
        <f>DATOS!H80</f>
        <v>0</v>
      </c>
      <c r="H11" s="659">
        <f>DATOS!I80</f>
        <v>0</v>
      </c>
      <c r="I11" s="659">
        <f>DATOS!J80</f>
        <v>0</v>
      </c>
      <c r="J11" s="659">
        <f>DATOS!K80</f>
        <v>0</v>
      </c>
      <c r="K11" s="659">
        <f>DATOS!L80</f>
        <v>0</v>
      </c>
      <c r="L11" s="659">
        <f>DATOS!M80</f>
        <v>0</v>
      </c>
      <c r="M11" s="659">
        <f>DATOS!N80</f>
        <v>0</v>
      </c>
      <c r="N11" s="659">
        <f>DATOS!O80</f>
        <v>0</v>
      </c>
      <c r="O11" s="659">
        <f>DATOS!P80</f>
        <v>0</v>
      </c>
      <c r="P11" s="659">
        <f>DATOS!Q80</f>
        <v>0</v>
      </c>
      <c r="Q11" s="659">
        <f>DATOS!R80</f>
        <v>0</v>
      </c>
      <c r="R11" s="659">
        <f>DATOS!S80</f>
        <v>0</v>
      </c>
      <c r="S11" s="659">
        <f>DATOS!T80</f>
        <v>0</v>
      </c>
      <c r="T11" s="659">
        <f>DATOS!U80</f>
        <v>0</v>
      </c>
      <c r="U11" s="659">
        <f>DATOS!V80</f>
        <v>0</v>
      </c>
      <c r="V11" s="659">
        <f>DATOS!W80</f>
        <v>0</v>
      </c>
      <c r="W11" s="659">
        <f>DATOS!X80</f>
        <v>0</v>
      </c>
      <c r="X11" s="659">
        <f>DATOS!Y80</f>
        <v>0</v>
      </c>
      <c r="Y11" s="659">
        <f>DATOS!Z80</f>
        <v>0</v>
      </c>
      <c r="Z11" s="660">
        <f t="shared" ref="Z11:Z78" si="0">B11+D11+F11+H11+J11+L11+N11+P11+R11+T11+V11+X11</f>
        <v>0</v>
      </c>
      <c r="AA11" s="660">
        <f t="shared" ref="AA11:AA78" si="1">C11+E11+G11+I11+K11+M11+O11+Q11+S11+U11+W11+Y11</f>
        <v>0</v>
      </c>
    </row>
    <row r="12" spans="1:27" x14ac:dyDescent="0.2">
      <c r="A12" s="170" t="s">
        <v>216</v>
      </c>
      <c r="B12" s="659">
        <f>DATOS!C81</f>
        <v>166122.12</v>
      </c>
      <c r="C12" s="659">
        <f>DATOS!D81</f>
        <v>0</v>
      </c>
      <c r="D12" s="659">
        <f>DATOS!E81</f>
        <v>237705.66</v>
      </c>
      <c r="E12" s="659">
        <f>DATOS!F81</f>
        <v>0</v>
      </c>
      <c r="F12" s="659">
        <f>DATOS!G81</f>
        <v>199491.93</v>
      </c>
      <c r="G12" s="659">
        <f>DATOS!H81</f>
        <v>0</v>
      </c>
      <c r="H12" s="659">
        <f>DATOS!I81</f>
        <v>269161.96999999997</v>
      </c>
      <c r="I12" s="659">
        <f>DATOS!J81</f>
        <v>0</v>
      </c>
      <c r="J12" s="659">
        <f>DATOS!K81</f>
        <v>198639.86</v>
      </c>
      <c r="K12" s="659">
        <f>DATOS!L81</f>
        <v>0</v>
      </c>
      <c r="L12" s="659">
        <f>DATOS!M81</f>
        <v>211692.19</v>
      </c>
      <c r="M12" s="659">
        <f>DATOS!N81</f>
        <v>0</v>
      </c>
      <c r="N12" s="659">
        <f>DATOS!O81</f>
        <v>0</v>
      </c>
      <c r="O12" s="659">
        <f>DATOS!P81</f>
        <v>0</v>
      </c>
      <c r="P12" s="659">
        <f>DATOS!Q81</f>
        <v>0</v>
      </c>
      <c r="Q12" s="659">
        <f>DATOS!R81</f>
        <v>0</v>
      </c>
      <c r="R12" s="659">
        <f>DATOS!S81</f>
        <v>0</v>
      </c>
      <c r="S12" s="659">
        <f>DATOS!T81</f>
        <v>0</v>
      </c>
      <c r="T12" s="659">
        <f>DATOS!U81</f>
        <v>0</v>
      </c>
      <c r="U12" s="659">
        <f>DATOS!V81</f>
        <v>0</v>
      </c>
      <c r="V12" s="659">
        <f>DATOS!W81</f>
        <v>0</v>
      </c>
      <c r="W12" s="659">
        <f>DATOS!X81</f>
        <v>0</v>
      </c>
      <c r="X12" s="659">
        <f>DATOS!Y81</f>
        <v>0</v>
      </c>
      <c r="Y12" s="659">
        <f>DATOS!Z81</f>
        <v>0</v>
      </c>
      <c r="Z12" s="660">
        <f t="shared" si="0"/>
        <v>1282813.73</v>
      </c>
      <c r="AA12" s="660">
        <f t="shared" si="1"/>
        <v>0</v>
      </c>
    </row>
    <row r="13" spans="1:27" x14ac:dyDescent="0.2">
      <c r="A13" s="1091" t="s">
        <v>279</v>
      </c>
      <c r="B13" s="659">
        <f>DATOS!C82</f>
        <v>0</v>
      </c>
      <c r="C13" s="659">
        <f>DATOS!D82</f>
        <v>0</v>
      </c>
      <c r="D13" s="659">
        <f>DATOS!E82</f>
        <v>0</v>
      </c>
      <c r="E13" s="659">
        <f>DATOS!F82</f>
        <v>0</v>
      </c>
      <c r="F13" s="659">
        <f>DATOS!G82</f>
        <v>0</v>
      </c>
      <c r="G13" s="659">
        <f>DATOS!H82</f>
        <v>0</v>
      </c>
      <c r="H13" s="659">
        <f>DATOS!I82</f>
        <v>0</v>
      </c>
      <c r="I13" s="659">
        <f>DATOS!J82</f>
        <v>0</v>
      </c>
      <c r="J13" s="659">
        <f>DATOS!K82</f>
        <v>0</v>
      </c>
      <c r="K13" s="659">
        <f>DATOS!L82</f>
        <v>0</v>
      </c>
      <c r="L13" s="659">
        <f>DATOS!M82</f>
        <v>0</v>
      </c>
      <c r="M13" s="659">
        <f>DATOS!N82</f>
        <v>0</v>
      </c>
      <c r="N13" s="659">
        <f>DATOS!O82</f>
        <v>0</v>
      </c>
      <c r="O13" s="659">
        <f>DATOS!P82</f>
        <v>0</v>
      </c>
      <c r="P13" s="659">
        <f>DATOS!Q82</f>
        <v>0</v>
      </c>
      <c r="Q13" s="659">
        <f>DATOS!R82</f>
        <v>0</v>
      </c>
      <c r="R13" s="659">
        <f>DATOS!S82</f>
        <v>0</v>
      </c>
      <c r="S13" s="659">
        <f>DATOS!T82</f>
        <v>0</v>
      </c>
      <c r="T13" s="659">
        <f>DATOS!U82</f>
        <v>0</v>
      </c>
      <c r="U13" s="659">
        <f>DATOS!V82</f>
        <v>0</v>
      </c>
      <c r="V13" s="659">
        <f>DATOS!W82</f>
        <v>0</v>
      </c>
      <c r="W13" s="659">
        <f>DATOS!X82</f>
        <v>0</v>
      </c>
      <c r="X13" s="659">
        <f>DATOS!Y82</f>
        <v>0</v>
      </c>
      <c r="Y13" s="659">
        <f>DATOS!Z82</f>
        <v>0</v>
      </c>
      <c r="Z13" s="660">
        <f t="shared" si="0"/>
        <v>0</v>
      </c>
      <c r="AA13" s="660">
        <f t="shared" si="1"/>
        <v>0</v>
      </c>
    </row>
    <row r="14" spans="1:27" x14ac:dyDescent="0.2">
      <c r="A14" s="170" t="s">
        <v>182</v>
      </c>
      <c r="B14" s="659">
        <f>DATOS!C83</f>
        <v>0</v>
      </c>
      <c r="C14" s="659">
        <f>DATOS!D83</f>
        <v>0</v>
      </c>
      <c r="D14" s="659">
        <f>DATOS!E83</f>
        <v>0</v>
      </c>
      <c r="E14" s="659">
        <f>DATOS!F83</f>
        <v>0</v>
      </c>
      <c r="F14" s="659">
        <f>DATOS!G83</f>
        <v>0</v>
      </c>
      <c r="G14" s="659">
        <f>DATOS!H83</f>
        <v>0</v>
      </c>
      <c r="H14" s="659">
        <f>DATOS!I83</f>
        <v>0</v>
      </c>
      <c r="I14" s="659">
        <f>DATOS!J83</f>
        <v>0</v>
      </c>
      <c r="J14" s="659">
        <f>DATOS!K83</f>
        <v>0</v>
      </c>
      <c r="K14" s="659">
        <f>DATOS!L83</f>
        <v>0</v>
      </c>
      <c r="L14" s="659">
        <f>DATOS!M83</f>
        <v>0</v>
      </c>
      <c r="M14" s="659">
        <f>DATOS!N83</f>
        <v>0</v>
      </c>
      <c r="N14" s="659">
        <f>DATOS!O83</f>
        <v>0</v>
      </c>
      <c r="O14" s="659">
        <f>DATOS!P83</f>
        <v>0</v>
      </c>
      <c r="P14" s="659">
        <f>DATOS!Q83</f>
        <v>0</v>
      </c>
      <c r="Q14" s="659">
        <f>DATOS!R83</f>
        <v>0</v>
      </c>
      <c r="R14" s="659">
        <f>DATOS!S83</f>
        <v>0</v>
      </c>
      <c r="S14" s="659">
        <f>DATOS!T83</f>
        <v>0</v>
      </c>
      <c r="T14" s="659">
        <f>DATOS!U83</f>
        <v>0</v>
      </c>
      <c r="U14" s="659">
        <f>DATOS!V83</f>
        <v>0</v>
      </c>
      <c r="V14" s="659">
        <f>DATOS!W83</f>
        <v>0</v>
      </c>
      <c r="W14" s="659">
        <f>DATOS!X83</f>
        <v>0</v>
      </c>
      <c r="X14" s="659">
        <f>DATOS!Y83</f>
        <v>0</v>
      </c>
      <c r="Y14" s="659">
        <f>DATOS!Z83</f>
        <v>0</v>
      </c>
      <c r="Z14" s="660">
        <f t="shared" si="0"/>
        <v>0</v>
      </c>
      <c r="AA14" s="660">
        <f t="shared" si="1"/>
        <v>0</v>
      </c>
    </row>
    <row r="15" spans="1:27" x14ac:dyDescent="0.2">
      <c r="A15" s="170" t="s">
        <v>181</v>
      </c>
      <c r="B15" s="659">
        <f>DATOS!C84</f>
        <v>0</v>
      </c>
      <c r="C15" s="659">
        <f>DATOS!D84</f>
        <v>0</v>
      </c>
      <c r="D15" s="659">
        <f>DATOS!E84</f>
        <v>0</v>
      </c>
      <c r="E15" s="659">
        <f>DATOS!F84</f>
        <v>0</v>
      </c>
      <c r="F15" s="659">
        <f>DATOS!G84</f>
        <v>0</v>
      </c>
      <c r="G15" s="659">
        <f>DATOS!H84</f>
        <v>0</v>
      </c>
      <c r="H15" s="659">
        <f>DATOS!I84</f>
        <v>0</v>
      </c>
      <c r="I15" s="659">
        <f>DATOS!J84</f>
        <v>0</v>
      </c>
      <c r="J15" s="659">
        <f>DATOS!K84</f>
        <v>0</v>
      </c>
      <c r="K15" s="659">
        <f>DATOS!L84</f>
        <v>0</v>
      </c>
      <c r="L15" s="659">
        <f>DATOS!M84</f>
        <v>0</v>
      </c>
      <c r="M15" s="659">
        <f>DATOS!N84</f>
        <v>0</v>
      </c>
      <c r="N15" s="659">
        <f>DATOS!O84</f>
        <v>0</v>
      </c>
      <c r="O15" s="659">
        <f>DATOS!P84</f>
        <v>0</v>
      </c>
      <c r="P15" s="659">
        <f>DATOS!Q84</f>
        <v>0</v>
      </c>
      <c r="Q15" s="659">
        <f>DATOS!R84</f>
        <v>0</v>
      </c>
      <c r="R15" s="659">
        <f>DATOS!S84</f>
        <v>0</v>
      </c>
      <c r="S15" s="659">
        <f>DATOS!T84</f>
        <v>0</v>
      </c>
      <c r="T15" s="659">
        <f>DATOS!U84</f>
        <v>0</v>
      </c>
      <c r="U15" s="659">
        <f>DATOS!V84</f>
        <v>0</v>
      </c>
      <c r="V15" s="659">
        <f>DATOS!W84</f>
        <v>0</v>
      </c>
      <c r="W15" s="659">
        <f>DATOS!X84</f>
        <v>0</v>
      </c>
      <c r="X15" s="659">
        <f>DATOS!Y84</f>
        <v>0</v>
      </c>
      <c r="Y15" s="659">
        <f>DATOS!Z84</f>
        <v>0</v>
      </c>
      <c r="Z15" s="660">
        <f t="shared" si="0"/>
        <v>0</v>
      </c>
      <c r="AA15" s="660">
        <f t="shared" si="1"/>
        <v>0</v>
      </c>
    </row>
    <row r="16" spans="1:27" x14ac:dyDescent="0.2">
      <c r="A16" s="170" t="s">
        <v>173</v>
      </c>
      <c r="B16" s="659">
        <f>DATOS!C85</f>
        <v>0</v>
      </c>
      <c r="C16" s="659">
        <f>DATOS!D85</f>
        <v>0</v>
      </c>
      <c r="D16" s="659">
        <f>DATOS!E85</f>
        <v>0</v>
      </c>
      <c r="E16" s="659">
        <f>DATOS!F85</f>
        <v>0</v>
      </c>
      <c r="F16" s="659">
        <f>DATOS!G85</f>
        <v>0</v>
      </c>
      <c r="G16" s="659">
        <f>DATOS!H85</f>
        <v>0</v>
      </c>
      <c r="H16" s="659">
        <f>DATOS!I85</f>
        <v>0</v>
      </c>
      <c r="I16" s="659">
        <f>DATOS!J85</f>
        <v>0</v>
      </c>
      <c r="J16" s="659">
        <f>DATOS!K85</f>
        <v>0</v>
      </c>
      <c r="K16" s="659">
        <f>DATOS!L85</f>
        <v>0</v>
      </c>
      <c r="L16" s="659">
        <f>DATOS!M85</f>
        <v>0</v>
      </c>
      <c r="M16" s="659">
        <f>DATOS!N85</f>
        <v>0</v>
      </c>
      <c r="N16" s="659">
        <f>DATOS!O85</f>
        <v>0</v>
      </c>
      <c r="O16" s="659">
        <f>DATOS!P85</f>
        <v>0</v>
      </c>
      <c r="P16" s="659">
        <f>DATOS!Q85</f>
        <v>0</v>
      </c>
      <c r="Q16" s="659">
        <f>DATOS!R85</f>
        <v>0</v>
      </c>
      <c r="R16" s="659">
        <f>DATOS!S85</f>
        <v>0</v>
      </c>
      <c r="S16" s="659">
        <f>DATOS!T85</f>
        <v>0</v>
      </c>
      <c r="T16" s="659">
        <f>DATOS!U85</f>
        <v>0</v>
      </c>
      <c r="U16" s="659">
        <f>DATOS!V85</f>
        <v>0</v>
      </c>
      <c r="V16" s="659">
        <f>DATOS!W85</f>
        <v>0</v>
      </c>
      <c r="W16" s="659">
        <f>DATOS!X85</f>
        <v>0</v>
      </c>
      <c r="X16" s="659">
        <f>DATOS!Y85</f>
        <v>0</v>
      </c>
      <c r="Y16" s="659">
        <f>DATOS!Z85</f>
        <v>0</v>
      </c>
      <c r="Z16" s="660">
        <f t="shared" si="0"/>
        <v>0</v>
      </c>
      <c r="AA16" s="660">
        <f t="shared" si="1"/>
        <v>0</v>
      </c>
    </row>
    <row r="17" spans="1:27" x14ac:dyDescent="0.2">
      <c r="A17" s="170" t="s">
        <v>623</v>
      </c>
      <c r="B17" s="659">
        <f>DATOS!C86</f>
        <v>550.54999999999995</v>
      </c>
      <c r="C17" s="659">
        <f>DATOS!D86</f>
        <v>0</v>
      </c>
      <c r="D17" s="659">
        <f>DATOS!E86</f>
        <v>0</v>
      </c>
      <c r="E17" s="659">
        <f>DATOS!F86</f>
        <v>0</v>
      </c>
      <c r="F17" s="659">
        <f>DATOS!G86</f>
        <v>0</v>
      </c>
      <c r="G17" s="659">
        <f>DATOS!H86</f>
        <v>0</v>
      </c>
      <c r="H17" s="659">
        <f>DATOS!I86</f>
        <v>0</v>
      </c>
      <c r="I17" s="659">
        <f>DATOS!J86</f>
        <v>0</v>
      </c>
      <c r="J17" s="659">
        <f>DATOS!K86</f>
        <v>0</v>
      </c>
      <c r="K17" s="659">
        <f>DATOS!L86</f>
        <v>0</v>
      </c>
      <c r="L17" s="659">
        <f>DATOS!M86</f>
        <v>0</v>
      </c>
      <c r="M17" s="659">
        <f>DATOS!N86</f>
        <v>0</v>
      </c>
      <c r="N17" s="659">
        <f>DATOS!O86</f>
        <v>0</v>
      </c>
      <c r="O17" s="659">
        <f>DATOS!P86</f>
        <v>0</v>
      </c>
      <c r="P17" s="659">
        <f>DATOS!Q86</f>
        <v>0</v>
      </c>
      <c r="Q17" s="659">
        <f>DATOS!R86</f>
        <v>0</v>
      </c>
      <c r="R17" s="659">
        <f>DATOS!S86</f>
        <v>0</v>
      </c>
      <c r="S17" s="659">
        <f>DATOS!T86</f>
        <v>0</v>
      </c>
      <c r="T17" s="659">
        <f>DATOS!U86</f>
        <v>0</v>
      </c>
      <c r="U17" s="659">
        <f>DATOS!V86</f>
        <v>0</v>
      </c>
      <c r="V17" s="659">
        <f>DATOS!W86</f>
        <v>0</v>
      </c>
      <c r="W17" s="659">
        <f>DATOS!X86</f>
        <v>0</v>
      </c>
      <c r="X17" s="659">
        <f>DATOS!Y86</f>
        <v>0</v>
      </c>
      <c r="Y17" s="659">
        <f>DATOS!Z86</f>
        <v>0</v>
      </c>
      <c r="Z17" s="660">
        <f t="shared" si="0"/>
        <v>550.54999999999995</v>
      </c>
      <c r="AA17" s="660">
        <f t="shared" si="1"/>
        <v>0</v>
      </c>
    </row>
    <row r="18" spans="1:27" ht="13.5" customHeight="1" x14ac:dyDescent="0.2">
      <c r="A18" s="170" t="s">
        <v>178</v>
      </c>
      <c r="B18" s="659">
        <f>DATOS!C87</f>
        <v>0</v>
      </c>
      <c r="C18" s="659">
        <f>DATOS!D87</f>
        <v>0</v>
      </c>
      <c r="D18" s="659">
        <f>DATOS!E87</f>
        <v>0</v>
      </c>
      <c r="E18" s="659">
        <f>DATOS!F87</f>
        <v>0</v>
      </c>
      <c r="F18" s="659">
        <f>DATOS!G87</f>
        <v>0</v>
      </c>
      <c r="G18" s="659">
        <f>DATOS!H87</f>
        <v>0</v>
      </c>
      <c r="H18" s="659">
        <f>DATOS!I87</f>
        <v>0</v>
      </c>
      <c r="I18" s="659">
        <f>DATOS!J87</f>
        <v>0</v>
      </c>
      <c r="J18" s="659">
        <f>DATOS!K87</f>
        <v>0</v>
      </c>
      <c r="K18" s="659">
        <f>DATOS!L87</f>
        <v>0</v>
      </c>
      <c r="L18" s="659">
        <f>DATOS!M87</f>
        <v>0</v>
      </c>
      <c r="M18" s="659">
        <f>DATOS!N87</f>
        <v>0</v>
      </c>
      <c r="N18" s="659">
        <f>DATOS!O87</f>
        <v>0</v>
      </c>
      <c r="O18" s="659">
        <f>DATOS!P87</f>
        <v>0</v>
      </c>
      <c r="P18" s="659">
        <f>DATOS!Q87</f>
        <v>0</v>
      </c>
      <c r="Q18" s="659">
        <f>DATOS!R87</f>
        <v>0</v>
      </c>
      <c r="R18" s="659">
        <f>DATOS!S87</f>
        <v>0</v>
      </c>
      <c r="S18" s="659">
        <f>DATOS!T87</f>
        <v>0</v>
      </c>
      <c r="T18" s="659">
        <f>DATOS!U87</f>
        <v>0</v>
      </c>
      <c r="U18" s="659">
        <f>DATOS!V87</f>
        <v>0</v>
      </c>
      <c r="V18" s="659">
        <f>DATOS!W87</f>
        <v>0</v>
      </c>
      <c r="W18" s="659">
        <f>DATOS!X87</f>
        <v>0</v>
      </c>
      <c r="X18" s="659">
        <f>DATOS!Y87</f>
        <v>0</v>
      </c>
      <c r="Y18" s="659">
        <f>DATOS!Z87</f>
        <v>0</v>
      </c>
      <c r="Z18" s="660">
        <f t="shared" si="0"/>
        <v>0</v>
      </c>
      <c r="AA18" s="660">
        <f t="shared" si="1"/>
        <v>0</v>
      </c>
    </row>
    <row r="19" spans="1:27" x14ac:dyDescent="0.2">
      <c r="A19" s="170" t="s">
        <v>177</v>
      </c>
      <c r="B19" s="659">
        <f>DATOS!C88</f>
        <v>0</v>
      </c>
      <c r="C19" s="659">
        <f>DATOS!D88</f>
        <v>0</v>
      </c>
      <c r="D19" s="659">
        <f>DATOS!E88</f>
        <v>0</v>
      </c>
      <c r="E19" s="659">
        <f>DATOS!F88</f>
        <v>0</v>
      </c>
      <c r="F19" s="659">
        <f>DATOS!G88</f>
        <v>0</v>
      </c>
      <c r="G19" s="659">
        <f>DATOS!H88</f>
        <v>0</v>
      </c>
      <c r="H19" s="659">
        <f>DATOS!I88</f>
        <v>0</v>
      </c>
      <c r="I19" s="659">
        <f>DATOS!J88</f>
        <v>0</v>
      </c>
      <c r="J19" s="659">
        <f>DATOS!K88</f>
        <v>0</v>
      </c>
      <c r="K19" s="659">
        <f>DATOS!L88</f>
        <v>0</v>
      </c>
      <c r="L19" s="659">
        <f>DATOS!M88</f>
        <v>0</v>
      </c>
      <c r="M19" s="659">
        <f>DATOS!N88</f>
        <v>0</v>
      </c>
      <c r="N19" s="659">
        <f>DATOS!O88</f>
        <v>0</v>
      </c>
      <c r="O19" s="659">
        <f>DATOS!P88</f>
        <v>0</v>
      </c>
      <c r="P19" s="659">
        <f>DATOS!Q88</f>
        <v>0</v>
      </c>
      <c r="Q19" s="659">
        <f>DATOS!R88</f>
        <v>0</v>
      </c>
      <c r="R19" s="659">
        <f>DATOS!S88</f>
        <v>0</v>
      </c>
      <c r="S19" s="659">
        <f>DATOS!T88</f>
        <v>0</v>
      </c>
      <c r="T19" s="659">
        <f>DATOS!U88</f>
        <v>0</v>
      </c>
      <c r="U19" s="659">
        <f>DATOS!V88</f>
        <v>0</v>
      </c>
      <c r="V19" s="659">
        <f>DATOS!W88</f>
        <v>0</v>
      </c>
      <c r="W19" s="659">
        <f>DATOS!X88</f>
        <v>0</v>
      </c>
      <c r="X19" s="659">
        <f>DATOS!Y88</f>
        <v>0</v>
      </c>
      <c r="Y19" s="659">
        <f>DATOS!Z88</f>
        <v>0</v>
      </c>
      <c r="Z19" s="660">
        <f t="shared" si="0"/>
        <v>0</v>
      </c>
      <c r="AA19" s="660">
        <f t="shared" si="1"/>
        <v>0</v>
      </c>
    </row>
    <row r="20" spans="1:27" x14ac:dyDescent="0.2">
      <c r="A20" s="170" t="s">
        <v>169</v>
      </c>
      <c r="B20" s="659">
        <f>DATOS!C89</f>
        <v>0</v>
      </c>
      <c r="C20" s="659">
        <f>DATOS!D89</f>
        <v>0</v>
      </c>
      <c r="D20" s="659">
        <f>DATOS!E89</f>
        <v>0</v>
      </c>
      <c r="E20" s="659">
        <f>DATOS!F89</f>
        <v>0</v>
      </c>
      <c r="F20" s="659">
        <f>DATOS!G89</f>
        <v>0</v>
      </c>
      <c r="G20" s="659">
        <f>DATOS!H89</f>
        <v>0</v>
      </c>
      <c r="H20" s="659">
        <f>DATOS!I89</f>
        <v>0</v>
      </c>
      <c r="I20" s="659">
        <f>DATOS!J89</f>
        <v>0</v>
      </c>
      <c r="J20" s="659">
        <f>DATOS!K89</f>
        <v>0</v>
      </c>
      <c r="K20" s="659">
        <f>DATOS!L89</f>
        <v>0</v>
      </c>
      <c r="L20" s="659">
        <f>DATOS!M89</f>
        <v>0</v>
      </c>
      <c r="M20" s="659">
        <f>DATOS!N89</f>
        <v>0</v>
      </c>
      <c r="N20" s="659">
        <f>DATOS!O89</f>
        <v>0</v>
      </c>
      <c r="O20" s="659">
        <f>DATOS!P89</f>
        <v>0</v>
      </c>
      <c r="P20" s="659">
        <f>DATOS!Q89</f>
        <v>0</v>
      </c>
      <c r="Q20" s="659">
        <f>DATOS!R89</f>
        <v>0</v>
      </c>
      <c r="R20" s="659">
        <f>DATOS!S89</f>
        <v>0</v>
      </c>
      <c r="S20" s="659">
        <f>DATOS!T89</f>
        <v>0</v>
      </c>
      <c r="T20" s="659">
        <f>DATOS!U89</f>
        <v>0</v>
      </c>
      <c r="U20" s="659">
        <f>DATOS!V89</f>
        <v>0</v>
      </c>
      <c r="V20" s="659">
        <f>DATOS!W89</f>
        <v>0</v>
      </c>
      <c r="W20" s="659">
        <f>DATOS!X89</f>
        <v>0</v>
      </c>
      <c r="X20" s="659">
        <f>DATOS!Y89</f>
        <v>0</v>
      </c>
      <c r="Y20" s="659">
        <f>DATOS!Z89</f>
        <v>0</v>
      </c>
      <c r="Z20" s="660">
        <f t="shared" si="0"/>
        <v>0</v>
      </c>
      <c r="AA20" s="660">
        <f t="shared" si="1"/>
        <v>0</v>
      </c>
    </row>
    <row r="21" spans="1:27" x14ac:dyDescent="0.2">
      <c r="A21" s="170" t="s">
        <v>179</v>
      </c>
      <c r="B21" s="659">
        <f>DATOS!C90</f>
        <v>0</v>
      </c>
      <c r="C21" s="659">
        <f>DATOS!D90</f>
        <v>0</v>
      </c>
      <c r="D21" s="659">
        <f>DATOS!E90</f>
        <v>0</v>
      </c>
      <c r="E21" s="659">
        <f>DATOS!F90</f>
        <v>0</v>
      </c>
      <c r="F21" s="659">
        <f>DATOS!G90</f>
        <v>0</v>
      </c>
      <c r="G21" s="659">
        <f>DATOS!H90</f>
        <v>0</v>
      </c>
      <c r="H21" s="659">
        <f>DATOS!I90</f>
        <v>0</v>
      </c>
      <c r="I21" s="659">
        <f>DATOS!J90</f>
        <v>0</v>
      </c>
      <c r="J21" s="659">
        <f>DATOS!K90</f>
        <v>0</v>
      </c>
      <c r="K21" s="659">
        <f>DATOS!L90</f>
        <v>0</v>
      </c>
      <c r="L21" s="659">
        <f>DATOS!M90</f>
        <v>0</v>
      </c>
      <c r="M21" s="659">
        <f>DATOS!N90</f>
        <v>0</v>
      </c>
      <c r="N21" s="659">
        <f>DATOS!O90</f>
        <v>0</v>
      </c>
      <c r="O21" s="659">
        <f>DATOS!P90</f>
        <v>0</v>
      </c>
      <c r="P21" s="659">
        <f>DATOS!Q90</f>
        <v>0</v>
      </c>
      <c r="Q21" s="659">
        <f>DATOS!R90</f>
        <v>0</v>
      </c>
      <c r="R21" s="659">
        <f>DATOS!S90</f>
        <v>0</v>
      </c>
      <c r="S21" s="659">
        <f>DATOS!T90</f>
        <v>0</v>
      </c>
      <c r="T21" s="659">
        <f>DATOS!U90</f>
        <v>0</v>
      </c>
      <c r="U21" s="659">
        <f>DATOS!V90</f>
        <v>0</v>
      </c>
      <c r="V21" s="659">
        <f>DATOS!W90</f>
        <v>0</v>
      </c>
      <c r="W21" s="659">
        <f>DATOS!X90</f>
        <v>0</v>
      </c>
      <c r="X21" s="659">
        <f>DATOS!Y90</f>
        <v>0</v>
      </c>
      <c r="Y21" s="659">
        <f>DATOS!Z90</f>
        <v>0</v>
      </c>
      <c r="Z21" s="660">
        <f t="shared" si="0"/>
        <v>0</v>
      </c>
      <c r="AA21" s="660">
        <f t="shared" si="1"/>
        <v>0</v>
      </c>
    </row>
    <row r="22" spans="1:27" x14ac:dyDescent="0.2">
      <c r="A22" s="170" t="s">
        <v>624</v>
      </c>
      <c r="B22" s="659">
        <f>DATOS!C91</f>
        <v>0</v>
      </c>
      <c r="C22" s="659">
        <f>DATOS!D91</f>
        <v>0</v>
      </c>
      <c r="D22" s="659">
        <f>DATOS!E91</f>
        <v>0</v>
      </c>
      <c r="E22" s="659">
        <f>DATOS!F91</f>
        <v>0</v>
      </c>
      <c r="F22" s="659">
        <f>DATOS!G91</f>
        <v>0</v>
      </c>
      <c r="G22" s="659">
        <f>DATOS!H91</f>
        <v>0</v>
      </c>
      <c r="H22" s="659">
        <f>DATOS!I91</f>
        <v>0</v>
      </c>
      <c r="I22" s="659">
        <f>DATOS!J91</f>
        <v>0</v>
      </c>
      <c r="J22" s="659">
        <f>DATOS!K91</f>
        <v>0</v>
      </c>
      <c r="K22" s="659">
        <f>DATOS!L91</f>
        <v>0</v>
      </c>
      <c r="L22" s="659">
        <f>DATOS!M91</f>
        <v>0</v>
      </c>
      <c r="M22" s="659">
        <f>DATOS!N91</f>
        <v>0</v>
      </c>
      <c r="N22" s="659">
        <f>DATOS!O91</f>
        <v>0</v>
      </c>
      <c r="O22" s="659">
        <f>DATOS!P91</f>
        <v>0</v>
      </c>
      <c r="P22" s="659">
        <f>DATOS!Q91</f>
        <v>0</v>
      </c>
      <c r="Q22" s="659">
        <f>DATOS!R91</f>
        <v>0</v>
      </c>
      <c r="R22" s="659">
        <f>DATOS!S91</f>
        <v>0</v>
      </c>
      <c r="S22" s="659">
        <f>DATOS!T91</f>
        <v>0</v>
      </c>
      <c r="T22" s="659">
        <f>DATOS!U91</f>
        <v>0</v>
      </c>
      <c r="U22" s="659">
        <f>DATOS!V91</f>
        <v>0</v>
      </c>
      <c r="V22" s="659">
        <f>DATOS!W91</f>
        <v>0</v>
      </c>
      <c r="W22" s="659">
        <f>DATOS!X91</f>
        <v>0</v>
      </c>
      <c r="X22" s="659">
        <f>DATOS!Y91</f>
        <v>0</v>
      </c>
      <c r="Y22" s="659">
        <f>DATOS!Z91</f>
        <v>0</v>
      </c>
      <c r="Z22" s="660">
        <f t="shared" si="0"/>
        <v>0</v>
      </c>
      <c r="AA22" s="660">
        <f t="shared" si="1"/>
        <v>0</v>
      </c>
    </row>
    <row r="23" spans="1:27" x14ac:dyDescent="0.2">
      <c r="A23" s="170" t="s">
        <v>625</v>
      </c>
      <c r="B23" s="659">
        <f>DATOS!C92</f>
        <v>0</v>
      </c>
      <c r="C23" s="659">
        <f>DATOS!D92</f>
        <v>0</v>
      </c>
      <c r="D23" s="659">
        <f>DATOS!E92</f>
        <v>0</v>
      </c>
      <c r="E23" s="659">
        <f>DATOS!F92</f>
        <v>0</v>
      </c>
      <c r="F23" s="659">
        <f>DATOS!G92</f>
        <v>0</v>
      </c>
      <c r="G23" s="659">
        <f>DATOS!H92</f>
        <v>0</v>
      </c>
      <c r="H23" s="659">
        <f>DATOS!I92</f>
        <v>0</v>
      </c>
      <c r="I23" s="659">
        <f>DATOS!J92</f>
        <v>0</v>
      </c>
      <c r="J23" s="659">
        <f>DATOS!K92</f>
        <v>0</v>
      </c>
      <c r="K23" s="659">
        <f>DATOS!L92</f>
        <v>0</v>
      </c>
      <c r="L23" s="659">
        <f>DATOS!M92</f>
        <v>0</v>
      </c>
      <c r="M23" s="659">
        <f>DATOS!N92</f>
        <v>0</v>
      </c>
      <c r="N23" s="659">
        <f>DATOS!O92</f>
        <v>0</v>
      </c>
      <c r="O23" s="659">
        <f>DATOS!P92</f>
        <v>0</v>
      </c>
      <c r="P23" s="659">
        <f>DATOS!Q92</f>
        <v>0</v>
      </c>
      <c r="Q23" s="659">
        <f>DATOS!R92</f>
        <v>0</v>
      </c>
      <c r="R23" s="659">
        <f>DATOS!S92</f>
        <v>0</v>
      </c>
      <c r="S23" s="659">
        <f>DATOS!T92</f>
        <v>0</v>
      </c>
      <c r="T23" s="659">
        <f>DATOS!U92</f>
        <v>0</v>
      </c>
      <c r="U23" s="659">
        <f>DATOS!V92</f>
        <v>0</v>
      </c>
      <c r="V23" s="659">
        <f>DATOS!W92</f>
        <v>0</v>
      </c>
      <c r="W23" s="659">
        <f>DATOS!X92</f>
        <v>0</v>
      </c>
      <c r="X23" s="659">
        <f>DATOS!Y92</f>
        <v>0</v>
      </c>
      <c r="Y23" s="659">
        <f>DATOS!Z92</f>
        <v>0</v>
      </c>
      <c r="Z23" s="660">
        <f t="shared" si="0"/>
        <v>0</v>
      </c>
      <c r="AA23" s="660">
        <f t="shared" si="1"/>
        <v>0</v>
      </c>
    </row>
    <row r="24" spans="1:27" x14ac:dyDescent="0.2">
      <c r="A24" s="170" t="s">
        <v>280</v>
      </c>
      <c r="B24" s="659">
        <f>DATOS!C93</f>
        <v>0</v>
      </c>
      <c r="C24" s="659">
        <f>DATOS!D93</f>
        <v>0</v>
      </c>
      <c r="D24" s="659">
        <f>DATOS!E93</f>
        <v>0</v>
      </c>
      <c r="E24" s="659">
        <f>DATOS!F93</f>
        <v>0</v>
      </c>
      <c r="F24" s="659">
        <f>DATOS!G93</f>
        <v>0</v>
      </c>
      <c r="G24" s="659">
        <f>DATOS!H93</f>
        <v>0</v>
      </c>
      <c r="H24" s="659">
        <f>DATOS!I93</f>
        <v>0</v>
      </c>
      <c r="I24" s="659">
        <f>DATOS!J93</f>
        <v>0</v>
      </c>
      <c r="J24" s="659">
        <f>DATOS!K93</f>
        <v>0</v>
      </c>
      <c r="K24" s="659">
        <f>DATOS!L93</f>
        <v>0</v>
      </c>
      <c r="L24" s="659">
        <f>DATOS!M93</f>
        <v>0</v>
      </c>
      <c r="M24" s="659">
        <f>DATOS!N93</f>
        <v>0</v>
      </c>
      <c r="N24" s="659">
        <f>DATOS!O93</f>
        <v>0</v>
      </c>
      <c r="O24" s="659">
        <f>DATOS!P93</f>
        <v>0</v>
      </c>
      <c r="P24" s="659">
        <f>DATOS!Q93</f>
        <v>0</v>
      </c>
      <c r="Q24" s="659">
        <f>DATOS!R93</f>
        <v>0</v>
      </c>
      <c r="R24" s="659">
        <f>DATOS!S93</f>
        <v>0</v>
      </c>
      <c r="S24" s="659">
        <f>DATOS!T93</f>
        <v>0</v>
      </c>
      <c r="T24" s="659">
        <f>DATOS!U93</f>
        <v>0</v>
      </c>
      <c r="U24" s="659">
        <f>DATOS!V93</f>
        <v>0</v>
      </c>
      <c r="V24" s="659">
        <f>DATOS!W93</f>
        <v>0</v>
      </c>
      <c r="W24" s="659">
        <f>DATOS!X93</f>
        <v>0</v>
      </c>
      <c r="X24" s="659">
        <f>DATOS!Y93</f>
        <v>0</v>
      </c>
      <c r="Y24" s="659">
        <f>DATOS!Z93</f>
        <v>0</v>
      </c>
      <c r="Z24" s="660">
        <f t="shared" si="0"/>
        <v>0</v>
      </c>
      <c r="AA24" s="660">
        <f t="shared" si="1"/>
        <v>0</v>
      </c>
    </row>
    <row r="25" spans="1:27" x14ac:dyDescent="0.2">
      <c r="A25" s="170" t="s">
        <v>626</v>
      </c>
      <c r="B25" s="659">
        <f>DATOS!C94</f>
        <v>3018.49</v>
      </c>
      <c r="C25" s="659">
        <f>DATOS!D94</f>
        <v>0</v>
      </c>
      <c r="D25" s="659">
        <f>DATOS!E94</f>
        <v>4511.1099999999997</v>
      </c>
      <c r="E25" s="659">
        <f>DATOS!F94</f>
        <v>0</v>
      </c>
      <c r="F25" s="659">
        <f>DATOS!G94</f>
        <v>8396.4599999999991</v>
      </c>
      <c r="G25" s="659">
        <f>DATOS!H94</f>
        <v>0</v>
      </c>
      <c r="H25" s="659">
        <f>DATOS!I94</f>
        <v>6250.27</v>
      </c>
      <c r="I25" s="659">
        <f>DATOS!J94</f>
        <v>0</v>
      </c>
      <c r="J25" s="659">
        <f>DATOS!K94</f>
        <v>6700.59</v>
      </c>
      <c r="K25" s="659">
        <f>DATOS!L94</f>
        <v>0</v>
      </c>
      <c r="L25" s="659">
        <f>DATOS!M94</f>
        <v>6338.69</v>
      </c>
      <c r="M25" s="659">
        <f>DATOS!N94</f>
        <v>0</v>
      </c>
      <c r="N25" s="659">
        <f>DATOS!O94</f>
        <v>0</v>
      </c>
      <c r="O25" s="659">
        <f>DATOS!P94</f>
        <v>0</v>
      </c>
      <c r="P25" s="659">
        <f>DATOS!Q94</f>
        <v>0</v>
      </c>
      <c r="Q25" s="659">
        <f>DATOS!R94</f>
        <v>0</v>
      </c>
      <c r="R25" s="659">
        <f>DATOS!S94</f>
        <v>0</v>
      </c>
      <c r="S25" s="659">
        <f>DATOS!T94</f>
        <v>0</v>
      </c>
      <c r="T25" s="659">
        <f>DATOS!U94</f>
        <v>0</v>
      </c>
      <c r="U25" s="659">
        <f>DATOS!V94</f>
        <v>0</v>
      </c>
      <c r="V25" s="659">
        <f>DATOS!W94</f>
        <v>0</v>
      </c>
      <c r="W25" s="659">
        <f>DATOS!X94</f>
        <v>0</v>
      </c>
      <c r="X25" s="659">
        <f>DATOS!Y94</f>
        <v>0</v>
      </c>
      <c r="Y25" s="659">
        <f>DATOS!Z94</f>
        <v>0</v>
      </c>
      <c r="Z25" s="660">
        <f t="shared" si="0"/>
        <v>35215.61</v>
      </c>
      <c r="AA25" s="660">
        <f t="shared" si="1"/>
        <v>0</v>
      </c>
    </row>
    <row r="26" spans="1:27" x14ac:dyDescent="0.2">
      <c r="A26" s="1109" t="s">
        <v>707</v>
      </c>
      <c r="B26" s="659">
        <f>DATOS!C95</f>
        <v>0</v>
      </c>
      <c r="C26" s="659">
        <f>DATOS!D95</f>
        <v>95881.64</v>
      </c>
      <c r="D26" s="659">
        <f>DATOS!E95</f>
        <v>0</v>
      </c>
      <c r="E26" s="659">
        <f>DATOS!F95</f>
        <v>128390.48</v>
      </c>
      <c r="F26" s="659">
        <f>DATOS!G95</f>
        <v>0</v>
      </c>
      <c r="G26" s="659">
        <f>DATOS!H95</f>
        <v>108585.16</v>
      </c>
      <c r="H26" s="659">
        <f>DATOS!I95</f>
        <v>0</v>
      </c>
      <c r="I26" s="659">
        <f>DATOS!J95</f>
        <v>115706.75</v>
      </c>
      <c r="J26" s="659">
        <f>DATOS!K95</f>
        <v>0</v>
      </c>
      <c r="K26" s="659">
        <f>DATOS!L95</f>
        <v>108298.14</v>
      </c>
      <c r="L26" s="659">
        <f>DATOS!M95</f>
        <v>0</v>
      </c>
      <c r="M26" s="659">
        <f>DATOS!N95</f>
        <v>92068.47</v>
      </c>
      <c r="N26" s="659">
        <f>DATOS!O95</f>
        <v>0</v>
      </c>
      <c r="O26" s="659">
        <f>DATOS!P95</f>
        <v>0</v>
      </c>
      <c r="P26" s="659">
        <f>DATOS!Q95</f>
        <v>0</v>
      </c>
      <c r="Q26" s="659">
        <f>DATOS!R95</f>
        <v>0</v>
      </c>
      <c r="R26" s="659">
        <f>DATOS!S95</f>
        <v>0</v>
      </c>
      <c r="S26" s="659">
        <f>DATOS!T95</f>
        <v>0</v>
      </c>
      <c r="T26" s="659">
        <f>DATOS!U95</f>
        <v>0</v>
      </c>
      <c r="U26" s="659">
        <f>DATOS!V95</f>
        <v>0</v>
      </c>
      <c r="V26" s="659">
        <f>DATOS!W95</f>
        <v>0</v>
      </c>
      <c r="W26" s="659">
        <f>DATOS!X95</f>
        <v>0</v>
      </c>
      <c r="X26" s="659">
        <f>DATOS!Y95</f>
        <v>0</v>
      </c>
      <c r="Y26" s="659">
        <f>DATOS!Z95</f>
        <v>0</v>
      </c>
      <c r="Z26" s="660">
        <f t="shared" si="0"/>
        <v>0</v>
      </c>
      <c r="AA26" s="660">
        <f t="shared" si="1"/>
        <v>648930.64</v>
      </c>
    </row>
    <row r="27" spans="1:27" x14ac:dyDescent="0.2">
      <c r="A27" s="170" t="s">
        <v>175</v>
      </c>
      <c r="B27" s="659">
        <f>DATOS!C96</f>
        <v>0</v>
      </c>
      <c r="C27" s="659">
        <f>DATOS!D96</f>
        <v>0</v>
      </c>
      <c r="D27" s="659">
        <f>DATOS!E96</f>
        <v>0</v>
      </c>
      <c r="E27" s="659">
        <f>DATOS!F96</f>
        <v>0</v>
      </c>
      <c r="F27" s="659">
        <f>DATOS!G96</f>
        <v>0</v>
      </c>
      <c r="G27" s="659">
        <f>DATOS!H96</f>
        <v>0</v>
      </c>
      <c r="H27" s="659">
        <f>DATOS!I96</f>
        <v>0</v>
      </c>
      <c r="I27" s="659">
        <f>DATOS!J96</f>
        <v>0</v>
      </c>
      <c r="J27" s="659">
        <f>DATOS!K96</f>
        <v>0</v>
      </c>
      <c r="K27" s="659">
        <f>DATOS!L96</f>
        <v>0</v>
      </c>
      <c r="L27" s="659">
        <f>DATOS!M96</f>
        <v>0</v>
      </c>
      <c r="M27" s="659">
        <f>DATOS!N96</f>
        <v>0</v>
      </c>
      <c r="N27" s="659">
        <f>DATOS!O96</f>
        <v>0</v>
      </c>
      <c r="O27" s="659">
        <f>DATOS!P96</f>
        <v>0</v>
      </c>
      <c r="P27" s="659">
        <f>DATOS!Q96</f>
        <v>0</v>
      </c>
      <c r="Q27" s="659">
        <f>DATOS!R96</f>
        <v>0</v>
      </c>
      <c r="R27" s="659">
        <f>DATOS!S96</f>
        <v>0</v>
      </c>
      <c r="S27" s="659">
        <f>DATOS!T96</f>
        <v>0</v>
      </c>
      <c r="T27" s="659">
        <f>DATOS!U96</f>
        <v>0</v>
      </c>
      <c r="U27" s="659">
        <f>DATOS!V96</f>
        <v>0</v>
      </c>
      <c r="V27" s="659">
        <f>DATOS!W96</f>
        <v>0</v>
      </c>
      <c r="W27" s="659">
        <f>DATOS!X96</f>
        <v>0</v>
      </c>
      <c r="X27" s="659">
        <f>DATOS!Y96</f>
        <v>0</v>
      </c>
      <c r="Y27" s="659">
        <f>DATOS!Z96</f>
        <v>0</v>
      </c>
      <c r="Z27" s="660">
        <f t="shared" si="0"/>
        <v>0</v>
      </c>
      <c r="AA27" s="660">
        <f t="shared" si="1"/>
        <v>0</v>
      </c>
    </row>
    <row r="28" spans="1:27" x14ac:dyDescent="0.2">
      <c r="A28" s="170" t="s">
        <v>174</v>
      </c>
      <c r="B28" s="659">
        <f>DATOS!C97</f>
        <v>0</v>
      </c>
      <c r="C28" s="659">
        <f>DATOS!D97</f>
        <v>0</v>
      </c>
      <c r="D28" s="659">
        <f>DATOS!E97</f>
        <v>0</v>
      </c>
      <c r="E28" s="659">
        <f>DATOS!F97</f>
        <v>0</v>
      </c>
      <c r="F28" s="659">
        <f>DATOS!G97</f>
        <v>0</v>
      </c>
      <c r="G28" s="659">
        <f>DATOS!H97</f>
        <v>0</v>
      </c>
      <c r="H28" s="659">
        <f>DATOS!I97</f>
        <v>0</v>
      </c>
      <c r="I28" s="659">
        <f>DATOS!J97</f>
        <v>0</v>
      </c>
      <c r="J28" s="659">
        <f>DATOS!K97</f>
        <v>0</v>
      </c>
      <c r="K28" s="659">
        <f>DATOS!L97</f>
        <v>0</v>
      </c>
      <c r="L28" s="659">
        <f>DATOS!M97</f>
        <v>0</v>
      </c>
      <c r="M28" s="659">
        <f>DATOS!N97</f>
        <v>0</v>
      </c>
      <c r="N28" s="659">
        <f>DATOS!O97</f>
        <v>0</v>
      </c>
      <c r="O28" s="659">
        <f>DATOS!P97</f>
        <v>0</v>
      </c>
      <c r="P28" s="659">
        <f>DATOS!Q97</f>
        <v>0</v>
      </c>
      <c r="Q28" s="659">
        <f>DATOS!R97</f>
        <v>0</v>
      </c>
      <c r="R28" s="659">
        <f>DATOS!S97</f>
        <v>0</v>
      </c>
      <c r="S28" s="659">
        <f>DATOS!T97</f>
        <v>0</v>
      </c>
      <c r="T28" s="659">
        <f>DATOS!U97</f>
        <v>0</v>
      </c>
      <c r="U28" s="659">
        <f>DATOS!V97</f>
        <v>0</v>
      </c>
      <c r="V28" s="659">
        <f>DATOS!W97</f>
        <v>0</v>
      </c>
      <c r="W28" s="659">
        <f>DATOS!X97</f>
        <v>0</v>
      </c>
      <c r="X28" s="659">
        <f>DATOS!Y97</f>
        <v>0</v>
      </c>
      <c r="Y28" s="659">
        <f>DATOS!Z97</f>
        <v>0</v>
      </c>
      <c r="Z28" s="660">
        <f t="shared" si="0"/>
        <v>0</v>
      </c>
      <c r="AA28" s="660">
        <f t="shared" si="1"/>
        <v>0</v>
      </c>
    </row>
    <row r="29" spans="1:27" x14ac:dyDescent="0.2">
      <c r="A29" s="170" t="s">
        <v>172</v>
      </c>
      <c r="B29" s="659">
        <f>DATOS!C98</f>
        <v>0</v>
      </c>
      <c r="C29" s="659">
        <f>DATOS!D98</f>
        <v>0</v>
      </c>
      <c r="D29" s="659">
        <f>DATOS!E98</f>
        <v>0</v>
      </c>
      <c r="E29" s="659">
        <f>DATOS!F98</f>
        <v>0</v>
      </c>
      <c r="F29" s="659">
        <f>DATOS!G98</f>
        <v>0</v>
      </c>
      <c r="G29" s="659">
        <f>DATOS!H98</f>
        <v>0</v>
      </c>
      <c r="H29" s="659">
        <f>DATOS!I98</f>
        <v>0</v>
      </c>
      <c r="I29" s="659">
        <f>DATOS!J98</f>
        <v>0</v>
      </c>
      <c r="J29" s="659">
        <f>DATOS!K98</f>
        <v>0</v>
      </c>
      <c r="K29" s="659">
        <f>DATOS!L98</f>
        <v>0</v>
      </c>
      <c r="L29" s="659">
        <f>DATOS!M98</f>
        <v>0</v>
      </c>
      <c r="M29" s="659">
        <f>DATOS!N98</f>
        <v>0</v>
      </c>
      <c r="N29" s="659">
        <f>DATOS!O98</f>
        <v>0</v>
      </c>
      <c r="O29" s="659">
        <f>DATOS!P98</f>
        <v>0</v>
      </c>
      <c r="P29" s="659">
        <f>DATOS!Q98</f>
        <v>0</v>
      </c>
      <c r="Q29" s="659">
        <f>DATOS!R98</f>
        <v>0</v>
      </c>
      <c r="R29" s="659">
        <f>DATOS!S98</f>
        <v>0</v>
      </c>
      <c r="S29" s="659">
        <f>DATOS!T98</f>
        <v>0</v>
      </c>
      <c r="T29" s="659">
        <f>DATOS!U98</f>
        <v>0</v>
      </c>
      <c r="U29" s="659">
        <f>DATOS!V98</f>
        <v>0</v>
      </c>
      <c r="V29" s="659">
        <f>DATOS!W98</f>
        <v>0</v>
      </c>
      <c r="W29" s="659">
        <f>DATOS!X98</f>
        <v>0</v>
      </c>
      <c r="X29" s="659">
        <f>DATOS!Y98</f>
        <v>0</v>
      </c>
      <c r="Y29" s="659">
        <f>DATOS!Z98</f>
        <v>0</v>
      </c>
      <c r="Z29" s="660">
        <f t="shared" si="0"/>
        <v>0</v>
      </c>
      <c r="AA29" s="660">
        <f t="shared" si="1"/>
        <v>0</v>
      </c>
    </row>
    <row r="30" spans="1:27" x14ac:dyDescent="0.2">
      <c r="A30" s="170" t="s">
        <v>171</v>
      </c>
      <c r="B30" s="659">
        <f>DATOS!C99</f>
        <v>0</v>
      </c>
      <c r="C30" s="659">
        <f>DATOS!D99</f>
        <v>0</v>
      </c>
      <c r="D30" s="659">
        <f>DATOS!E99</f>
        <v>215.3</v>
      </c>
      <c r="E30" s="659">
        <f>DATOS!F99</f>
        <v>0</v>
      </c>
      <c r="F30" s="659">
        <f>DATOS!G99</f>
        <v>0</v>
      </c>
      <c r="G30" s="659">
        <f>DATOS!H99</f>
        <v>0</v>
      </c>
      <c r="H30" s="659">
        <f>DATOS!I99</f>
        <v>0</v>
      </c>
      <c r="I30" s="659">
        <f>DATOS!J99</f>
        <v>0</v>
      </c>
      <c r="J30" s="659">
        <f>DATOS!K99</f>
        <v>0</v>
      </c>
      <c r="K30" s="659">
        <f>DATOS!L99</f>
        <v>0</v>
      </c>
      <c r="L30" s="659">
        <f>DATOS!M99</f>
        <v>0</v>
      </c>
      <c r="M30" s="659">
        <f>DATOS!N99</f>
        <v>0</v>
      </c>
      <c r="N30" s="659">
        <f>DATOS!O99</f>
        <v>0</v>
      </c>
      <c r="O30" s="659">
        <f>DATOS!P99</f>
        <v>0</v>
      </c>
      <c r="P30" s="659">
        <f>DATOS!Q99</f>
        <v>0</v>
      </c>
      <c r="Q30" s="659">
        <f>DATOS!R99</f>
        <v>0</v>
      </c>
      <c r="R30" s="659">
        <f>DATOS!S99</f>
        <v>0</v>
      </c>
      <c r="S30" s="659">
        <f>DATOS!T99</f>
        <v>0</v>
      </c>
      <c r="T30" s="659">
        <f>DATOS!U99</f>
        <v>0</v>
      </c>
      <c r="U30" s="659">
        <f>DATOS!V99</f>
        <v>0</v>
      </c>
      <c r="V30" s="659">
        <f>DATOS!W99</f>
        <v>0</v>
      </c>
      <c r="W30" s="659">
        <f>DATOS!X99</f>
        <v>0</v>
      </c>
      <c r="X30" s="659">
        <f>DATOS!Y99</f>
        <v>0</v>
      </c>
      <c r="Y30" s="659">
        <f>DATOS!Z99</f>
        <v>0</v>
      </c>
      <c r="Z30" s="660">
        <f t="shared" si="0"/>
        <v>215.3</v>
      </c>
      <c r="AA30" s="660">
        <f t="shared" si="1"/>
        <v>0</v>
      </c>
    </row>
    <row r="31" spans="1:27" x14ac:dyDescent="0.2">
      <c r="A31" s="170" t="s">
        <v>421</v>
      </c>
      <c r="B31" s="659">
        <f>DATOS!C100</f>
        <v>0</v>
      </c>
      <c r="C31" s="659">
        <f>DATOS!D100</f>
        <v>0</v>
      </c>
      <c r="D31" s="659">
        <f>DATOS!E100</f>
        <v>0</v>
      </c>
      <c r="E31" s="659">
        <f>DATOS!F100</f>
        <v>0</v>
      </c>
      <c r="F31" s="659">
        <f>DATOS!G100</f>
        <v>0</v>
      </c>
      <c r="G31" s="659">
        <f>DATOS!H100</f>
        <v>0</v>
      </c>
      <c r="H31" s="659">
        <f>DATOS!I100</f>
        <v>0</v>
      </c>
      <c r="I31" s="659">
        <f>DATOS!J100</f>
        <v>0</v>
      </c>
      <c r="J31" s="659">
        <f>DATOS!K100</f>
        <v>0</v>
      </c>
      <c r="K31" s="659">
        <f>DATOS!L100</f>
        <v>0</v>
      </c>
      <c r="L31" s="659">
        <f>DATOS!M100</f>
        <v>0</v>
      </c>
      <c r="M31" s="659">
        <f>DATOS!N100</f>
        <v>0</v>
      </c>
      <c r="N31" s="659">
        <f>DATOS!O100</f>
        <v>0</v>
      </c>
      <c r="O31" s="659">
        <f>DATOS!P100</f>
        <v>0</v>
      </c>
      <c r="P31" s="659">
        <f>DATOS!Q100</f>
        <v>0</v>
      </c>
      <c r="Q31" s="659">
        <f>DATOS!R100</f>
        <v>0</v>
      </c>
      <c r="R31" s="659">
        <f>DATOS!S100</f>
        <v>0</v>
      </c>
      <c r="S31" s="659">
        <f>DATOS!T100</f>
        <v>0</v>
      </c>
      <c r="T31" s="659">
        <f>DATOS!U100</f>
        <v>0</v>
      </c>
      <c r="U31" s="659">
        <f>DATOS!V100</f>
        <v>0</v>
      </c>
      <c r="V31" s="659">
        <f>DATOS!W100</f>
        <v>0</v>
      </c>
      <c r="W31" s="659">
        <f>DATOS!X100</f>
        <v>0</v>
      </c>
      <c r="X31" s="659">
        <f>DATOS!Y100</f>
        <v>0</v>
      </c>
      <c r="Y31" s="659">
        <f>DATOS!Z100</f>
        <v>0</v>
      </c>
      <c r="Z31" s="660">
        <f t="shared" si="0"/>
        <v>0</v>
      </c>
      <c r="AA31" s="660">
        <f t="shared" si="1"/>
        <v>0</v>
      </c>
    </row>
    <row r="32" spans="1:27" x14ac:dyDescent="0.2">
      <c r="A32" s="170" t="s">
        <v>170</v>
      </c>
      <c r="B32" s="659">
        <f>DATOS!C101</f>
        <v>0</v>
      </c>
      <c r="C32" s="659">
        <f>DATOS!D101</f>
        <v>0</v>
      </c>
      <c r="D32" s="659">
        <f>DATOS!E101</f>
        <v>0</v>
      </c>
      <c r="E32" s="659">
        <f>DATOS!F101</f>
        <v>0</v>
      </c>
      <c r="F32" s="659">
        <f>DATOS!G101</f>
        <v>0</v>
      </c>
      <c r="G32" s="659">
        <f>DATOS!H101</f>
        <v>0</v>
      </c>
      <c r="H32" s="659">
        <f>DATOS!I101</f>
        <v>0</v>
      </c>
      <c r="I32" s="659">
        <f>DATOS!J101</f>
        <v>0</v>
      </c>
      <c r="J32" s="659">
        <f>DATOS!K101</f>
        <v>0</v>
      </c>
      <c r="K32" s="659">
        <f>DATOS!L101</f>
        <v>0</v>
      </c>
      <c r="L32" s="659">
        <f>DATOS!M101</f>
        <v>0</v>
      </c>
      <c r="M32" s="659">
        <f>DATOS!N101</f>
        <v>0</v>
      </c>
      <c r="N32" s="659">
        <f>DATOS!O101</f>
        <v>0</v>
      </c>
      <c r="O32" s="659">
        <f>DATOS!P101</f>
        <v>0</v>
      </c>
      <c r="P32" s="659">
        <f>DATOS!Q101</f>
        <v>0</v>
      </c>
      <c r="Q32" s="659">
        <f>DATOS!R101</f>
        <v>0</v>
      </c>
      <c r="R32" s="659">
        <f>DATOS!S101</f>
        <v>0</v>
      </c>
      <c r="S32" s="659">
        <f>DATOS!T101</f>
        <v>0</v>
      </c>
      <c r="T32" s="659">
        <f>DATOS!U101</f>
        <v>0</v>
      </c>
      <c r="U32" s="659">
        <f>DATOS!V101</f>
        <v>0</v>
      </c>
      <c r="V32" s="659">
        <f>DATOS!W101</f>
        <v>0</v>
      </c>
      <c r="W32" s="659">
        <f>DATOS!X101</f>
        <v>0</v>
      </c>
      <c r="X32" s="659">
        <f>DATOS!Y101</f>
        <v>0</v>
      </c>
      <c r="Y32" s="659">
        <f>DATOS!Z101</f>
        <v>0</v>
      </c>
      <c r="Z32" s="660">
        <f t="shared" si="0"/>
        <v>0</v>
      </c>
      <c r="AA32" s="660">
        <f t="shared" si="1"/>
        <v>0</v>
      </c>
    </row>
    <row r="33" spans="1:27" x14ac:dyDescent="0.2">
      <c r="A33" s="170" t="s">
        <v>622</v>
      </c>
      <c r="B33" s="659">
        <f>DATOS!C102</f>
        <v>0</v>
      </c>
      <c r="C33" s="659">
        <f>DATOS!D102</f>
        <v>0</v>
      </c>
      <c r="D33" s="659">
        <f>DATOS!E102</f>
        <v>0</v>
      </c>
      <c r="E33" s="659">
        <f>DATOS!F102</f>
        <v>0</v>
      </c>
      <c r="F33" s="659">
        <f>DATOS!G102</f>
        <v>0</v>
      </c>
      <c r="G33" s="659">
        <f>DATOS!H102</f>
        <v>0</v>
      </c>
      <c r="H33" s="659">
        <f>DATOS!I102</f>
        <v>0</v>
      </c>
      <c r="I33" s="659">
        <f>DATOS!J102</f>
        <v>0</v>
      </c>
      <c r="J33" s="659">
        <f>DATOS!K102</f>
        <v>0</v>
      </c>
      <c r="K33" s="659">
        <f>DATOS!L102</f>
        <v>0</v>
      </c>
      <c r="L33" s="659">
        <f>DATOS!M102</f>
        <v>0</v>
      </c>
      <c r="M33" s="659">
        <f>DATOS!N102</f>
        <v>0</v>
      </c>
      <c r="N33" s="659">
        <f>DATOS!O102</f>
        <v>0</v>
      </c>
      <c r="O33" s="659">
        <f>DATOS!P102</f>
        <v>0</v>
      </c>
      <c r="P33" s="659">
        <f>DATOS!Q102</f>
        <v>0</v>
      </c>
      <c r="Q33" s="659">
        <f>DATOS!R102</f>
        <v>0</v>
      </c>
      <c r="R33" s="659">
        <f>DATOS!S102</f>
        <v>0</v>
      </c>
      <c r="S33" s="659">
        <f>DATOS!T102</f>
        <v>0</v>
      </c>
      <c r="T33" s="659">
        <f>DATOS!U102</f>
        <v>0</v>
      </c>
      <c r="U33" s="659">
        <f>DATOS!V102</f>
        <v>0</v>
      </c>
      <c r="V33" s="659">
        <f>DATOS!W102</f>
        <v>0</v>
      </c>
      <c r="W33" s="659">
        <f>DATOS!X102</f>
        <v>0</v>
      </c>
      <c r="X33" s="659">
        <f>DATOS!Y102</f>
        <v>0</v>
      </c>
      <c r="Y33" s="659">
        <f>DATOS!Z102</f>
        <v>0</v>
      </c>
      <c r="Z33" s="660">
        <f t="shared" si="0"/>
        <v>0</v>
      </c>
      <c r="AA33" s="660">
        <f t="shared" si="1"/>
        <v>0</v>
      </c>
    </row>
    <row r="34" spans="1:27" x14ac:dyDescent="0.2">
      <c r="A34" s="170" t="s">
        <v>613</v>
      </c>
      <c r="B34" s="659">
        <f>DATOS!C103</f>
        <v>569.51</v>
      </c>
      <c r="C34" s="659">
        <f>DATOS!D103</f>
        <v>0</v>
      </c>
      <c r="D34" s="659">
        <f>DATOS!E103</f>
        <v>77.84</v>
      </c>
      <c r="E34" s="659">
        <f>DATOS!F103</f>
        <v>0</v>
      </c>
      <c r="F34" s="659">
        <f>DATOS!G103</f>
        <v>0</v>
      </c>
      <c r="G34" s="659">
        <f>DATOS!H103</f>
        <v>0</v>
      </c>
      <c r="H34" s="659">
        <f>DATOS!I103</f>
        <v>1929.46</v>
      </c>
      <c r="I34" s="659">
        <f>DATOS!J103</f>
        <v>0</v>
      </c>
      <c r="J34" s="659">
        <f>DATOS!K103</f>
        <v>133.75</v>
      </c>
      <c r="K34" s="659">
        <f>DATOS!L103</f>
        <v>0</v>
      </c>
      <c r="L34" s="659">
        <f>DATOS!M103</f>
        <v>0</v>
      </c>
      <c r="M34" s="659">
        <f>DATOS!N103</f>
        <v>0</v>
      </c>
      <c r="N34" s="659">
        <f>DATOS!O103</f>
        <v>0</v>
      </c>
      <c r="O34" s="659">
        <f>DATOS!P103</f>
        <v>0</v>
      </c>
      <c r="P34" s="659">
        <f>DATOS!Q103</f>
        <v>0</v>
      </c>
      <c r="Q34" s="659">
        <f>DATOS!R103</f>
        <v>0</v>
      </c>
      <c r="R34" s="659">
        <f>DATOS!S103</f>
        <v>0</v>
      </c>
      <c r="S34" s="659">
        <f>DATOS!T103</f>
        <v>0</v>
      </c>
      <c r="T34" s="659">
        <f>DATOS!U103</f>
        <v>0</v>
      </c>
      <c r="U34" s="659">
        <f>DATOS!V103</f>
        <v>0</v>
      </c>
      <c r="V34" s="659">
        <f>DATOS!W103</f>
        <v>0</v>
      </c>
      <c r="W34" s="659">
        <f>DATOS!X103</f>
        <v>0</v>
      </c>
      <c r="X34" s="659">
        <f>DATOS!Y103</f>
        <v>0</v>
      </c>
      <c r="Y34" s="659">
        <f>DATOS!Z103</f>
        <v>0</v>
      </c>
      <c r="Z34" s="660">
        <f t="shared" si="0"/>
        <v>2710.56</v>
      </c>
      <c r="AA34" s="660">
        <f t="shared" si="1"/>
        <v>0</v>
      </c>
    </row>
    <row r="35" spans="1:27" x14ac:dyDescent="0.2">
      <c r="A35" s="170" t="s">
        <v>166</v>
      </c>
      <c r="B35" s="659">
        <f>DATOS!C104</f>
        <v>2784.5</v>
      </c>
      <c r="C35" s="659">
        <f>DATOS!D104</f>
        <v>0</v>
      </c>
      <c r="D35" s="659">
        <f>DATOS!E104</f>
        <v>4637.7</v>
      </c>
      <c r="E35" s="659">
        <f>DATOS!F104</f>
        <v>0</v>
      </c>
      <c r="F35" s="659">
        <f>DATOS!G104</f>
        <v>2977.05</v>
      </c>
      <c r="G35" s="659">
        <f>DATOS!H104</f>
        <v>0</v>
      </c>
      <c r="H35" s="659">
        <f>DATOS!I104</f>
        <v>3154.86</v>
      </c>
      <c r="I35" s="659">
        <f>DATOS!J104</f>
        <v>0</v>
      </c>
      <c r="J35" s="659">
        <f>DATOS!K104</f>
        <v>3970.6</v>
      </c>
      <c r="K35" s="659">
        <f>DATOS!L104</f>
        <v>0</v>
      </c>
      <c r="L35" s="659">
        <f>DATOS!M104</f>
        <v>3971.35</v>
      </c>
      <c r="M35" s="659">
        <f>DATOS!N104</f>
        <v>0</v>
      </c>
      <c r="N35" s="659">
        <f>DATOS!O104</f>
        <v>0</v>
      </c>
      <c r="O35" s="659">
        <f>DATOS!P104</f>
        <v>0</v>
      </c>
      <c r="P35" s="659">
        <f>DATOS!Q104</f>
        <v>0</v>
      </c>
      <c r="Q35" s="659">
        <f>DATOS!R104</f>
        <v>0</v>
      </c>
      <c r="R35" s="659">
        <f>DATOS!S104</f>
        <v>0</v>
      </c>
      <c r="S35" s="659">
        <f>DATOS!T104</f>
        <v>0</v>
      </c>
      <c r="T35" s="659">
        <f>DATOS!U104</f>
        <v>0</v>
      </c>
      <c r="U35" s="659">
        <f>DATOS!V104</f>
        <v>0</v>
      </c>
      <c r="V35" s="659">
        <f>DATOS!W104</f>
        <v>0</v>
      </c>
      <c r="W35" s="659">
        <f>DATOS!X104</f>
        <v>0</v>
      </c>
      <c r="X35" s="659">
        <f>DATOS!Y104</f>
        <v>0</v>
      </c>
      <c r="Y35" s="659">
        <f>DATOS!Z104</f>
        <v>0</v>
      </c>
      <c r="Z35" s="660">
        <f t="shared" si="0"/>
        <v>21496.059999999998</v>
      </c>
      <c r="AA35" s="660">
        <f t="shared" si="1"/>
        <v>0</v>
      </c>
    </row>
    <row r="36" spans="1:27" x14ac:dyDescent="0.2">
      <c r="A36" s="170" t="s">
        <v>168</v>
      </c>
      <c r="B36" s="659">
        <f>DATOS!C105</f>
        <v>0</v>
      </c>
      <c r="C36" s="659">
        <f>DATOS!D105</f>
        <v>0</v>
      </c>
      <c r="D36" s="659">
        <f>DATOS!E105</f>
        <v>0</v>
      </c>
      <c r="E36" s="659">
        <f>DATOS!F105</f>
        <v>0</v>
      </c>
      <c r="F36" s="659">
        <f>DATOS!G105</f>
        <v>0</v>
      </c>
      <c r="G36" s="659">
        <f>DATOS!H105</f>
        <v>0</v>
      </c>
      <c r="H36" s="659">
        <f>DATOS!I105</f>
        <v>0</v>
      </c>
      <c r="I36" s="659">
        <f>DATOS!J105</f>
        <v>0</v>
      </c>
      <c r="J36" s="659">
        <f>DATOS!K105</f>
        <v>0</v>
      </c>
      <c r="K36" s="659">
        <f>DATOS!L105</f>
        <v>0</v>
      </c>
      <c r="L36" s="659">
        <f>DATOS!M105</f>
        <v>0</v>
      </c>
      <c r="M36" s="659">
        <f>DATOS!N105</f>
        <v>0</v>
      </c>
      <c r="N36" s="659">
        <f>DATOS!O105</f>
        <v>0</v>
      </c>
      <c r="O36" s="659">
        <f>DATOS!P105</f>
        <v>0</v>
      </c>
      <c r="P36" s="659">
        <f>DATOS!Q105</f>
        <v>0</v>
      </c>
      <c r="Q36" s="659">
        <f>DATOS!R105</f>
        <v>0</v>
      </c>
      <c r="R36" s="659">
        <f>DATOS!S105</f>
        <v>0</v>
      </c>
      <c r="S36" s="659">
        <f>DATOS!T105</f>
        <v>0</v>
      </c>
      <c r="T36" s="659">
        <f>DATOS!U105</f>
        <v>0</v>
      </c>
      <c r="U36" s="659">
        <f>DATOS!V105</f>
        <v>0</v>
      </c>
      <c r="V36" s="659">
        <f>DATOS!W105</f>
        <v>0</v>
      </c>
      <c r="W36" s="659">
        <f>DATOS!X105</f>
        <v>0</v>
      </c>
      <c r="X36" s="659">
        <f>DATOS!Y105</f>
        <v>0</v>
      </c>
      <c r="Y36" s="659">
        <f>DATOS!Z105</f>
        <v>0</v>
      </c>
      <c r="Z36" s="660">
        <f t="shared" si="0"/>
        <v>0</v>
      </c>
      <c r="AA36" s="660">
        <f t="shared" si="1"/>
        <v>0</v>
      </c>
    </row>
    <row r="37" spans="1:27" x14ac:dyDescent="0.2">
      <c r="A37" s="1109" t="s">
        <v>708</v>
      </c>
      <c r="B37" s="659">
        <f>DATOS!C106</f>
        <v>0</v>
      </c>
      <c r="C37" s="659">
        <f>DATOS!D106</f>
        <v>0</v>
      </c>
      <c r="D37" s="659">
        <f>DATOS!E106</f>
        <v>0</v>
      </c>
      <c r="E37" s="659">
        <f>DATOS!F106</f>
        <v>0</v>
      </c>
      <c r="F37" s="659">
        <f>DATOS!G106</f>
        <v>0</v>
      </c>
      <c r="G37" s="659">
        <f>DATOS!H106</f>
        <v>0</v>
      </c>
      <c r="H37" s="659">
        <f>DATOS!I106</f>
        <v>0</v>
      </c>
      <c r="I37" s="659">
        <f>DATOS!J106</f>
        <v>0</v>
      </c>
      <c r="J37" s="659">
        <f>DATOS!K106</f>
        <v>0</v>
      </c>
      <c r="K37" s="659">
        <f>DATOS!L106</f>
        <v>0</v>
      </c>
      <c r="L37" s="659">
        <f>DATOS!M106</f>
        <v>0</v>
      </c>
      <c r="M37" s="659">
        <f>DATOS!N106</f>
        <v>0</v>
      </c>
      <c r="N37" s="659">
        <f>DATOS!O106</f>
        <v>0</v>
      </c>
      <c r="O37" s="659">
        <f>DATOS!P106</f>
        <v>0</v>
      </c>
      <c r="P37" s="659">
        <f>DATOS!Q106</f>
        <v>0</v>
      </c>
      <c r="Q37" s="659">
        <f>DATOS!R106</f>
        <v>0</v>
      </c>
      <c r="R37" s="659">
        <f>DATOS!S106</f>
        <v>0</v>
      </c>
      <c r="S37" s="659">
        <f>DATOS!T106</f>
        <v>0</v>
      </c>
      <c r="T37" s="659">
        <f>DATOS!U106</f>
        <v>0</v>
      </c>
      <c r="U37" s="659">
        <f>DATOS!V106</f>
        <v>0</v>
      </c>
      <c r="V37" s="659">
        <f>DATOS!W106</f>
        <v>0</v>
      </c>
      <c r="W37" s="659">
        <f>DATOS!X106</f>
        <v>0</v>
      </c>
      <c r="X37" s="659">
        <f>DATOS!Y106</f>
        <v>0</v>
      </c>
      <c r="Y37" s="659">
        <f>DATOS!Z106</f>
        <v>0</v>
      </c>
      <c r="Z37" s="660">
        <f t="shared" si="0"/>
        <v>0</v>
      </c>
      <c r="AA37" s="660">
        <f t="shared" si="1"/>
        <v>0</v>
      </c>
    </row>
    <row r="38" spans="1:27" x14ac:dyDescent="0.2">
      <c r="A38" s="170" t="s">
        <v>167</v>
      </c>
      <c r="B38" s="659">
        <f>DATOS!C107</f>
        <v>0</v>
      </c>
      <c r="C38" s="659">
        <f>DATOS!D107</f>
        <v>0</v>
      </c>
      <c r="D38" s="659">
        <f>DATOS!E107</f>
        <v>0</v>
      </c>
      <c r="E38" s="659">
        <f>DATOS!F107</f>
        <v>0</v>
      </c>
      <c r="F38" s="659">
        <f>DATOS!G107</f>
        <v>0</v>
      </c>
      <c r="G38" s="659">
        <f>DATOS!H107</f>
        <v>0</v>
      </c>
      <c r="H38" s="659">
        <f>DATOS!I107</f>
        <v>64.540000000000006</v>
      </c>
      <c r="I38" s="659">
        <f>DATOS!J107</f>
        <v>0</v>
      </c>
      <c r="J38" s="659">
        <f>DATOS!K107</f>
        <v>0</v>
      </c>
      <c r="K38" s="659">
        <f>DATOS!L107</f>
        <v>0</v>
      </c>
      <c r="L38" s="659">
        <f>DATOS!M107</f>
        <v>26.5</v>
      </c>
      <c r="M38" s="659">
        <f>DATOS!N107</f>
        <v>0</v>
      </c>
      <c r="N38" s="659">
        <f>DATOS!O107</f>
        <v>0</v>
      </c>
      <c r="O38" s="659">
        <f>DATOS!P107</f>
        <v>0</v>
      </c>
      <c r="P38" s="659">
        <f>DATOS!Q107</f>
        <v>0</v>
      </c>
      <c r="Q38" s="659">
        <f>DATOS!R107</f>
        <v>0</v>
      </c>
      <c r="R38" s="659">
        <f>DATOS!S107</f>
        <v>0</v>
      </c>
      <c r="S38" s="659">
        <f>DATOS!T107</f>
        <v>0</v>
      </c>
      <c r="T38" s="659">
        <f>DATOS!U107</f>
        <v>0</v>
      </c>
      <c r="U38" s="659">
        <f>DATOS!V107</f>
        <v>0</v>
      </c>
      <c r="V38" s="659">
        <f>DATOS!W107</f>
        <v>0</v>
      </c>
      <c r="W38" s="659">
        <f>DATOS!X107</f>
        <v>0</v>
      </c>
      <c r="X38" s="659">
        <f>DATOS!Y107</f>
        <v>0</v>
      </c>
      <c r="Y38" s="659">
        <f>DATOS!Z107</f>
        <v>0</v>
      </c>
      <c r="Z38" s="660">
        <f t="shared" si="0"/>
        <v>91.04</v>
      </c>
      <c r="AA38" s="660">
        <f t="shared" si="1"/>
        <v>0</v>
      </c>
    </row>
    <row r="39" spans="1:27" x14ac:dyDescent="0.2">
      <c r="A39" s="1109" t="s">
        <v>709</v>
      </c>
      <c r="B39" s="659">
        <f>DATOS!C108</f>
        <v>0</v>
      </c>
      <c r="C39" s="659">
        <f>DATOS!D108</f>
        <v>0</v>
      </c>
      <c r="D39" s="659">
        <f>DATOS!E108</f>
        <v>0</v>
      </c>
      <c r="E39" s="659">
        <f>DATOS!F108</f>
        <v>0</v>
      </c>
      <c r="F39" s="659">
        <f>DATOS!G108</f>
        <v>0</v>
      </c>
      <c r="G39" s="659">
        <f>DATOS!H108</f>
        <v>0</v>
      </c>
      <c r="H39" s="659">
        <f>DATOS!I108</f>
        <v>0</v>
      </c>
      <c r="I39" s="659">
        <f>DATOS!J108</f>
        <v>0</v>
      </c>
      <c r="J39" s="659">
        <f>DATOS!K108</f>
        <v>0</v>
      </c>
      <c r="K39" s="659">
        <f>DATOS!L108</f>
        <v>0</v>
      </c>
      <c r="L39" s="659">
        <f>DATOS!M108</f>
        <v>0</v>
      </c>
      <c r="M39" s="659">
        <f>DATOS!N108</f>
        <v>0</v>
      </c>
      <c r="N39" s="659">
        <f>DATOS!O108</f>
        <v>0</v>
      </c>
      <c r="O39" s="659">
        <f>DATOS!P108</f>
        <v>0</v>
      </c>
      <c r="P39" s="659">
        <f>DATOS!Q108</f>
        <v>0</v>
      </c>
      <c r="Q39" s="659">
        <f>DATOS!R108</f>
        <v>0</v>
      </c>
      <c r="R39" s="659">
        <f>DATOS!S108</f>
        <v>0</v>
      </c>
      <c r="S39" s="659">
        <f>DATOS!T108</f>
        <v>0</v>
      </c>
      <c r="T39" s="659">
        <f>DATOS!U108</f>
        <v>0</v>
      </c>
      <c r="U39" s="659">
        <f>DATOS!V108</f>
        <v>0</v>
      </c>
      <c r="V39" s="659">
        <f>DATOS!W108</f>
        <v>0</v>
      </c>
      <c r="W39" s="659">
        <f>DATOS!X108</f>
        <v>0</v>
      </c>
      <c r="X39" s="659">
        <f>DATOS!Y108</f>
        <v>0</v>
      </c>
      <c r="Y39" s="659">
        <f>DATOS!Z108</f>
        <v>0</v>
      </c>
      <c r="Z39" s="660">
        <f t="shared" si="0"/>
        <v>0</v>
      </c>
      <c r="AA39" s="660">
        <f t="shared" si="1"/>
        <v>0</v>
      </c>
    </row>
    <row r="40" spans="1:27" x14ac:dyDescent="0.2">
      <c r="A40" s="170" t="s">
        <v>277</v>
      </c>
      <c r="B40" s="659">
        <f>DATOS!C110</f>
        <v>0</v>
      </c>
      <c r="C40" s="659">
        <f>DATOS!D110</f>
        <v>0</v>
      </c>
      <c r="D40" s="659">
        <f>DATOS!E110</f>
        <v>0</v>
      </c>
      <c r="E40" s="659">
        <f>DATOS!F110</f>
        <v>0</v>
      </c>
      <c r="F40" s="659">
        <f>DATOS!G110</f>
        <v>0</v>
      </c>
      <c r="G40" s="659">
        <f>DATOS!H110</f>
        <v>0</v>
      </c>
      <c r="H40" s="659">
        <f>DATOS!I110</f>
        <v>0</v>
      </c>
      <c r="I40" s="659">
        <f>DATOS!J110</f>
        <v>0</v>
      </c>
      <c r="J40" s="659">
        <f>DATOS!K110</f>
        <v>0</v>
      </c>
      <c r="K40" s="659">
        <f>DATOS!L110</f>
        <v>0</v>
      </c>
      <c r="L40" s="659">
        <f>DATOS!M110</f>
        <v>0</v>
      </c>
      <c r="M40" s="659">
        <f>DATOS!N110</f>
        <v>0</v>
      </c>
      <c r="N40" s="659">
        <f>DATOS!O110</f>
        <v>0</v>
      </c>
      <c r="O40" s="659">
        <f>DATOS!P110</f>
        <v>0</v>
      </c>
      <c r="P40" s="659">
        <f>DATOS!Q110</f>
        <v>0</v>
      </c>
      <c r="Q40" s="659">
        <f>DATOS!R110</f>
        <v>0</v>
      </c>
      <c r="R40" s="659">
        <f>DATOS!S110</f>
        <v>0</v>
      </c>
      <c r="S40" s="659">
        <f>DATOS!T110</f>
        <v>0</v>
      </c>
      <c r="T40" s="659">
        <f>DATOS!U110</f>
        <v>0</v>
      </c>
      <c r="U40" s="659">
        <f>DATOS!V110</f>
        <v>0</v>
      </c>
      <c r="V40" s="659">
        <f>DATOS!W110</f>
        <v>0</v>
      </c>
      <c r="W40" s="659">
        <f>DATOS!X110</f>
        <v>0</v>
      </c>
      <c r="X40" s="659">
        <f>DATOS!Y110</f>
        <v>0</v>
      </c>
      <c r="Y40" s="659">
        <f>DATOS!Z110</f>
        <v>0</v>
      </c>
      <c r="Z40" s="660">
        <f t="shared" si="0"/>
        <v>0</v>
      </c>
      <c r="AA40" s="660">
        <f t="shared" si="1"/>
        <v>0</v>
      </c>
    </row>
    <row r="41" spans="1:27" x14ac:dyDescent="0.2">
      <c r="A41" s="170" t="s">
        <v>378</v>
      </c>
      <c r="B41" s="659">
        <f>DATOS!C111</f>
        <v>0</v>
      </c>
      <c r="C41" s="659">
        <f>DATOS!D111</f>
        <v>0</v>
      </c>
      <c r="D41" s="659">
        <f>DATOS!E111</f>
        <v>0</v>
      </c>
      <c r="E41" s="659">
        <f>DATOS!F111</f>
        <v>0</v>
      </c>
      <c r="F41" s="659">
        <f>DATOS!G111</f>
        <v>0</v>
      </c>
      <c r="G41" s="659">
        <f>DATOS!H111</f>
        <v>0</v>
      </c>
      <c r="H41" s="659">
        <f>DATOS!I111</f>
        <v>0</v>
      </c>
      <c r="I41" s="659">
        <f>DATOS!J111</f>
        <v>0</v>
      </c>
      <c r="J41" s="659">
        <f>DATOS!K111</f>
        <v>0</v>
      </c>
      <c r="K41" s="659">
        <f>DATOS!L111</f>
        <v>0</v>
      </c>
      <c r="L41" s="659">
        <f>DATOS!M111</f>
        <v>0</v>
      </c>
      <c r="M41" s="659">
        <f>DATOS!N111</f>
        <v>0</v>
      </c>
      <c r="N41" s="659">
        <f>DATOS!O111</f>
        <v>0</v>
      </c>
      <c r="O41" s="659">
        <f>DATOS!P111</f>
        <v>0</v>
      </c>
      <c r="P41" s="659">
        <f>DATOS!Q111</f>
        <v>0</v>
      </c>
      <c r="Q41" s="659">
        <f>DATOS!R111</f>
        <v>0</v>
      </c>
      <c r="R41" s="659">
        <f>DATOS!S111</f>
        <v>0</v>
      </c>
      <c r="S41" s="659">
        <f>DATOS!T111</f>
        <v>0</v>
      </c>
      <c r="T41" s="659">
        <f>DATOS!U111</f>
        <v>0</v>
      </c>
      <c r="U41" s="659">
        <f>DATOS!V111</f>
        <v>0</v>
      </c>
      <c r="V41" s="659">
        <f>DATOS!W111</f>
        <v>0</v>
      </c>
      <c r="W41" s="659">
        <f>DATOS!X111</f>
        <v>0</v>
      </c>
      <c r="X41" s="659">
        <f>DATOS!Y111</f>
        <v>0</v>
      </c>
      <c r="Y41" s="659">
        <f>DATOS!Z111</f>
        <v>0</v>
      </c>
      <c r="Z41" s="660">
        <f t="shared" si="0"/>
        <v>0</v>
      </c>
      <c r="AA41" s="660">
        <f t="shared" si="1"/>
        <v>0</v>
      </c>
    </row>
    <row r="42" spans="1:27" x14ac:dyDescent="0.2">
      <c r="A42" s="169" t="s">
        <v>614</v>
      </c>
      <c r="B42" s="659">
        <f>DATOS!C112</f>
        <v>0</v>
      </c>
      <c r="C42" s="659">
        <f>DATOS!D112</f>
        <v>0</v>
      </c>
      <c r="D42" s="659">
        <f>DATOS!E112</f>
        <v>8012.4</v>
      </c>
      <c r="E42" s="659">
        <f>DATOS!F112</f>
        <v>0</v>
      </c>
      <c r="F42" s="659">
        <f>DATOS!G112</f>
        <v>4171.2</v>
      </c>
      <c r="G42" s="659">
        <f>DATOS!H112</f>
        <v>0</v>
      </c>
      <c r="H42" s="659">
        <f>DATOS!I112</f>
        <v>4510</v>
      </c>
      <c r="I42" s="659">
        <f>DATOS!J112</f>
        <v>0</v>
      </c>
      <c r="J42" s="659">
        <f>DATOS!K112</f>
        <v>0</v>
      </c>
      <c r="K42" s="659">
        <f>DATOS!L112</f>
        <v>0</v>
      </c>
      <c r="L42" s="659">
        <f>DATOS!M112</f>
        <v>7898</v>
      </c>
      <c r="M42" s="659">
        <f>DATOS!N112</f>
        <v>0</v>
      </c>
      <c r="N42" s="659">
        <f>DATOS!O112</f>
        <v>0</v>
      </c>
      <c r="O42" s="659">
        <f>DATOS!P112</f>
        <v>0</v>
      </c>
      <c r="P42" s="659">
        <f>DATOS!Q112</f>
        <v>0</v>
      </c>
      <c r="Q42" s="659">
        <f>DATOS!R112</f>
        <v>0</v>
      </c>
      <c r="R42" s="659">
        <f>DATOS!S112</f>
        <v>0</v>
      </c>
      <c r="S42" s="659">
        <f>DATOS!T112</f>
        <v>0</v>
      </c>
      <c r="T42" s="659">
        <f>DATOS!U112</f>
        <v>0</v>
      </c>
      <c r="U42" s="659">
        <f>DATOS!V112</f>
        <v>0</v>
      </c>
      <c r="V42" s="659">
        <f>DATOS!W112</f>
        <v>0</v>
      </c>
      <c r="W42" s="659">
        <f>DATOS!X112</f>
        <v>0</v>
      </c>
      <c r="X42" s="659">
        <f>DATOS!Y112</f>
        <v>0</v>
      </c>
      <c r="Y42" s="659">
        <f>DATOS!Z112</f>
        <v>0</v>
      </c>
      <c r="Z42" s="660">
        <f t="shared" si="0"/>
        <v>24591.599999999999</v>
      </c>
      <c r="AA42" s="660">
        <f t="shared" si="1"/>
        <v>0</v>
      </c>
    </row>
    <row r="43" spans="1:27" x14ac:dyDescent="0.2">
      <c r="A43" s="169" t="s">
        <v>419</v>
      </c>
      <c r="B43" s="659">
        <f>DATOS!C113</f>
        <v>0</v>
      </c>
      <c r="C43" s="659">
        <f>DATOS!D113</f>
        <v>0</v>
      </c>
      <c r="D43" s="659">
        <f>DATOS!E113</f>
        <v>0</v>
      </c>
      <c r="E43" s="659">
        <f>DATOS!F113</f>
        <v>0</v>
      </c>
      <c r="F43" s="659">
        <f>DATOS!G113</f>
        <v>0</v>
      </c>
      <c r="G43" s="659">
        <f>DATOS!H113</f>
        <v>0</v>
      </c>
      <c r="H43" s="659">
        <f>DATOS!I113</f>
        <v>0</v>
      </c>
      <c r="I43" s="659">
        <f>DATOS!J113</f>
        <v>0</v>
      </c>
      <c r="J43" s="659">
        <f>DATOS!K113</f>
        <v>0</v>
      </c>
      <c r="K43" s="659">
        <f>DATOS!L113</f>
        <v>0</v>
      </c>
      <c r="L43" s="659">
        <f>DATOS!M113</f>
        <v>0</v>
      </c>
      <c r="M43" s="659">
        <f>DATOS!N113</f>
        <v>0</v>
      </c>
      <c r="N43" s="659">
        <f>DATOS!O113</f>
        <v>0</v>
      </c>
      <c r="O43" s="659">
        <f>DATOS!P113</f>
        <v>0</v>
      </c>
      <c r="P43" s="659">
        <f>DATOS!Q113</f>
        <v>0</v>
      </c>
      <c r="Q43" s="659">
        <f>DATOS!R113</f>
        <v>0</v>
      </c>
      <c r="R43" s="659">
        <f>DATOS!S113</f>
        <v>0</v>
      </c>
      <c r="S43" s="659">
        <f>DATOS!T113</f>
        <v>0</v>
      </c>
      <c r="T43" s="659">
        <f>DATOS!U113</f>
        <v>0</v>
      </c>
      <c r="U43" s="659">
        <f>DATOS!V113</f>
        <v>0</v>
      </c>
      <c r="V43" s="659">
        <f>DATOS!W113</f>
        <v>0</v>
      </c>
      <c r="W43" s="659">
        <f>DATOS!X113</f>
        <v>0</v>
      </c>
      <c r="X43" s="659">
        <f>DATOS!Y113</f>
        <v>0</v>
      </c>
      <c r="Y43" s="659">
        <f>DATOS!Z113</f>
        <v>0</v>
      </c>
      <c r="Z43" s="660">
        <f t="shared" si="0"/>
        <v>0</v>
      </c>
      <c r="AA43" s="660">
        <f t="shared" si="1"/>
        <v>0</v>
      </c>
    </row>
    <row r="44" spans="1:27" x14ac:dyDescent="0.2">
      <c r="A44" s="169" t="s">
        <v>420</v>
      </c>
      <c r="B44" s="659">
        <f>DATOS!C114</f>
        <v>0</v>
      </c>
      <c r="C44" s="659">
        <f>DATOS!D114</f>
        <v>0</v>
      </c>
      <c r="D44" s="659">
        <f>DATOS!E114</f>
        <v>0</v>
      </c>
      <c r="E44" s="659">
        <f>DATOS!F114</f>
        <v>0</v>
      </c>
      <c r="F44" s="659">
        <f>DATOS!G114</f>
        <v>0</v>
      </c>
      <c r="G44" s="659">
        <f>DATOS!H114</f>
        <v>0</v>
      </c>
      <c r="H44" s="659">
        <f>DATOS!I114</f>
        <v>0</v>
      </c>
      <c r="I44" s="659">
        <f>DATOS!J114</f>
        <v>0</v>
      </c>
      <c r="J44" s="659">
        <f>DATOS!K114</f>
        <v>0</v>
      </c>
      <c r="K44" s="659">
        <f>DATOS!L114</f>
        <v>0</v>
      </c>
      <c r="L44" s="659">
        <f>DATOS!M114</f>
        <v>0</v>
      </c>
      <c r="M44" s="659">
        <f>DATOS!N114</f>
        <v>0</v>
      </c>
      <c r="N44" s="659">
        <f>DATOS!O114</f>
        <v>0</v>
      </c>
      <c r="O44" s="659">
        <f>DATOS!P114</f>
        <v>0</v>
      </c>
      <c r="P44" s="659">
        <f>DATOS!Q114</f>
        <v>0</v>
      </c>
      <c r="Q44" s="659">
        <f>DATOS!R114</f>
        <v>0</v>
      </c>
      <c r="R44" s="659">
        <f>DATOS!S114</f>
        <v>0</v>
      </c>
      <c r="S44" s="659">
        <f>DATOS!T114</f>
        <v>0</v>
      </c>
      <c r="T44" s="659">
        <f>DATOS!U114</f>
        <v>0</v>
      </c>
      <c r="U44" s="659">
        <f>DATOS!V114</f>
        <v>0</v>
      </c>
      <c r="V44" s="659">
        <f>DATOS!W114</f>
        <v>0</v>
      </c>
      <c r="W44" s="659">
        <f>DATOS!X114</f>
        <v>0</v>
      </c>
      <c r="X44" s="659">
        <f>DATOS!Y114</f>
        <v>0</v>
      </c>
      <c r="Y44" s="659">
        <f>DATOS!Z114</f>
        <v>0</v>
      </c>
      <c r="Z44" s="660">
        <f t="shared" si="0"/>
        <v>0</v>
      </c>
      <c r="AA44" s="660">
        <f t="shared" si="1"/>
        <v>0</v>
      </c>
    </row>
    <row r="45" spans="1:27" x14ac:dyDescent="0.2">
      <c r="A45" s="169" t="s">
        <v>615</v>
      </c>
      <c r="B45" s="659">
        <f>DATOS!C115</f>
        <v>26255.09</v>
      </c>
      <c r="C45" s="659">
        <f>DATOS!D115</f>
        <v>0</v>
      </c>
      <c r="D45" s="659">
        <f>DATOS!E115</f>
        <v>19917.580000000002</v>
      </c>
      <c r="E45" s="659">
        <f>DATOS!F115</f>
        <v>0</v>
      </c>
      <c r="F45" s="659">
        <f>DATOS!G115</f>
        <v>22234.49</v>
      </c>
      <c r="G45" s="659">
        <f>DATOS!H115</f>
        <v>0</v>
      </c>
      <c r="H45" s="659">
        <f>DATOS!I115</f>
        <v>22187.79</v>
      </c>
      <c r="I45" s="659">
        <f>DATOS!J115</f>
        <v>0</v>
      </c>
      <c r="J45" s="659">
        <f>DATOS!K115</f>
        <v>29042.9</v>
      </c>
      <c r="K45" s="659">
        <f>DATOS!L115</f>
        <v>0</v>
      </c>
      <c r="L45" s="659">
        <f>DATOS!M115</f>
        <v>21465.06</v>
      </c>
      <c r="M45" s="659">
        <f>DATOS!N115</f>
        <v>0</v>
      </c>
      <c r="N45" s="659">
        <f>DATOS!O115</f>
        <v>0</v>
      </c>
      <c r="O45" s="659">
        <f>DATOS!P115</f>
        <v>0</v>
      </c>
      <c r="P45" s="659">
        <f>DATOS!Q115</f>
        <v>0</v>
      </c>
      <c r="Q45" s="659">
        <f>DATOS!R115</f>
        <v>0</v>
      </c>
      <c r="R45" s="659">
        <f>DATOS!S115</f>
        <v>0</v>
      </c>
      <c r="S45" s="659">
        <f>DATOS!T115</f>
        <v>0</v>
      </c>
      <c r="T45" s="659">
        <f>DATOS!U115</f>
        <v>0</v>
      </c>
      <c r="U45" s="659">
        <f>DATOS!V115</f>
        <v>0</v>
      </c>
      <c r="V45" s="659">
        <f>DATOS!W115</f>
        <v>0</v>
      </c>
      <c r="W45" s="659">
        <f>DATOS!X115</f>
        <v>0</v>
      </c>
      <c r="X45" s="659">
        <f>DATOS!Y115</f>
        <v>0</v>
      </c>
      <c r="Y45" s="659">
        <f>DATOS!Z115</f>
        <v>0</v>
      </c>
      <c r="Z45" s="660">
        <f t="shared" si="0"/>
        <v>141102.91</v>
      </c>
      <c r="AA45" s="660">
        <f t="shared" si="1"/>
        <v>0</v>
      </c>
    </row>
    <row r="46" spans="1:27" x14ac:dyDescent="0.2">
      <c r="A46" s="169" t="s">
        <v>616</v>
      </c>
      <c r="B46" s="659">
        <f>DATOS!C116</f>
        <v>0</v>
      </c>
      <c r="C46" s="659">
        <f>DATOS!D116</f>
        <v>0</v>
      </c>
      <c r="D46" s="659">
        <f>DATOS!E116</f>
        <v>0</v>
      </c>
      <c r="E46" s="659">
        <f>DATOS!F116</f>
        <v>0</v>
      </c>
      <c r="F46" s="659">
        <f>DATOS!G116</f>
        <v>0</v>
      </c>
      <c r="G46" s="659">
        <f>DATOS!H116</f>
        <v>0</v>
      </c>
      <c r="H46" s="659">
        <f>DATOS!I116</f>
        <v>0</v>
      </c>
      <c r="I46" s="659">
        <f>DATOS!J116</f>
        <v>0</v>
      </c>
      <c r="J46" s="659">
        <f>DATOS!K116</f>
        <v>0</v>
      </c>
      <c r="K46" s="659">
        <f>DATOS!L116</f>
        <v>0</v>
      </c>
      <c r="L46" s="659">
        <f>DATOS!M116</f>
        <v>0</v>
      </c>
      <c r="M46" s="659">
        <f>DATOS!N116</f>
        <v>0</v>
      </c>
      <c r="N46" s="659">
        <f>DATOS!O116</f>
        <v>0</v>
      </c>
      <c r="O46" s="659">
        <f>DATOS!P116</f>
        <v>0</v>
      </c>
      <c r="P46" s="659">
        <f>DATOS!Q116</f>
        <v>0</v>
      </c>
      <c r="Q46" s="659">
        <f>DATOS!R116</f>
        <v>0</v>
      </c>
      <c r="R46" s="659">
        <f>DATOS!S116</f>
        <v>0</v>
      </c>
      <c r="S46" s="659">
        <f>DATOS!T116</f>
        <v>0</v>
      </c>
      <c r="T46" s="659">
        <f>DATOS!U116</f>
        <v>0</v>
      </c>
      <c r="U46" s="659">
        <f>DATOS!V116</f>
        <v>0</v>
      </c>
      <c r="V46" s="659">
        <f>DATOS!W116</f>
        <v>0</v>
      </c>
      <c r="W46" s="659">
        <f>DATOS!X116</f>
        <v>0</v>
      </c>
      <c r="X46" s="659">
        <f>DATOS!Y116</f>
        <v>0</v>
      </c>
      <c r="Y46" s="659">
        <f>DATOS!Z116</f>
        <v>0</v>
      </c>
      <c r="Z46" s="660">
        <f t="shared" si="0"/>
        <v>0</v>
      </c>
      <c r="AA46" s="660">
        <f t="shared" si="1"/>
        <v>0</v>
      </c>
    </row>
    <row r="47" spans="1:27" x14ac:dyDescent="0.2">
      <c r="A47" s="169" t="s">
        <v>617</v>
      </c>
      <c r="B47" s="659">
        <f>DATOS!C117</f>
        <v>0</v>
      </c>
      <c r="C47" s="659">
        <f>DATOS!D117</f>
        <v>0</v>
      </c>
      <c r="D47" s="659">
        <f>DATOS!E117</f>
        <v>0</v>
      </c>
      <c r="E47" s="659">
        <f>DATOS!F117</f>
        <v>0</v>
      </c>
      <c r="F47" s="659">
        <f>DATOS!G117</f>
        <v>0</v>
      </c>
      <c r="G47" s="659">
        <f>DATOS!H117</f>
        <v>0</v>
      </c>
      <c r="H47" s="659">
        <f>DATOS!I117</f>
        <v>0</v>
      </c>
      <c r="I47" s="659">
        <f>DATOS!J117</f>
        <v>0</v>
      </c>
      <c r="J47" s="659">
        <f>DATOS!K117</f>
        <v>0</v>
      </c>
      <c r="K47" s="659">
        <f>DATOS!L117</f>
        <v>0</v>
      </c>
      <c r="L47" s="659">
        <f>DATOS!M117</f>
        <v>0</v>
      </c>
      <c r="M47" s="659">
        <f>DATOS!N117</f>
        <v>0</v>
      </c>
      <c r="N47" s="659">
        <f>DATOS!O117</f>
        <v>0</v>
      </c>
      <c r="O47" s="659">
        <f>DATOS!P117</f>
        <v>0</v>
      </c>
      <c r="P47" s="659">
        <f>DATOS!Q117</f>
        <v>0</v>
      </c>
      <c r="Q47" s="659">
        <f>DATOS!R117</f>
        <v>0</v>
      </c>
      <c r="R47" s="659">
        <f>DATOS!S117</f>
        <v>0</v>
      </c>
      <c r="S47" s="659">
        <f>DATOS!T117</f>
        <v>0</v>
      </c>
      <c r="T47" s="659">
        <f>DATOS!U117</f>
        <v>0</v>
      </c>
      <c r="U47" s="659">
        <f>DATOS!V117</f>
        <v>0</v>
      </c>
      <c r="V47" s="659">
        <f>DATOS!W117</f>
        <v>0</v>
      </c>
      <c r="W47" s="659">
        <f>DATOS!X117</f>
        <v>0</v>
      </c>
      <c r="X47" s="659">
        <f>DATOS!Y117</f>
        <v>0</v>
      </c>
      <c r="Y47" s="659">
        <f>DATOS!Z117</f>
        <v>0</v>
      </c>
      <c r="Z47" s="660">
        <f t="shared" si="0"/>
        <v>0</v>
      </c>
      <c r="AA47" s="660">
        <f t="shared" si="1"/>
        <v>0</v>
      </c>
    </row>
    <row r="48" spans="1:27" ht="13.5" thickBot="1" x14ac:dyDescent="0.25">
      <c r="A48" s="168" t="s">
        <v>618</v>
      </c>
      <c r="B48" s="659">
        <f>DATOS!C118</f>
        <v>0</v>
      </c>
      <c r="C48" s="659">
        <f>DATOS!D118</f>
        <v>0</v>
      </c>
      <c r="D48" s="659">
        <f>DATOS!E118</f>
        <v>0</v>
      </c>
      <c r="E48" s="659">
        <f>DATOS!F118</f>
        <v>0</v>
      </c>
      <c r="F48" s="659">
        <f>DATOS!G118</f>
        <v>0</v>
      </c>
      <c r="G48" s="659">
        <f>DATOS!H118</f>
        <v>0</v>
      </c>
      <c r="H48" s="659">
        <f>DATOS!I118</f>
        <v>0</v>
      </c>
      <c r="I48" s="659">
        <f>DATOS!J118</f>
        <v>0</v>
      </c>
      <c r="J48" s="659">
        <f>DATOS!K118</f>
        <v>0</v>
      </c>
      <c r="K48" s="659">
        <f>DATOS!L118</f>
        <v>0</v>
      </c>
      <c r="L48" s="659">
        <f>DATOS!M118</f>
        <v>0</v>
      </c>
      <c r="M48" s="659">
        <f>DATOS!N118</f>
        <v>0</v>
      </c>
      <c r="N48" s="659">
        <f>DATOS!O118</f>
        <v>0</v>
      </c>
      <c r="O48" s="659">
        <f>DATOS!P118</f>
        <v>0</v>
      </c>
      <c r="P48" s="659">
        <f>DATOS!Q118</f>
        <v>0</v>
      </c>
      <c r="Q48" s="659">
        <f>DATOS!R118</f>
        <v>0</v>
      </c>
      <c r="R48" s="659">
        <f>DATOS!S118</f>
        <v>0</v>
      </c>
      <c r="S48" s="659">
        <f>DATOS!T118</f>
        <v>0</v>
      </c>
      <c r="T48" s="659">
        <f>DATOS!U118</f>
        <v>0</v>
      </c>
      <c r="U48" s="659">
        <f>DATOS!V118</f>
        <v>0</v>
      </c>
      <c r="V48" s="659">
        <f>DATOS!W118</f>
        <v>0</v>
      </c>
      <c r="W48" s="659">
        <f>DATOS!X118</f>
        <v>0</v>
      </c>
      <c r="X48" s="659">
        <f>DATOS!Y118</f>
        <v>0</v>
      </c>
      <c r="Y48" s="659">
        <f>DATOS!Z118</f>
        <v>0</v>
      </c>
      <c r="Z48" s="660">
        <f t="shared" si="0"/>
        <v>0</v>
      </c>
      <c r="AA48" s="660">
        <f t="shared" si="1"/>
        <v>0</v>
      </c>
    </row>
    <row r="49" spans="1:27" ht="13.5" thickBot="1" x14ac:dyDescent="0.25">
      <c r="A49" s="544" t="s">
        <v>619</v>
      </c>
      <c r="B49" s="659">
        <f>DATOS!C119</f>
        <v>0</v>
      </c>
      <c r="C49" s="659">
        <f>DATOS!D119</f>
        <v>0</v>
      </c>
      <c r="D49" s="659">
        <f>DATOS!E119</f>
        <v>0</v>
      </c>
      <c r="E49" s="659">
        <f>DATOS!F119</f>
        <v>0</v>
      </c>
      <c r="F49" s="659">
        <f>DATOS!G119</f>
        <v>0</v>
      </c>
      <c r="G49" s="659">
        <f>DATOS!H119</f>
        <v>0</v>
      </c>
      <c r="H49" s="659">
        <f>DATOS!I119</f>
        <v>0</v>
      </c>
      <c r="I49" s="659">
        <f>DATOS!J119</f>
        <v>0</v>
      </c>
      <c r="J49" s="659">
        <f>DATOS!K119</f>
        <v>0</v>
      </c>
      <c r="K49" s="659">
        <f>DATOS!L119</f>
        <v>0</v>
      </c>
      <c r="L49" s="659">
        <f>DATOS!M119</f>
        <v>0</v>
      </c>
      <c r="M49" s="659">
        <f>DATOS!N119</f>
        <v>0</v>
      </c>
      <c r="N49" s="659">
        <f>DATOS!O119</f>
        <v>0</v>
      </c>
      <c r="O49" s="659">
        <f>DATOS!P119</f>
        <v>0</v>
      </c>
      <c r="P49" s="659">
        <f>DATOS!Q119</f>
        <v>0</v>
      </c>
      <c r="Q49" s="659">
        <f>DATOS!R119</f>
        <v>0</v>
      </c>
      <c r="R49" s="659">
        <f>DATOS!S119</f>
        <v>0</v>
      </c>
      <c r="S49" s="659">
        <f>DATOS!T119</f>
        <v>0</v>
      </c>
      <c r="T49" s="659">
        <f>DATOS!U119</f>
        <v>0</v>
      </c>
      <c r="U49" s="659">
        <f>DATOS!V119</f>
        <v>0</v>
      </c>
      <c r="V49" s="659">
        <f>DATOS!W119</f>
        <v>0</v>
      </c>
      <c r="W49" s="659">
        <f>DATOS!X119</f>
        <v>0</v>
      </c>
      <c r="X49" s="659">
        <f>DATOS!Y119</f>
        <v>0</v>
      </c>
      <c r="Y49" s="659">
        <f>DATOS!Z119</f>
        <v>0</v>
      </c>
      <c r="Z49" s="660">
        <f t="shared" si="0"/>
        <v>0</v>
      </c>
      <c r="AA49" s="660">
        <f t="shared" si="1"/>
        <v>0</v>
      </c>
    </row>
    <row r="50" spans="1:27" ht="13.5" thickBot="1" x14ac:dyDescent="0.25">
      <c r="A50" s="544" t="s">
        <v>620</v>
      </c>
      <c r="B50" s="659">
        <f>DATOS!C120</f>
        <v>0</v>
      </c>
      <c r="C50" s="659">
        <f>DATOS!D120</f>
        <v>0</v>
      </c>
      <c r="D50" s="659">
        <f>DATOS!E120</f>
        <v>0</v>
      </c>
      <c r="E50" s="659">
        <f>DATOS!F120</f>
        <v>0</v>
      </c>
      <c r="F50" s="659">
        <f>DATOS!G120</f>
        <v>0</v>
      </c>
      <c r="G50" s="659">
        <f>DATOS!H120</f>
        <v>0</v>
      </c>
      <c r="H50" s="659">
        <f>DATOS!I120</f>
        <v>0</v>
      </c>
      <c r="I50" s="659">
        <f>DATOS!J120</f>
        <v>0</v>
      </c>
      <c r="J50" s="659">
        <f>DATOS!K120</f>
        <v>0</v>
      </c>
      <c r="K50" s="659">
        <f>DATOS!L120</f>
        <v>0</v>
      </c>
      <c r="L50" s="659">
        <f>DATOS!M120</f>
        <v>0</v>
      </c>
      <c r="M50" s="659">
        <f>DATOS!N120</f>
        <v>0</v>
      </c>
      <c r="N50" s="659">
        <f>DATOS!O120</f>
        <v>0</v>
      </c>
      <c r="O50" s="659">
        <f>DATOS!P120</f>
        <v>0</v>
      </c>
      <c r="P50" s="659">
        <f>DATOS!Q120</f>
        <v>0</v>
      </c>
      <c r="Q50" s="659">
        <f>DATOS!R120</f>
        <v>0</v>
      </c>
      <c r="R50" s="659">
        <f>DATOS!S120</f>
        <v>0</v>
      </c>
      <c r="S50" s="659">
        <f>DATOS!T120</f>
        <v>0</v>
      </c>
      <c r="T50" s="659">
        <f>DATOS!U120</f>
        <v>0</v>
      </c>
      <c r="U50" s="659">
        <f>DATOS!V120</f>
        <v>0</v>
      </c>
      <c r="V50" s="659">
        <f>DATOS!W120</f>
        <v>0</v>
      </c>
      <c r="W50" s="659">
        <f>DATOS!X120</f>
        <v>0</v>
      </c>
      <c r="X50" s="659">
        <f>DATOS!Y120</f>
        <v>0</v>
      </c>
      <c r="Y50" s="659">
        <f>DATOS!Z120</f>
        <v>0</v>
      </c>
      <c r="Z50" s="660">
        <f t="shared" si="0"/>
        <v>0</v>
      </c>
      <c r="AA50" s="660">
        <f t="shared" si="1"/>
        <v>0</v>
      </c>
    </row>
    <row r="51" spans="1:27" ht="13.5" thickBot="1" x14ac:dyDescent="0.25">
      <c r="A51" s="544" t="s">
        <v>621</v>
      </c>
      <c r="B51" s="659">
        <f>DATOS!C121</f>
        <v>0</v>
      </c>
      <c r="C51" s="659">
        <f>DATOS!D121</f>
        <v>0</v>
      </c>
      <c r="D51" s="659">
        <f>DATOS!E121</f>
        <v>0</v>
      </c>
      <c r="E51" s="659">
        <f>DATOS!F121</f>
        <v>0</v>
      </c>
      <c r="F51" s="659">
        <f>DATOS!G121</f>
        <v>0</v>
      </c>
      <c r="G51" s="659">
        <f>DATOS!H121</f>
        <v>0</v>
      </c>
      <c r="H51" s="659">
        <f>DATOS!I121</f>
        <v>0</v>
      </c>
      <c r="I51" s="659">
        <f>DATOS!J121</f>
        <v>0</v>
      </c>
      <c r="J51" s="659">
        <f>DATOS!K121</f>
        <v>0</v>
      </c>
      <c r="K51" s="659">
        <f>DATOS!L121</f>
        <v>0</v>
      </c>
      <c r="L51" s="659">
        <f>DATOS!M121</f>
        <v>0</v>
      </c>
      <c r="M51" s="659">
        <f>DATOS!N121</f>
        <v>0</v>
      </c>
      <c r="N51" s="659">
        <f>DATOS!O121</f>
        <v>0</v>
      </c>
      <c r="O51" s="659">
        <f>DATOS!P121</f>
        <v>0</v>
      </c>
      <c r="P51" s="659">
        <f>DATOS!Q121</f>
        <v>0</v>
      </c>
      <c r="Q51" s="659">
        <f>DATOS!R121</f>
        <v>0</v>
      </c>
      <c r="R51" s="659">
        <f>DATOS!S121</f>
        <v>0</v>
      </c>
      <c r="S51" s="659">
        <f>DATOS!T121</f>
        <v>0</v>
      </c>
      <c r="T51" s="659">
        <f>DATOS!U121</f>
        <v>0</v>
      </c>
      <c r="U51" s="659">
        <f>DATOS!V121</f>
        <v>0</v>
      </c>
      <c r="V51" s="659">
        <f>DATOS!W121</f>
        <v>0</v>
      </c>
      <c r="W51" s="659">
        <f>DATOS!X121</f>
        <v>0</v>
      </c>
      <c r="X51" s="659">
        <f>DATOS!Y121</f>
        <v>0</v>
      </c>
      <c r="Y51" s="659">
        <f>DATOS!Z121</f>
        <v>0</v>
      </c>
      <c r="Z51" s="660">
        <f t="shared" si="0"/>
        <v>0</v>
      </c>
      <c r="AA51" s="660">
        <f t="shared" si="1"/>
        <v>0</v>
      </c>
    </row>
    <row r="52" spans="1:27" ht="13.5" thickBot="1" x14ac:dyDescent="0.25">
      <c r="A52" s="544" t="s">
        <v>710</v>
      </c>
      <c r="B52" s="659">
        <f>DATOS!C122</f>
        <v>963.01</v>
      </c>
      <c r="C52" s="659">
        <f>DATOS!D122</f>
        <v>0</v>
      </c>
      <c r="D52" s="659">
        <f>DATOS!E122</f>
        <v>0</v>
      </c>
      <c r="E52" s="659">
        <f>DATOS!F122</f>
        <v>0</v>
      </c>
      <c r="F52" s="659">
        <f>DATOS!G122</f>
        <v>801.85</v>
      </c>
      <c r="G52" s="659">
        <f>DATOS!H122</f>
        <v>0</v>
      </c>
      <c r="H52" s="659">
        <f>DATOS!I122</f>
        <v>0</v>
      </c>
      <c r="I52" s="659">
        <f>DATOS!J122</f>
        <v>0</v>
      </c>
      <c r="J52" s="659">
        <f>DATOS!K122</f>
        <v>1679.51</v>
      </c>
      <c r="K52" s="659">
        <f>DATOS!L122</f>
        <v>0</v>
      </c>
      <c r="L52" s="659">
        <f>DATOS!M122</f>
        <v>0</v>
      </c>
      <c r="M52" s="659">
        <f>DATOS!N122</f>
        <v>0</v>
      </c>
      <c r="N52" s="659">
        <f>DATOS!O122</f>
        <v>0</v>
      </c>
      <c r="O52" s="659">
        <f>DATOS!P122</f>
        <v>0</v>
      </c>
      <c r="P52" s="659">
        <f>DATOS!Q122</f>
        <v>0</v>
      </c>
      <c r="Q52" s="659">
        <f>DATOS!R122</f>
        <v>0</v>
      </c>
      <c r="R52" s="659">
        <f>DATOS!S122</f>
        <v>0</v>
      </c>
      <c r="S52" s="659">
        <f>DATOS!T122</f>
        <v>0</v>
      </c>
      <c r="T52" s="659">
        <f>DATOS!U122</f>
        <v>0</v>
      </c>
      <c r="U52" s="659">
        <f>DATOS!V122</f>
        <v>0</v>
      </c>
      <c r="V52" s="659">
        <f>DATOS!W122</f>
        <v>0</v>
      </c>
      <c r="W52" s="659">
        <f>DATOS!X122</f>
        <v>0</v>
      </c>
      <c r="X52" s="659">
        <f>DATOS!Y122</f>
        <v>0</v>
      </c>
      <c r="Y52" s="659">
        <f>DATOS!Z122</f>
        <v>0</v>
      </c>
      <c r="Z52" s="660">
        <f t="shared" si="0"/>
        <v>3444.37</v>
      </c>
      <c r="AA52" s="660">
        <f t="shared" si="1"/>
        <v>0</v>
      </c>
    </row>
    <row r="53" spans="1:27" ht="13.5" thickBot="1" x14ac:dyDescent="0.25">
      <c r="A53" s="544" t="s">
        <v>645</v>
      </c>
      <c r="B53" s="659">
        <f>DATOS!C123</f>
        <v>2119.7600000000002</v>
      </c>
      <c r="C53" s="659">
        <f>DATOS!D123</f>
        <v>0</v>
      </c>
      <c r="D53" s="659">
        <f>DATOS!E123</f>
        <v>870.84</v>
      </c>
      <c r="E53" s="659">
        <f>DATOS!F123</f>
        <v>0</v>
      </c>
      <c r="F53" s="659">
        <f>DATOS!G123</f>
        <v>899.88</v>
      </c>
      <c r="G53" s="659">
        <f>DATOS!H123</f>
        <v>0</v>
      </c>
      <c r="H53" s="659">
        <f>DATOS!I123</f>
        <v>2274.5500000000002</v>
      </c>
      <c r="I53" s="659">
        <f>DATOS!J123</f>
        <v>0</v>
      </c>
      <c r="J53" s="659">
        <f>DATOS!K123</f>
        <v>1413.89</v>
      </c>
      <c r="K53" s="659">
        <f>DATOS!L123</f>
        <v>0</v>
      </c>
      <c r="L53" s="659">
        <f>DATOS!M123</f>
        <v>1232.3</v>
      </c>
      <c r="M53" s="659">
        <f>DATOS!N123</f>
        <v>0</v>
      </c>
      <c r="N53" s="659">
        <f>DATOS!O123</f>
        <v>0</v>
      </c>
      <c r="O53" s="659">
        <f>DATOS!P123</f>
        <v>0</v>
      </c>
      <c r="P53" s="659">
        <f>DATOS!Q123</f>
        <v>0</v>
      </c>
      <c r="Q53" s="659">
        <f>DATOS!R123</f>
        <v>0</v>
      </c>
      <c r="R53" s="659">
        <f>DATOS!S123</f>
        <v>0</v>
      </c>
      <c r="S53" s="659">
        <f>DATOS!T123</f>
        <v>0</v>
      </c>
      <c r="T53" s="659">
        <f>DATOS!U123</f>
        <v>0</v>
      </c>
      <c r="U53" s="659">
        <f>DATOS!V123</f>
        <v>0</v>
      </c>
      <c r="V53" s="659">
        <f>DATOS!W123</f>
        <v>0</v>
      </c>
      <c r="W53" s="659">
        <f>DATOS!X123</f>
        <v>0</v>
      </c>
      <c r="X53" s="659">
        <f>DATOS!Y123</f>
        <v>0</v>
      </c>
      <c r="Y53" s="659">
        <f>DATOS!Z123</f>
        <v>0</v>
      </c>
      <c r="Z53" s="660">
        <f t="shared" si="0"/>
        <v>8811.2200000000012</v>
      </c>
      <c r="AA53" s="660">
        <f t="shared" si="1"/>
        <v>0</v>
      </c>
    </row>
    <row r="54" spans="1:27" ht="13.5" thickBot="1" x14ac:dyDescent="0.25">
      <c r="A54" s="544" t="s">
        <v>711</v>
      </c>
      <c r="B54" s="659">
        <f>DATOS!C124</f>
        <v>1550.8</v>
      </c>
      <c r="C54" s="659">
        <f>DATOS!D124</f>
        <v>0</v>
      </c>
      <c r="D54" s="659">
        <f>DATOS!E124</f>
        <v>0</v>
      </c>
      <c r="E54" s="659">
        <f>DATOS!F124</f>
        <v>0</v>
      </c>
      <c r="F54" s="659">
        <f>DATOS!G124</f>
        <v>0</v>
      </c>
      <c r="G54" s="659">
        <f>DATOS!H124</f>
        <v>0</v>
      </c>
      <c r="H54" s="659">
        <f>DATOS!I124</f>
        <v>0</v>
      </c>
      <c r="I54" s="659">
        <f>DATOS!J124</f>
        <v>0</v>
      </c>
      <c r="J54" s="659">
        <f>DATOS!K124</f>
        <v>0</v>
      </c>
      <c r="K54" s="659">
        <f>DATOS!L124</f>
        <v>0</v>
      </c>
      <c r="L54" s="659">
        <f>DATOS!M124</f>
        <v>0</v>
      </c>
      <c r="M54" s="659">
        <f>DATOS!N124</f>
        <v>0</v>
      </c>
      <c r="N54" s="659">
        <f>DATOS!O124</f>
        <v>0</v>
      </c>
      <c r="O54" s="659">
        <f>DATOS!P124</f>
        <v>0</v>
      </c>
      <c r="P54" s="659">
        <f>DATOS!Q124</f>
        <v>0</v>
      </c>
      <c r="Q54" s="659">
        <f>DATOS!R124</f>
        <v>0</v>
      </c>
      <c r="R54" s="659">
        <f>DATOS!S124</f>
        <v>0</v>
      </c>
      <c r="S54" s="659">
        <f>DATOS!T124</f>
        <v>0</v>
      </c>
      <c r="T54" s="659">
        <f>DATOS!U124</f>
        <v>0</v>
      </c>
      <c r="U54" s="659">
        <f>DATOS!V124</f>
        <v>0</v>
      </c>
      <c r="V54" s="659">
        <f>DATOS!W124</f>
        <v>0</v>
      </c>
      <c r="W54" s="659">
        <f>DATOS!X124</f>
        <v>0</v>
      </c>
      <c r="X54" s="659">
        <f>DATOS!Y124</f>
        <v>0</v>
      </c>
      <c r="Y54" s="659">
        <f>DATOS!Z124</f>
        <v>0</v>
      </c>
      <c r="Z54" s="660">
        <f t="shared" si="0"/>
        <v>1550.8</v>
      </c>
      <c r="AA54" s="660">
        <f t="shared" si="1"/>
        <v>0</v>
      </c>
    </row>
    <row r="55" spans="1:27" ht="13.5" thickBot="1" x14ac:dyDescent="0.25">
      <c r="A55" s="544" t="s">
        <v>646</v>
      </c>
      <c r="B55" s="659">
        <f>DATOS!C125</f>
        <v>0</v>
      </c>
      <c r="C55" s="659">
        <f>DATOS!D125</f>
        <v>0</v>
      </c>
      <c r="D55" s="659">
        <f>DATOS!E125</f>
        <v>3121.6</v>
      </c>
      <c r="E55" s="659">
        <f>DATOS!F125</f>
        <v>0</v>
      </c>
      <c r="F55" s="659">
        <f>DATOS!G125</f>
        <v>4314.46</v>
      </c>
      <c r="G55" s="659">
        <f>DATOS!H125</f>
        <v>0</v>
      </c>
      <c r="H55" s="659">
        <f>DATOS!I125</f>
        <v>170.9</v>
      </c>
      <c r="I55" s="659">
        <f>DATOS!J125</f>
        <v>0</v>
      </c>
      <c r="J55" s="659">
        <f>DATOS!K125</f>
        <v>0</v>
      </c>
      <c r="K55" s="659">
        <f>DATOS!L125</f>
        <v>0</v>
      </c>
      <c r="L55" s="659">
        <f>DATOS!M125</f>
        <v>2506.15</v>
      </c>
      <c r="M55" s="659">
        <f>DATOS!N125</f>
        <v>0</v>
      </c>
      <c r="N55" s="659">
        <f>DATOS!O125</f>
        <v>0</v>
      </c>
      <c r="O55" s="659">
        <f>DATOS!P125</f>
        <v>0</v>
      </c>
      <c r="P55" s="659">
        <f>DATOS!Q125</f>
        <v>0</v>
      </c>
      <c r="Q55" s="659">
        <f>DATOS!R125</f>
        <v>0</v>
      </c>
      <c r="R55" s="659">
        <f>DATOS!S125</f>
        <v>0</v>
      </c>
      <c r="S55" s="659">
        <f>DATOS!T125</f>
        <v>0</v>
      </c>
      <c r="T55" s="659">
        <f>DATOS!U125</f>
        <v>0</v>
      </c>
      <c r="U55" s="659">
        <f>DATOS!V125</f>
        <v>0</v>
      </c>
      <c r="V55" s="659">
        <f>DATOS!W125</f>
        <v>0</v>
      </c>
      <c r="W55" s="659">
        <f>DATOS!X125</f>
        <v>0</v>
      </c>
      <c r="X55" s="659">
        <f>DATOS!Y125</f>
        <v>0</v>
      </c>
      <c r="Y55" s="659">
        <f>DATOS!Z125</f>
        <v>0</v>
      </c>
      <c r="Z55" s="660">
        <f t="shared" si="0"/>
        <v>10113.109999999999</v>
      </c>
      <c r="AA55" s="660">
        <f t="shared" si="1"/>
        <v>0</v>
      </c>
    </row>
    <row r="56" spans="1:27" ht="13.5" thickBot="1" x14ac:dyDescent="0.25">
      <c r="A56" s="544" t="s">
        <v>712</v>
      </c>
      <c r="B56" s="659">
        <f>DATOS!C127</f>
        <v>322.92</v>
      </c>
      <c r="C56" s="659">
        <f>DATOS!D127</f>
        <v>0</v>
      </c>
      <c r="D56" s="659">
        <f>DATOS!E127</f>
        <v>0</v>
      </c>
      <c r="E56" s="659">
        <f>DATOS!F127</f>
        <v>0</v>
      </c>
      <c r="F56" s="659">
        <f>DATOS!G127</f>
        <v>112</v>
      </c>
      <c r="G56" s="659">
        <f>DATOS!H127</f>
        <v>0</v>
      </c>
      <c r="H56" s="659">
        <f>DATOS!I127</f>
        <v>0</v>
      </c>
      <c r="I56" s="659">
        <f>DATOS!J127</f>
        <v>0</v>
      </c>
      <c r="J56" s="659">
        <f>DATOS!K127</f>
        <v>112</v>
      </c>
      <c r="K56" s="659">
        <f>DATOS!L127</f>
        <v>0</v>
      </c>
      <c r="L56" s="659">
        <f>DATOS!M127</f>
        <v>0</v>
      </c>
      <c r="M56" s="659">
        <f>DATOS!N127</f>
        <v>0</v>
      </c>
      <c r="N56" s="659">
        <f>DATOS!O127</f>
        <v>0</v>
      </c>
      <c r="O56" s="659">
        <f>DATOS!P127</f>
        <v>0</v>
      </c>
      <c r="P56" s="659">
        <f>DATOS!Q127</f>
        <v>0</v>
      </c>
      <c r="Q56" s="659">
        <f>DATOS!R127</f>
        <v>0</v>
      </c>
      <c r="R56" s="659">
        <f>DATOS!S127</f>
        <v>0</v>
      </c>
      <c r="S56" s="659">
        <f>DATOS!T127</f>
        <v>0</v>
      </c>
      <c r="T56" s="659">
        <f>DATOS!U127</f>
        <v>0</v>
      </c>
      <c r="U56" s="659">
        <f>DATOS!V127</f>
        <v>0</v>
      </c>
      <c r="V56" s="659">
        <f>DATOS!W127</f>
        <v>0</v>
      </c>
      <c r="W56" s="659">
        <f>DATOS!X127</f>
        <v>0</v>
      </c>
      <c r="X56" s="659">
        <f>DATOS!Y127</f>
        <v>0</v>
      </c>
      <c r="Y56" s="659">
        <f>DATOS!Z127</f>
        <v>0</v>
      </c>
      <c r="Z56" s="660">
        <f t="shared" si="0"/>
        <v>546.92000000000007</v>
      </c>
      <c r="AA56" s="660">
        <f t="shared" si="1"/>
        <v>0</v>
      </c>
    </row>
    <row r="57" spans="1:27" ht="13.5" thickBot="1" x14ac:dyDescent="0.25">
      <c r="A57" s="544" t="s">
        <v>713</v>
      </c>
      <c r="B57" s="659">
        <f>DATOS!C128</f>
        <v>0</v>
      </c>
      <c r="C57" s="659">
        <f>DATOS!D128</f>
        <v>0</v>
      </c>
      <c r="D57" s="659">
        <f>DATOS!E128</f>
        <v>0</v>
      </c>
      <c r="E57" s="659">
        <f>DATOS!F128</f>
        <v>0</v>
      </c>
      <c r="F57" s="659">
        <f>DATOS!G128</f>
        <v>0</v>
      </c>
      <c r="G57" s="659">
        <f>DATOS!H128</f>
        <v>0</v>
      </c>
      <c r="H57" s="659">
        <f>DATOS!I128</f>
        <v>0</v>
      </c>
      <c r="I57" s="659">
        <f>DATOS!J128</f>
        <v>0</v>
      </c>
      <c r="J57" s="659">
        <f>DATOS!K128</f>
        <v>0</v>
      </c>
      <c r="K57" s="659">
        <f>DATOS!L128</f>
        <v>0</v>
      </c>
      <c r="L57" s="659">
        <f>DATOS!M128</f>
        <v>0</v>
      </c>
      <c r="M57" s="659">
        <f>DATOS!N128</f>
        <v>0</v>
      </c>
      <c r="N57" s="659">
        <f>DATOS!O128</f>
        <v>0</v>
      </c>
      <c r="O57" s="659">
        <f>DATOS!P128</f>
        <v>0</v>
      </c>
      <c r="P57" s="659">
        <f>DATOS!Q128</f>
        <v>0</v>
      </c>
      <c r="Q57" s="659">
        <f>DATOS!R128</f>
        <v>0</v>
      </c>
      <c r="R57" s="659">
        <f>DATOS!S128</f>
        <v>0</v>
      </c>
      <c r="S57" s="659">
        <f>DATOS!T128</f>
        <v>0</v>
      </c>
      <c r="T57" s="659">
        <f>DATOS!U128</f>
        <v>0</v>
      </c>
      <c r="U57" s="659">
        <f>DATOS!V128</f>
        <v>0</v>
      </c>
      <c r="V57" s="659">
        <f>DATOS!W128</f>
        <v>0</v>
      </c>
      <c r="W57" s="659">
        <f>DATOS!X128</f>
        <v>0</v>
      </c>
      <c r="X57" s="659">
        <f>DATOS!Y128</f>
        <v>0</v>
      </c>
      <c r="Y57" s="659">
        <f>DATOS!Z128</f>
        <v>0</v>
      </c>
      <c r="Z57" s="660">
        <f t="shared" si="0"/>
        <v>0</v>
      </c>
      <c r="AA57" s="660">
        <f t="shared" si="1"/>
        <v>0</v>
      </c>
    </row>
    <row r="58" spans="1:27" ht="13.5" thickBot="1" x14ac:dyDescent="0.25">
      <c r="A58" s="544" t="s">
        <v>714</v>
      </c>
      <c r="B58" s="659">
        <f>DATOS!C129</f>
        <v>0</v>
      </c>
      <c r="C58" s="659">
        <f>DATOS!D129</f>
        <v>0</v>
      </c>
      <c r="D58" s="659">
        <f>DATOS!E129</f>
        <v>0</v>
      </c>
      <c r="E58" s="659">
        <f>DATOS!F129</f>
        <v>0</v>
      </c>
      <c r="F58" s="659">
        <f>DATOS!G129</f>
        <v>1232.54</v>
      </c>
      <c r="G58" s="659">
        <f>DATOS!H129</f>
        <v>0</v>
      </c>
      <c r="H58" s="659">
        <f>DATOS!I129</f>
        <v>406.44</v>
      </c>
      <c r="I58" s="659">
        <f>DATOS!J129</f>
        <v>0</v>
      </c>
      <c r="J58" s="659">
        <f>DATOS!K129</f>
        <v>0</v>
      </c>
      <c r="K58" s="659">
        <f>DATOS!L129</f>
        <v>0</v>
      </c>
      <c r="L58" s="659">
        <f>DATOS!M129</f>
        <v>0</v>
      </c>
      <c r="M58" s="659">
        <f>DATOS!N129</f>
        <v>0</v>
      </c>
      <c r="N58" s="659">
        <f>DATOS!O129</f>
        <v>0</v>
      </c>
      <c r="O58" s="659">
        <f>DATOS!P129</f>
        <v>0</v>
      </c>
      <c r="P58" s="659">
        <f>DATOS!Q129</f>
        <v>0</v>
      </c>
      <c r="Q58" s="659">
        <f>DATOS!R129</f>
        <v>0</v>
      </c>
      <c r="R58" s="659">
        <f>DATOS!S129</f>
        <v>0</v>
      </c>
      <c r="S58" s="659">
        <f>DATOS!T129</f>
        <v>0</v>
      </c>
      <c r="T58" s="659">
        <f>DATOS!U129</f>
        <v>0</v>
      </c>
      <c r="U58" s="659">
        <f>DATOS!V129</f>
        <v>0</v>
      </c>
      <c r="V58" s="659">
        <f>DATOS!W129</f>
        <v>0</v>
      </c>
      <c r="W58" s="659">
        <f>DATOS!X129</f>
        <v>0</v>
      </c>
      <c r="X58" s="659">
        <f>DATOS!Y129</f>
        <v>0</v>
      </c>
      <c r="Y58" s="659">
        <f>DATOS!Z129</f>
        <v>0</v>
      </c>
      <c r="Z58" s="660">
        <f t="shared" si="0"/>
        <v>1638.98</v>
      </c>
      <c r="AA58" s="660">
        <f t="shared" si="1"/>
        <v>0</v>
      </c>
    </row>
    <row r="59" spans="1:27" ht="13.5" thickBot="1" x14ac:dyDescent="0.25">
      <c r="A59" s="544" t="s">
        <v>715</v>
      </c>
      <c r="B59" s="659">
        <f>DATOS!C130</f>
        <v>126.06</v>
      </c>
      <c r="C59" s="659">
        <f>DATOS!D130</f>
        <v>0</v>
      </c>
      <c r="D59" s="659">
        <f>DATOS!E130</f>
        <v>260.04000000000002</v>
      </c>
      <c r="E59" s="659">
        <f>DATOS!F130</f>
        <v>0</v>
      </c>
      <c r="F59" s="659">
        <f>DATOS!G130</f>
        <v>0</v>
      </c>
      <c r="G59" s="659">
        <f>DATOS!H130</f>
        <v>0</v>
      </c>
      <c r="H59" s="659">
        <f>DATOS!I130</f>
        <v>0</v>
      </c>
      <c r="I59" s="659">
        <f>DATOS!J130</f>
        <v>0</v>
      </c>
      <c r="J59" s="659">
        <f>DATOS!K130</f>
        <v>0</v>
      </c>
      <c r="K59" s="659">
        <f>DATOS!L130</f>
        <v>0</v>
      </c>
      <c r="L59" s="659">
        <f>DATOS!M130</f>
        <v>149.49</v>
      </c>
      <c r="M59" s="659">
        <f>DATOS!N130</f>
        <v>0</v>
      </c>
      <c r="N59" s="659">
        <f>DATOS!O130</f>
        <v>0</v>
      </c>
      <c r="O59" s="659">
        <f>DATOS!P130</f>
        <v>0</v>
      </c>
      <c r="P59" s="659">
        <f>DATOS!Q130</f>
        <v>0</v>
      </c>
      <c r="Q59" s="659">
        <f>DATOS!R130</f>
        <v>0</v>
      </c>
      <c r="R59" s="659">
        <f>DATOS!S130</f>
        <v>0</v>
      </c>
      <c r="S59" s="659">
        <f>DATOS!T130</f>
        <v>0</v>
      </c>
      <c r="T59" s="659">
        <f>DATOS!U130</f>
        <v>0</v>
      </c>
      <c r="U59" s="659">
        <f>DATOS!V130</f>
        <v>0</v>
      </c>
      <c r="V59" s="659">
        <f>DATOS!W130</f>
        <v>0</v>
      </c>
      <c r="W59" s="659">
        <f>DATOS!X130</f>
        <v>0</v>
      </c>
      <c r="X59" s="659">
        <f>DATOS!Y130</f>
        <v>0</v>
      </c>
      <c r="Y59" s="659">
        <f>DATOS!Z130</f>
        <v>0</v>
      </c>
      <c r="Z59" s="660">
        <f t="shared" si="0"/>
        <v>535.59</v>
      </c>
      <c r="AA59" s="660">
        <f t="shared" si="1"/>
        <v>0</v>
      </c>
    </row>
    <row r="60" spans="1:27" ht="13.5" thickBot="1" x14ac:dyDescent="0.25">
      <c r="A60" s="544" t="s">
        <v>716</v>
      </c>
      <c r="B60" s="659">
        <f>DATOS!C131</f>
        <v>0</v>
      </c>
      <c r="C60" s="659">
        <f>DATOS!D131</f>
        <v>0</v>
      </c>
      <c r="D60" s="659">
        <f>DATOS!E131</f>
        <v>0</v>
      </c>
      <c r="E60" s="659">
        <f>DATOS!F131</f>
        <v>0</v>
      </c>
      <c r="F60" s="659">
        <f>DATOS!G131</f>
        <v>0</v>
      </c>
      <c r="G60" s="659">
        <f>DATOS!H131</f>
        <v>0</v>
      </c>
      <c r="H60" s="659">
        <f>DATOS!I131</f>
        <v>0</v>
      </c>
      <c r="I60" s="659">
        <f>DATOS!J131</f>
        <v>0</v>
      </c>
      <c r="J60" s="659">
        <f>DATOS!K131</f>
        <v>0</v>
      </c>
      <c r="K60" s="659">
        <f>DATOS!L131</f>
        <v>0</v>
      </c>
      <c r="L60" s="659">
        <f>DATOS!M131</f>
        <v>0</v>
      </c>
      <c r="M60" s="659">
        <f>DATOS!N131</f>
        <v>0</v>
      </c>
      <c r="N60" s="659">
        <f>DATOS!O131</f>
        <v>0</v>
      </c>
      <c r="O60" s="659">
        <f>DATOS!P131</f>
        <v>0</v>
      </c>
      <c r="P60" s="659">
        <f>DATOS!Q131</f>
        <v>0</v>
      </c>
      <c r="Q60" s="659">
        <f>DATOS!R131</f>
        <v>0</v>
      </c>
      <c r="R60" s="659">
        <f>DATOS!S131</f>
        <v>0</v>
      </c>
      <c r="S60" s="659">
        <f>DATOS!T131</f>
        <v>0</v>
      </c>
      <c r="T60" s="659">
        <f>DATOS!U131</f>
        <v>0</v>
      </c>
      <c r="U60" s="659">
        <f>DATOS!V131</f>
        <v>0</v>
      </c>
      <c r="V60" s="659">
        <f>DATOS!W131</f>
        <v>0</v>
      </c>
      <c r="W60" s="659">
        <f>DATOS!X131</f>
        <v>0</v>
      </c>
      <c r="X60" s="659">
        <f>DATOS!Y131</f>
        <v>0</v>
      </c>
      <c r="Y60" s="659">
        <f>DATOS!Z131</f>
        <v>0</v>
      </c>
      <c r="Z60" s="660">
        <f t="shared" si="0"/>
        <v>0</v>
      </c>
      <c r="AA60" s="660">
        <f t="shared" si="1"/>
        <v>0</v>
      </c>
    </row>
    <row r="61" spans="1:27" ht="13.5" thickBot="1" x14ac:dyDescent="0.25">
      <c r="A61" s="544" t="s">
        <v>717</v>
      </c>
      <c r="B61" s="659">
        <f>DATOS!C132</f>
        <v>0</v>
      </c>
      <c r="C61" s="659">
        <f>DATOS!D132</f>
        <v>0</v>
      </c>
      <c r="D61" s="659">
        <f>DATOS!E132</f>
        <v>0</v>
      </c>
      <c r="E61" s="659">
        <f>DATOS!F132</f>
        <v>0</v>
      </c>
      <c r="F61" s="659">
        <f>DATOS!G132</f>
        <v>0</v>
      </c>
      <c r="G61" s="659">
        <f>DATOS!H132</f>
        <v>0</v>
      </c>
      <c r="H61" s="659">
        <f>DATOS!I132</f>
        <v>0</v>
      </c>
      <c r="I61" s="659">
        <f>DATOS!J132</f>
        <v>0</v>
      </c>
      <c r="J61" s="659">
        <f>DATOS!K132</f>
        <v>0</v>
      </c>
      <c r="K61" s="659">
        <f>DATOS!L132</f>
        <v>0</v>
      </c>
      <c r="L61" s="659">
        <f>DATOS!M132</f>
        <v>0</v>
      </c>
      <c r="M61" s="659">
        <f>DATOS!N132</f>
        <v>0</v>
      </c>
      <c r="N61" s="659">
        <f>DATOS!O132</f>
        <v>0</v>
      </c>
      <c r="O61" s="659">
        <f>DATOS!P132</f>
        <v>0</v>
      </c>
      <c r="P61" s="659">
        <f>DATOS!Q132</f>
        <v>0</v>
      </c>
      <c r="Q61" s="659">
        <f>DATOS!R132</f>
        <v>0</v>
      </c>
      <c r="R61" s="659">
        <f>DATOS!S132</f>
        <v>0</v>
      </c>
      <c r="S61" s="659">
        <f>DATOS!T132</f>
        <v>0</v>
      </c>
      <c r="T61" s="659">
        <f>DATOS!U132</f>
        <v>0</v>
      </c>
      <c r="U61" s="659">
        <f>DATOS!V132</f>
        <v>0</v>
      </c>
      <c r="V61" s="659">
        <f>DATOS!W132</f>
        <v>0</v>
      </c>
      <c r="W61" s="659">
        <f>DATOS!X132</f>
        <v>0</v>
      </c>
      <c r="X61" s="659">
        <f>DATOS!Y132</f>
        <v>0</v>
      </c>
      <c r="Y61" s="659">
        <f>DATOS!Z132</f>
        <v>0</v>
      </c>
      <c r="Z61" s="660">
        <f t="shared" si="0"/>
        <v>0</v>
      </c>
      <c r="AA61" s="660">
        <f t="shared" si="1"/>
        <v>0</v>
      </c>
    </row>
    <row r="62" spans="1:27" ht="13.5" thickBot="1" x14ac:dyDescent="0.25">
      <c r="A62" s="544" t="s">
        <v>718</v>
      </c>
      <c r="B62" s="659">
        <f>DATOS!C133</f>
        <v>7787.6</v>
      </c>
      <c r="C62" s="659">
        <f>DATOS!D133</f>
        <v>0</v>
      </c>
      <c r="D62" s="659">
        <f>DATOS!E133</f>
        <v>4085.49</v>
      </c>
      <c r="E62" s="659">
        <f>DATOS!F133</f>
        <v>0</v>
      </c>
      <c r="F62" s="659">
        <f>DATOS!G133</f>
        <v>2116.54</v>
      </c>
      <c r="G62" s="659">
        <f>DATOS!H133</f>
        <v>0</v>
      </c>
      <c r="H62" s="659">
        <f>DATOS!I133</f>
        <v>6924.04</v>
      </c>
      <c r="I62" s="659">
        <f>DATOS!J133</f>
        <v>0</v>
      </c>
      <c r="J62" s="659">
        <f>DATOS!K133</f>
        <v>2731.18</v>
      </c>
      <c r="K62" s="659">
        <f>DATOS!L133</f>
        <v>0</v>
      </c>
      <c r="L62" s="659">
        <f>DATOS!M133</f>
        <v>433.5</v>
      </c>
      <c r="M62" s="659">
        <f>DATOS!N133</f>
        <v>0</v>
      </c>
      <c r="N62" s="659">
        <f>DATOS!O133</f>
        <v>0</v>
      </c>
      <c r="O62" s="659">
        <f>DATOS!P133</f>
        <v>0</v>
      </c>
      <c r="P62" s="659">
        <f>DATOS!Q133</f>
        <v>0</v>
      </c>
      <c r="Q62" s="659">
        <f>DATOS!R133</f>
        <v>0</v>
      </c>
      <c r="R62" s="659">
        <f>DATOS!S133</f>
        <v>0</v>
      </c>
      <c r="S62" s="659">
        <f>DATOS!T133</f>
        <v>0</v>
      </c>
      <c r="T62" s="659">
        <f>DATOS!U133</f>
        <v>0</v>
      </c>
      <c r="U62" s="659">
        <f>DATOS!V133</f>
        <v>0</v>
      </c>
      <c r="V62" s="659">
        <f>DATOS!W133</f>
        <v>0</v>
      </c>
      <c r="W62" s="659">
        <f>DATOS!X133</f>
        <v>0</v>
      </c>
      <c r="X62" s="659">
        <f>DATOS!Y133</f>
        <v>0</v>
      </c>
      <c r="Y62" s="659">
        <f>DATOS!Z133</f>
        <v>0</v>
      </c>
      <c r="Z62" s="660">
        <f t="shared" si="0"/>
        <v>24078.350000000002</v>
      </c>
      <c r="AA62" s="660">
        <f t="shared" si="1"/>
        <v>0</v>
      </c>
    </row>
    <row r="63" spans="1:27" ht="13.5" thickBot="1" x14ac:dyDescent="0.25">
      <c r="A63" s="544" t="s">
        <v>719</v>
      </c>
      <c r="B63" s="659">
        <f>DATOS!C134</f>
        <v>0</v>
      </c>
      <c r="C63" s="659">
        <f>DATOS!D134</f>
        <v>0</v>
      </c>
      <c r="D63" s="659">
        <f>DATOS!E134</f>
        <v>0</v>
      </c>
      <c r="E63" s="659">
        <f>DATOS!F134</f>
        <v>0</v>
      </c>
      <c r="F63" s="659">
        <f>DATOS!G134</f>
        <v>0</v>
      </c>
      <c r="G63" s="659">
        <f>DATOS!H134</f>
        <v>0</v>
      </c>
      <c r="H63" s="659">
        <f>DATOS!I134</f>
        <v>0</v>
      </c>
      <c r="I63" s="659">
        <f>DATOS!J134</f>
        <v>0</v>
      </c>
      <c r="J63" s="659">
        <f>DATOS!K134</f>
        <v>0</v>
      </c>
      <c r="K63" s="659">
        <f>DATOS!L134</f>
        <v>0</v>
      </c>
      <c r="L63" s="659">
        <f>DATOS!M134</f>
        <v>0</v>
      </c>
      <c r="M63" s="659">
        <f>DATOS!N134</f>
        <v>0</v>
      </c>
      <c r="N63" s="659">
        <f>DATOS!O134</f>
        <v>0</v>
      </c>
      <c r="O63" s="659">
        <f>DATOS!P134</f>
        <v>0</v>
      </c>
      <c r="P63" s="659">
        <f>DATOS!Q134</f>
        <v>0</v>
      </c>
      <c r="Q63" s="659">
        <f>DATOS!R134</f>
        <v>0</v>
      </c>
      <c r="R63" s="659">
        <f>DATOS!S134</f>
        <v>0</v>
      </c>
      <c r="S63" s="659">
        <f>DATOS!T134</f>
        <v>0</v>
      </c>
      <c r="T63" s="659">
        <f>DATOS!U134</f>
        <v>0</v>
      </c>
      <c r="U63" s="659">
        <f>DATOS!V134</f>
        <v>0</v>
      </c>
      <c r="V63" s="659">
        <f>DATOS!W134</f>
        <v>0</v>
      </c>
      <c r="W63" s="659">
        <f>DATOS!X134</f>
        <v>0</v>
      </c>
      <c r="X63" s="659">
        <f>DATOS!Y134</f>
        <v>0</v>
      </c>
      <c r="Y63" s="659">
        <f>DATOS!Z134</f>
        <v>0</v>
      </c>
      <c r="Z63" s="660">
        <f t="shared" si="0"/>
        <v>0</v>
      </c>
      <c r="AA63" s="660">
        <f t="shared" si="1"/>
        <v>0</v>
      </c>
    </row>
    <row r="64" spans="1:27" ht="13.5" thickBot="1" x14ac:dyDescent="0.25">
      <c r="A64" s="544" t="s">
        <v>761</v>
      </c>
      <c r="B64" s="1197">
        <f>DATOS!C135</f>
        <v>0</v>
      </c>
      <c r="C64" s="1197">
        <f>DATOS!D135</f>
        <v>0</v>
      </c>
      <c r="D64" s="1197">
        <f>DATOS!E135</f>
        <v>0</v>
      </c>
      <c r="E64" s="1197">
        <f>DATOS!F135</f>
        <v>0</v>
      </c>
      <c r="F64" s="1197">
        <f>DATOS!G135</f>
        <v>0</v>
      </c>
      <c r="G64" s="1197">
        <f>DATOS!H135</f>
        <v>0</v>
      </c>
      <c r="H64" s="1197">
        <f>DATOS!I135</f>
        <v>0</v>
      </c>
      <c r="I64" s="1197">
        <f>DATOS!J135</f>
        <v>0</v>
      </c>
      <c r="J64" s="1197">
        <f>DATOS!K135</f>
        <v>0</v>
      </c>
      <c r="K64" s="1197">
        <f>DATOS!L135</f>
        <v>0</v>
      </c>
      <c r="L64" s="1197">
        <f>DATOS!M135</f>
        <v>0</v>
      </c>
      <c r="M64" s="1197">
        <f>DATOS!N135</f>
        <v>0</v>
      </c>
      <c r="N64" s="1197">
        <f>DATOS!O135</f>
        <v>0</v>
      </c>
      <c r="O64" s="1197">
        <f>DATOS!P135</f>
        <v>0</v>
      </c>
      <c r="P64" s="1197">
        <f>DATOS!Q135</f>
        <v>0</v>
      </c>
      <c r="Q64" s="1197">
        <f>DATOS!R135</f>
        <v>0</v>
      </c>
      <c r="R64" s="1197">
        <f>DATOS!S135</f>
        <v>0</v>
      </c>
      <c r="S64" s="1197">
        <f>DATOS!T135</f>
        <v>0</v>
      </c>
      <c r="T64" s="1197">
        <f>DATOS!U135</f>
        <v>0</v>
      </c>
      <c r="U64" s="1197">
        <f>DATOS!V135</f>
        <v>0</v>
      </c>
      <c r="V64" s="1197">
        <f>DATOS!W135</f>
        <v>0</v>
      </c>
      <c r="W64" s="1197">
        <f>DATOS!X135</f>
        <v>0</v>
      </c>
      <c r="X64" s="1197">
        <f>DATOS!Y135</f>
        <v>0</v>
      </c>
      <c r="Y64" s="1197">
        <f>DATOS!Z135</f>
        <v>0</v>
      </c>
      <c r="Z64" s="660">
        <f t="shared" si="0"/>
        <v>0</v>
      </c>
      <c r="AA64" s="660">
        <f t="shared" si="1"/>
        <v>0</v>
      </c>
    </row>
    <row r="65" spans="1:27" ht="13.5" thickBot="1" x14ac:dyDescent="0.25">
      <c r="A65" s="544" t="s">
        <v>762</v>
      </c>
      <c r="B65" s="1197">
        <f>DATOS!C136</f>
        <v>123</v>
      </c>
      <c r="C65" s="1197">
        <f>DATOS!D136</f>
        <v>0</v>
      </c>
      <c r="D65" s="1197">
        <f>DATOS!E136</f>
        <v>144.32</v>
      </c>
      <c r="E65" s="1197">
        <f>DATOS!F136</f>
        <v>0</v>
      </c>
      <c r="F65" s="1197">
        <f>DATOS!G136</f>
        <v>0</v>
      </c>
      <c r="G65" s="1197">
        <f>DATOS!H136</f>
        <v>0</v>
      </c>
      <c r="H65" s="1197">
        <f>DATOS!I136</f>
        <v>122.5</v>
      </c>
      <c r="I65" s="1197">
        <f>DATOS!J136</f>
        <v>0</v>
      </c>
      <c r="J65" s="1197">
        <f>DATOS!K136</f>
        <v>0</v>
      </c>
      <c r="K65" s="1197">
        <f>DATOS!L136</f>
        <v>0</v>
      </c>
      <c r="L65" s="1197">
        <f>DATOS!M136</f>
        <v>115</v>
      </c>
      <c r="M65" s="1197">
        <f>DATOS!N136</f>
        <v>0</v>
      </c>
      <c r="N65" s="1197">
        <f>DATOS!O136</f>
        <v>0</v>
      </c>
      <c r="O65" s="1197">
        <f>DATOS!P136</f>
        <v>0</v>
      </c>
      <c r="P65" s="1197">
        <f>DATOS!Q136</f>
        <v>0</v>
      </c>
      <c r="Q65" s="1197">
        <f>DATOS!R136</f>
        <v>0</v>
      </c>
      <c r="R65" s="1197">
        <f>DATOS!S136</f>
        <v>0</v>
      </c>
      <c r="S65" s="1197">
        <f>DATOS!T136</f>
        <v>0</v>
      </c>
      <c r="T65" s="1197">
        <f>DATOS!U136</f>
        <v>0</v>
      </c>
      <c r="U65" s="1197">
        <f>DATOS!V136</f>
        <v>0</v>
      </c>
      <c r="V65" s="1197">
        <f>DATOS!W136</f>
        <v>0</v>
      </c>
      <c r="W65" s="1197">
        <f>DATOS!X136</f>
        <v>0</v>
      </c>
      <c r="X65" s="1197">
        <f>DATOS!Y136</f>
        <v>0</v>
      </c>
      <c r="Y65" s="1197">
        <f>DATOS!Z136</f>
        <v>0</v>
      </c>
      <c r="Z65" s="660">
        <f t="shared" si="0"/>
        <v>504.82</v>
      </c>
      <c r="AA65" s="660">
        <f t="shared" si="1"/>
        <v>0</v>
      </c>
    </row>
    <row r="66" spans="1:27" ht="13.5" thickBot="1" x14ac:dyDescent="0.25">
      <c r="A66" s="544" t="s">
        <v>763</v>
      </c>
      <c r="B66" s="1197">
        <f>DATOS!C137</f>
        <v>0</v>
      </c>
      <c r="C66" s="1197">
        <f>DATOS!D137</f>
        <v>0</v>
      </c>
      <c r="D66" s="1197">
        <f>DATOS!E137</f>
        <v>0</v>
      </c>
      <c r="E66" s="1197">
        <f>DATOS!F137</f>
        <v>0</v>
      </c>
      <c r="F66" s="1197">
        <f>DATOS!G137</f>
        <v>0</v>
      </c>
      <c r="G66" s="1197">
        <f>DATOS!H137</f>
        <v>0</v>
      </c>
      <c r="H66" s="1197">
        <f>DATOS!I137</f>
        <v>0</v>
      </c>
      <c r="I66" s="1197">
        <f>DATOS!J137</f>
        <v>0</v>
      </c>
      <c r="J66" s="1197">
        <f>DATOS!K137</f>
        <v>0</v>
      </c>
      <c r="K66" s="1197">
        <f>DATOS!L137</f>
        <v>0</v>
      </c>
      <c r="L66" s="1197">
        <f>DATOS!M137</f>
        <v>0</v>
      </c>
      <c r="M66" s="1197">
        <f>DATOS!N137</f>
        <v>0</v>
      </c>
      <c r="N66" s="1197">
        <f>DATOS!O137</f>
        <v>0</v>
      </c>
      <c r="O66" s="1197">
        <f>DATOS!P137</f>
        <v>0</v>
      </c>
      <c r="P66" s="1197">
        <f>DATOS!Q137</f>
        <v>0</v>
      </c>
      <c r="Q66" s="1197">
        <f>DATOS!R137</f>
        <v>0</v>
      </c>
      <c r="R66" s="1197">
        <f>DATOS!S137</f>
        <v>0</v>
      </c>
      <c r="S66" s="1197">
        <f>DATOS!T137</f>
        <v>0</v>
      </c>
      <c r="T66" s="1197">
        <f>DATOS!U137</f>
        <v>0</v>
      </c>
      <c r="U66" s="1197">
        <f>DATOS!V137</f>
        <v>0</v>
      </c>
      <c r="V66" s="1197">
        <f>DATOS!W137</f>
        <v>0</v>
      </c>
      <c r="W66" s="1197">
        <f>DATOS!X137</f>
        <v>0</v>
      </c>
      <c r="X66" s="1197">
        <f>DATOS!Y137</f>
        <v>0</v>
      </c>
      <c r="Y66" s="1197">
        <f>DATOS!Z137</f>
        <v>0</v>
      </c>
      <c r="Z66" s="660">
        <f t="shared" si="0"/>
        <v>0</v>
      </c>
      <c r="AA66" s="660">
        <f t="shared" si="1"/>
        <v>0</v>
      </c>
    </row>
    <row r="67" spans="1:27" ht="13.5" thickBot="1" x14ac:dyDescent="0.25">
      <c r="A67" s="544" t="s">
        <v>764</v>
      </c>
      <c r="B67" s="1197">
        <f>DATOS!C138</f>
        <v>0</v>
      </c>
      <c r="C67" s="1197">
        <f>DATOS!D138</f>
        <v>0</v>
      </c>
      <c r="D67" s="1197">
        <f>DATOS!E138</f>
        <v>0</v>
      </c>
      <c r="E67" s="1197">
        <f>DATOS!F138</f>
        <v>0</v>
      </c>
      <c r="F67" s="1197">
        <f>DATOS!G138</f>
        <v>0</v>
      </c>
      <c r="G67" s="1197">
        <f>DATOS!H138</f>
        <v>0</v>
      </c>
      <c r="H67" s="1197">
        <f>DATOS!I138</f>
        <v>0</v>
      </c>
      <c r="I67" s="1197">
        <f>DATOS!J138</f>
        <v>0</v>
      </c>
      <c r="J67" s="1197">
        <f>DATOS!K138</f>
        <v>0</v>
      </c>
      <c r="K67" s="1197">
        <f>DATOS!L138</f>
        <v>0</v>
      </c>
      <c r="L67" s="1197">
        <f>DATOS!M138</f>
        <v>0</v>
      </c>
      <c r="M67" s="1197">
        <f>DATOS!N138</f>
        <v>0</v>
      </c>
      <c r="N67" s="1197">
        <f>DATOS!O138</f>
        <v>0</v>
      </c>
      <c r="O67" s="1197">
        <f>DATOS!P138</f>
        <v>0</v>
      </c>
      <c r="P67" s="1197">
        <f>DATOS!Q138</f>
        <v>0</v>
      </c>
      <c r="Q67" s="1197">
        <f>DATOS!R138</f>
        <v>0</v>
      </c>
      <c r="R67" s="1197">
        <f>DATOS!S138</f>
        <v>0</v>
      </c>
      <c r="S67" s="1197">
        <f>DATOS!T138</f>
        <v>0</v>
      </c>
      <c r="T67" s="1197">
        <f>DATOS!U138</f>
        <v>0</v>
      </c>
      <c r="U67" s="1197">
        <f>DATOS!V138</f>
        <v>0</v>
      </c>
      <c r="V67" s="1197">
        <f>DATOS!W138</f>
        <v>0</v>
      </c>
      <c r="W67" s="1197">
        <f>DATOS!X138</f>
        <v>0</v>
      </c>
      <c r="X67" s="1197">
        <f>DATOS!Y138</f>
        <v>0</v>
      </c>
      <c r="Y67" s="1197">
        <f>DATOS!Z138</f>
        <v>0</v>
      </c>
      <c r="Z67" s="660">
        <f t="shared" si="0"/>
        <v>0</v>
      </c>
      <c r="AA67" s="660">
        <f t="shared" si="1"/>
        <v>0</v>
      </c>
    </row>
    <row r="68" spans="1:27" ht="13.5" thickBot="1" x14ac:dyDescent="0.25">
      <c r="A68" s="544" t="s">
        <v>627</v>
      </c>
      <c r="B68" s="659">
        <f>DATOS!C143</f>
        <v>0</v>
      </c>
      <c r="C68" s="659">
        <f>DATOS!D143</f>
        <v>0</v>
      </c>
      <c r="D68" s="659">
        <f>DATOS!E143</f>
        <v>100</v>
      </c>
      <c r="E68" s="659">
        <f>DATOS!F143</f>
        <v>0</v>
      </c>
      <c r="F68" s="659">
        <f>DATOS!G143</f>
        <v>31.53</v>
      </c>
      <c r="G68" s="659">
        <f>DATOS!H143</f>
        <v>0</v>
      </c>
      <c r="H68" s="659">
        <f>DATOS!I143</f>
        <v>0</v>
      </c>
      <c r="I68" s="659">
        <f>DATOS!J143</f>
        <v>0</v>
      </c>
      <c r="J68" s="659">
        <f>DATOS!K143</f>
        <v>0</v>
      </c>
      <c r="K68" s="659">
        <f>DATOS!L143</f>
        <v>0</v>
      </c>
      <c r="L68" s="659">
        <f>DATOS!M143</f>
        <v>0</v>
      </c>
      <c r="M68" s="659">
        <f>DATOS!N143</f>
        <v>0</v>
      </c>
      <c r="N68" s="659">
        <f>DATOS!O143</f>
        <v>0</v>
      </c>
      <c r="O68" s="659">
        <f>DATOS!P143</f>
        <v>0</v>
      </c>
      <c r="P68" s="659">
        <f>DATOS!Q143</f>
        <v>0</v>
      </c>
      <c r="Q68" s="659">
        <f>DATOS!R143</f>
        <v>0</v>
      </c>
      <c r="R68" s="659">
        <f>DATOS!S143</f>
        <v>0</v>
      </c>
      <c r="S68" s="659">
        <f>DATOS!T143</f>
        <v>0</v>
      </c>
      <c r="T68" s="659">
        <f>DATOS!U143</f>
        <v>0</v>
      </c>
      <c r="U68" s="659">
        <f>DATOS!V143</f>
        <v>0</v>
      </c>
      <c r="V68" s="659">
        <f>DATOS!W143</f>
        <v>0</v>
      </c>
      <c r="W68" s="659">
        <f>DATOS!X143</f>
        <v>0</v>
      </c>
      <c r="X68" s="659">
        <f>DATOS!Y143</f>
        <v>0</v>
      </c>
      <c r="Y68" s="659">
        <f>DATOS!Z143</f>
        <v>0</v>
      </c>
      <c r="Z68" s="660">
        <f t="shared" si="0"/>
        <v>131.53</v>
      </c>
      <c r="AA68" s="660">
        <f t="shared" si="1"/>
        <v>0</v>
      </c>
    </row>
    <row r="69" spans="1:27" ht="13.5" thickBot="1" x14ac:dyDescent="0.25">
      <c r="A69" s="544" t="s">
        <v>628</v>
      </c>
      <c r="B69" s="659">
        <f>DATOS!C144</f>
        <v>0</v>
      </c>
      <c r="C69" s="659">
        <f>DATOS!D144</f>
        <v>0</v>
      </c>
      <c r="D69" s="659">
        <f>DATOS!E144</f>
        <v>0</v>
      </c>
      <c r="E69" s="659">
        <f>DATOS!F144</f>
        <v>0</v>
      </c>
      <c r="F69" s="659">
        <f>DATOS!G144</f>
        <v>0</v>
      </c>
      <c r="G69" s="659">
        <f>DATOS!H144</f>
        <v>0</v>
      </c>
      <c r="H69" s="659">
        <f>DATOS!I144</f>
        <v>0</v>
      </c>
      <c r="I69" s="659">
        <f>DATOS!J144</f>
        <v>0</v>
      </c>
      <c r="J69" s="659">
        <f>DATOS!K144</f>
        <v>0</v>
      </c>
      <c r="K69" s="659">
        <f>DATOS!L144</f>
        <v>0</v>
      </c>
      <c r="L69" s="659">
        <f>DATOS!M144</f>
        <v>0</v>
      </c>
      <c r="M69" s="659">
        <f>DATOS!N144</f>
        <v>0</v>
      </c>
      <c r="N69" s="659">
        <f>DATOS!O144</f>
        <v>0</v>
      </c>
      <c r="O69" s="659">
        <f>DATOS!P144</f>
        <v>0</v>
      </c>
      <c r="P69" s="659">
        <f>DATOS!Q144</f>
        <v>0</v>
      </c>
      <c r="Q69" s="659">
        <f>DATOS!R144</f>
        <v>0</v>
      </c>
      <c r="R69" s="659">
        <f>DATOS!S144</f>
        <v>0</v>
      </c>
      <c r="S69" s="659">
        <f>DATOS!T144</f>
        <v>0</v>
      </c>
      <c r="T69" s="659">
        <f>DATOS!U144</f>
        <v>0</v>
      </c>
      <c r="U69" s="659">
        <f>DATOS!V144</f>
        <v>0</v>
      </c>
      <c r="V69" s="659">
        <f>DATOS!W144</f>
        <v>0</v>
      </c>
      <c r="W69" s="659">
        <f>DATOS!X144</f>
        <v>0</v>
      </c>
      <c r="X69" s="659">
        <f>DATOS!Y144</f>
        <v>0</v>
      </c>
      <c r="Y69" s="659">
        <f>DATOS!Z144</f>
        <v>0</v>
      </c>
      <c r="Z69" s="660">
        <f t="shared" si="0"/>
        <v>0</v>
      </c>
      <c r="AA69" s="660">
        <f t="shared" si="1"/>
        <v>0</v>
      </c>
    </row>
    <row r="70" spans="1:27" ht="13.5" thickBot="1" x14ac:dyDescent="0.25">
      <c r="A70" s="544" t="s">
        <v>629</v>
      </c>
      <c r="B70" s="659">
        <f>DATOS!C146</f>
        <v>0</v>
      </c>
      <c r="C70" s="659">
        <f>DATOS!D146</f>
        <v>0</v>
      </c>
      <c r="D70" s="659">
        <f>DATOS!E146</f>
        <v>0</v>
      </c>
      <c r="E70" s="659">
        <f>DATOS!F146</f>
        <v>0</v>
      </c>
      <c r="F70" s="659">
        <f>DATOS!G146</f>
        <v>0</v>
      </c>
      <c r="G70" s="659">
        <f>DATOS!H146</f>
        <v>0</v>
      </c>
      <c r="H70" s="659">
        <f>DATOS!I146</f>
        <v>0</v>
      </c>
      <c r="I70" s="659">
        <f>DATOS!J146</f>
        <v>0</v>
      </c>
      <c r="J70" s="659">
        <f>DATOS!K146</f>
        <v>0</v>
      </c>
      <c r="K70" s="659">
        <f>DATOS!L146</f>
        <v>0</v>
      </c>
      <c r="L70" s="659">
        <f>DATOS!M146</f>
        <v>0</v>
      </c>
      <c r="M70" s="659">
        <f>DATOS!N146</f>
        <v>0</v>
      </c>
      <c r="N70" s="659">
        <f>DATOS!O146</f>
        <v>0</v>
      </c>
      <c r="O70" s="659">
        <f>DATOS!P146</f>
        <v>0</v>
      </c>
      <c r="P70" s="659">
        <f>DATOS!Q146</f>
        <v>0</v>
      </c>
      <c r="Q70" s="659">
        <f>DATOS!R146</f>
        <v>0</v>
      </c>
      <c r="R70" s="659">
        <f>DATOS!S146</f>
        <v>0</v>
      </c>
      <c r="S70" s="659">
        <f>DATOS!T146</f>
        <v>0</v>
      </c>
      <c r="T70" s="659">
        <f>DATOS!U146</f>
        <v>0</v>
      </c>
      <c r="U70" s="659">
        <f>DATOS!V146</f>
        <v>0</v>
      </c>
      <c r="V70" s="659">
        <f>DATOS!W146</f>
        <v>0</v>
      </c>
      <c r="W70" s="659">
        <f>DATOS!X146</f>
        <v>0</v>
      </c>
      <c r="X70" s="659">
        <f>DATOS!Y146</f>
        <v>0</v>
      </c>
      <c r="Y70" s="659">
        <f>DATOS!Z146</f>
        <v>0</v>
      </c>
      <c r="Z70" s="660">
        <f t="shared" si="0"/>
        <v>0</v>
      </c>
      <c r="AA70" s="660">
        <f t="shared" si="1"/>
        <v>0</v>
      </c>
    </row>
    <row r="71" spans="1:27" ht="13.5" thickBot="1" x14ac:dyDescent="0.25">
      <c r="A71" s="544" t="s">
        <v>630</v>
      </c>
      <c r="B71" s="659">
        <f>DATOS!C147</f>
        <v>0</v>
      </c>
      <c r="C71" s="659">
        <f>DATOS!D147</f>
        <v>0</v>
      </c>
      <c r="D71" s="659">
        <f>DATOS!E147</f>
        <v>0</v>
      </c>
      <c r="E71" s="659">
        <f>DATOS!F147</f>
        <v>0</v>
      </c>
      <c r="F71" s="659">
        <f>DATOS!G147</f>
        <v>0</v>
      </c>
      <c r="G71" s="659">
        <f>DATOS!H147</f>
        <v>0</v>
      </c>
      <c r="H71" s="659">
        <f>DATOS!I147</f>
        <v>0</v>
      </c>
      <c r="I71" s="659">
        <f>DATOS!J147</f>
        <v>0</v>
      </c>
      <c r="J71" s="659">
        <f>DATOS!K147</f>
        <v>0</v>
      </c>
      <c r="K71" s="659">
        <f>DATOS!L147</f>
        <v>0</v>
      </c>
      <c r="L71" s="659">
        <f>DATOS!M147</f>
        <v>0</v>
      </c>
      <c r="M71" s="659">
        <f>DATOS!N147</f>
        <v>0</v>
      </c>
      <c r="N71" s="659">
        <f>DATOS!O147</f>
        <v>0</v>
      </c>
      <c r="O71" s="659">
        <f>DATOS!P147</f>
        <v>0</v>
      </c>
      <c r="P71" s="659">
        <f>DATOS!Q147</f>
        <v>0</v>
      </c>
      <c r="Q71" s="659">
        <f>DATOS!R147</f>
        <v>0</v>
      </c>
      <c r="R71" s="659">
        <f>DATOS!S147</f>
        <v>0</v>
      </c>
      <c r="S71" s="659">
        <f>DATOS!T147</f>
        <v>0</v>
      </c>
      <c r="T71" s="659">
        <f>DATOS!U147</f>
        <v>0</v>
      </c>
      <c r="U71" s="659">
        <f>DATOS!V147</f>
        <v>0</v>
      </c>
      <c r="V71" s="659">
        <f>DATOS!W147</f>
        <v>0</v>
      </c>
      <c r="W71" s="659">
        <f>DATOS!X147</f>
        <v>0</v>
      </c>
      <c r="X71" s="659">
        <f>DATOS!Y147</f>
        <v>0</v>
      </c>
      <c r="Y71" s="659">
        <f>DATOS!Z147</f>
        <v>0</v>
      </c>
      <c r="Z71" s="660">
        <f t="shared" si="0"/>
        <v>0</v>
      </c>
      <c r="AA71" s="660">
        <f t="shared" si="1"/>
        <v>0</v>
      </c>
    </row>
    <row r="72" spans="1:27" ht="13.5" thickBot="1" x14ac:dyDescent="0.25">
      <c r="A72" s="544" t="s">
        <v>631</v>
      </c>
      <c r="B72" s="659">
        <f>DATOS!C148</f>
        <v>0</v>
      </c>
      <c r="C72" s="659">
        <f>DATOS!D148</f>
        <v>0</v>
      </c>
      <c r="D72" s="659">
        <f>DATOS!E148</f>
        <v>0</v>
      </c>
      <c r="E72" s="659">
        <f>DATOS!F148</f>
        <v>0</v>
      </c>
      <c r="F72" s="659">
        <f>DATOS!G148</f>
        <v>0</v>
      </c>
      <c r="G72" s="659">
        <f>DATOS!H148</f>
        <v>0</v>
      </c>
      <c r="H72" s="659">
        <f>DATOS!I148</f>
        <v>0</v>
      </c>
      <c r="I72" s="659">
        <f>DATOS!J148</f>
        <v>0</v>
      </c>
      <c r="J72" s="659">
        <f>DATOS!K148</f>
        <v>0</v>
      </c>
      <c r="K72" s="659">
        <f>DATOS!L148</f>
        <v>0</v>
      </c>
      <c r="L72" s="659">
        <f>DATOS!M148</f>
        <v>0</v>
      </c>
      <c r="M72" s="659">
        <f>DATOS!N148</f>
        <v>0</v>
      </c>
      <c r="N72" s="659">
        <f>DATOS!O148</f>
        <v>0</v>
      </c>
      <c r="O72" s="659">
        <f>DATOS!P148</f>
        <v>0</v>
      </c>
      <c r="P72" s="659">
        <f>DATOS!Q148</f>
        <v>0</v>
      </c>
      <c r="Q72" s="659">
        <f>DATOS!R148</f>
        <v>0</v>
      </c>
      <c r="R72" s="659">
        <f>DATOS!S148</f>
        <v>0</v>
      </c>
      <c r="S72" s="659">
        <f>DATOS!T148</f>
        <v>0</v>
      </c>
      <c r="T72" s="659">
        <f>DATOS!U148</f>
        <v>0</v>
      </c>
      <c r="U72" s="659">
        <f>DATOS!V148</f>
        <v>0</v>
      </c>
      <c r="V72" s="659">
        <f>DATOS!W148</f>
        <v>0</v>
      </c>
      <c r="W72" s="659">
        <f>DATOS!X148</f>
        <v>0</v>
      </c>
      <c r="X72" s="659">
        <f>DATOS!Y148</f>
        <v>0</v>
      </c>
      <c r="Y72" s="659">
        <f>DATOS!Z148</f>
        <v>0</v>
      </c>
      <c r="Z72" s="660">
        <f t="shared" si="0"/>
        <v>0</v>
      </c>
      <c r="AA72" s="660">
        <f t="shared" si="1"/>
        <v>0</v>
      </c>
    </row>
    <row r="73" spans="1:27" ht="13.5" thickBot="1" x14ac:dyDescent="0.25">
      <c r="A73" s="544" t="s">
        <v>632</v>
      </c>
      <c r="B73" s="659">
        <f>DATOS!C149</f>
        <v>969.86</v>
      </c>
      <c r="C73" s="659">
        <f>DATOS!D149</f>
        <v>0</v>
      </c>
      <c r="D73" s="659">
        <f>DATOS!E149</f>
        <v>603.70000000000005</v>
      </c>
      <c r="E73" s="659">
        <f>DATOS!F149</f>
        <v>0</v>
      </c>
      <c r="F73" s="659">
        <f>DATOS!G149</f>
        <v>31.12</v>
      </c>
      <c r="G73" s="659">
        <f>DATOS!H149</f>
        <v>0</v>
      </c>
      <c r="H73" s="659">
        <f>DATOS!I149</f>
        <v>48.72</v>
      </c>
      <c r="I73" s="659">
        <f>DATOS!J149</f>
        <v>0</v>
      </c>
      <c r="J73" s="659">
        <f>DATOS!K149</f>
        <v>245.04</v>
      </c>
      <c r="K73" s="659">
        <f>DATOS!L149</f>
        <v>0</v>
      </c>
      <c r="L73" s="659">
        <f>DATOS!M149</f>
        <v>244.94</v>
      </c>
      <c r="M73" s="659">
        <f>DATOS!N149</f>
        <v>0</v>
      </c>
      <c r="N73" s="659">
        <f>DATOS!O149</f>
        <v>0</v>
      </c>
      <c r="O73" s="659">
        <f>DATOS!P149</f>
        <v>0</v>
      </c>
      <c r="P73" s="659">
        <f>DATOS!Q149</f>
        <v>0</v>
      </c>
      <c r="Q73" s="659">
        <f>DATOS!R149</f>
        <v>0</v>
      </c>
      <c r="R73" s="659">
        <f>DATOS!S149</f>
        <v>0</v>
      </c>
      <c r="S73" s="659">
        <f>DATOS!T149</f>
        <v>0</v>
      </c>
      <c r="T73" s="659">
        <f>DATOS!U149</f>
        <v>0</v>
      </c>
      <c r="U73" s="659">
        <f>DATOS!V149</f>
        <v>0</v>
      </c>
      <c r="V73" s="659">
        <f>DATOS!W149</f>
        <v>0</v>
      </c>
      <c r="W73" s="659">
        <f>DATOS!X149</f>
        <v>0</v>
      </c>
      <c r="X73" s="659">
        <f>DATOS!Y149</f>
        <v>0</v>
      </c>
      <c r="Y73" s="659">
        <f>DATOS!Z149</f>
        <v>0</v>
      </c>
      <c r="Z73" s="660">
        <f t="shared" si="0"/>
        <v>2143.3799999999997</v>
      </c>
      <c r="AA73" s="660">
        <f t="shared" si="1"/>
        <v>0</v>
      </c>
    </row>
    <row r="74" spans="1:27" ht="13.5" thickBot="1" x14ac:dyDescent="0.25">
      <c r="A74" s="544" t="s">
        <v>180</v>
      </c>
      <c r="B74" s="659">
        <f>DATOS!C150</f>
        <v>0</v>
      </c>
      <c r="C74" s="659">
        <f>DATOS!D150</f>
        <v>0</v>
      </c>
      <c r="D74" s="659">
        <f>DATOS!E150</f>
        <v>0</v>
      </c>
      <c r="E74" s="659">
        <f>DATOS!F150</f>
        <v>0</v>
      </c>
      <c r="F74" s="659">
        <f>DATOS!G150</f>
        <v>0</v>
      </c>
      <c r="G74" s="659">
        <f>DATOS!H150</f>
        <v>0</v>
      </c>
      <c r="H74" s="659">
        <f>DATOS!I150</f>
        <v>0</v>
      </c>
      <c r="I74" s="659">
        <f>DATOS!J150</f>
        <v>0</v>
      </c>
      <c r="J74" s="659">
        <f>DATOS!K150</f>
        <v>0</v>
      </c>
      <c r="K74" s="659">
        <f>DATOS!L150</f>
        <v>0</v>
      </c>
      <c r="L74" s="659">
        <f>DATOS!M150</f>
        <v>0</v>
      </c>
      <c r="M74" s="659">
        <f>DATOS!N150</f>
        <v>0</v>
      </c>
      <c r="N74" s="659">
        <f>DATOS!O150</f>
        <v>0</v>
      </c>
      <c r="O74" s="659">
        <f>DATOS!P150</f>
        <v>0</v>
      </c>
      <c r="P74" s="659">
        <f>DATOS!Q150</f>
        <v>0</v>
      </c>
      <c r="Q74" s="659">
        <f>DATOS!R150</f>
        <v>0</v>
      </c>
      <c r="R74" s="659">
        <f>DATOS!S150</f>
        <v>0</v>
      </c>
      <c r="S74" s="659">
        <f>DATOS!T150</f>
        <v>0</v>
      </c>
      <c r="T74" s="659">
        <f>DATOS!U150</f>
        <v>0</v>
      </c>
      <c r="U74" s="659">
        <f>DATOS!V150</f>
        <v>0</v>
      </c>
      <c r="V74" s="659">
        <f>DATOS!W150</f>
        <v>0</v>
      </c>
      <c r="W74" s="659">
        <f>DATOS!X150</f>
        <v>0</v>
      </c>
      <c r="X74" s="659">
        <f>DATOS!Y150</f>
        <v>0</v>
      </c>
      <c r="Y74" s="659">
        <f>DATOS!Z150</f>
        <v>0</v>
      </c>
      <c r="Z74" s="660">
        <f t="shared" si="0"/>
        <v>0</v>
      </c>
      <c r="AA74" s="660">
        <f t="shared" si="1"/>
        <v>0</v>
      </c>
    </row>
    <row r="75" spans="1:27" ht="13.5" thickBot="1" x14ac:dyDescent="0.25">
      <c r="A75" s="544" t="s">
        <v>411</v>
      </c>
      <c r="B75" s="659">
        <f>DATOS!C151</f>
        <v>168.85</v>
      </c>
      <c r="C75" s="659">
        <f>DATOS!D151</f>
        <v>0</v>
      </c>
      <c r="D75" s="659">
        <f>DATOS!E151</f>
        <v>134.07</v>
      </c>
      <c r="E75" s="659">
        <f>DATOS!F151</f>
        <v>0</v>
      </c>
      <c r="F75" s="659">
        <f>DATOS!G151</f>
        <v>189.2</v>
      </c>
      <c r="G75" s="659">
        <f>DATOS!H151</f>
        <v>0</v>
      </c>
      <c r="H75" s="659">
        <f>DATOS!I151</f>
        <v>510.43</v>
      </c>
      <c r="I75" s="659">
        <f>DATOS!J151</f>
        <v>0</v>
      </c>
      <c r="J75" s="659">
        <f>DATOS!K151</f>
        <v>928.55</v>
      </c>
      <c r="K75" s="659">
        <f>DATOS!L151</f>
        <v>0</v>
      </c>
      <c r="L75" s="659">
        <f>DATOS!M151</f>
        <v>50.31</v>
      </c>
      <c r="M75" s="659">
        <f>DATOS!N151</f>
        <v>0</v>
      </c>
      <c r="N75" s="659">
        <f>DATOS!O151</f>
        <v>0</v>
      </c>
      <c r="O75" s="659">
        <f>DATOS!P151</f>
        <v>0</v>
      </c>
      <c r="P75" s="659">
        <f>DATOS!Q151</f>
        <v>0</v>
      </c>
      <c r="Q75" s="659">
        <f>DATOS!R151</f>
        <v>0</v>
      </c>
      <c r="R75" s="659">
        <f>DATOS!S151</f>
        <v>0</v>
      </c>
      <c r="S75" s="659">
        <f>DATOS!T151</f>
        <v>0</v>
      </c>
      <c r="T75" s="659">
        <f>DATOS!U151</f>
        <v>0</v>
      </c>
      <c r="U75" s="659">
        <f>DATOS!V151</f>
        <v>0</v>
      </c>
      <c r="V75" s="659">
        <f>DATOS!W151</f>
        <v>0</v>
      </c>
      <c r="W75" s="659">
        <f>DATOS!X151</f>
        <v>0</v>
      </c>
      <c r="X75" s="659">
        <f>DATOS!Y151</f>
        <v>0</v>
      </c>
      <c r="Y75" s="659">
        <f>DATOS!Z151</f>
        <v>0</v>
      </c>
      <c r="Z75" s="660">
        <f t="shared" si="0"/>
        <v>1981.4099999999999</v>
      </c>
      <c r="AA75" s="660">
        <f t="shared" si="1"/>
        <v>0</v>
      </c>
    </row>
    <row r="76" spans="1:27" ht="13.5" thickBot="1" x14ac:dyDescent="0.25">
      <c r="A76" s="544" t="s">
        <v>412</v>
      </c>
      <c r="B76" s="659">
        <f>DATOS!C152</f>
        <v>0</v>
      </c>
      <c r="C76" s="659">
        <f>DATOS!D152</f>
        <v>0</v>
      </c>
      <c r="D76" s="659">
        <f>DATOS!E152</f>
        <v>346.4</v>
      </c>
      <c r="E76" s="659">
        <f>DATOS!F152</f>
        <v>0</v>
      </c>
      <c r="F76" s="659">
        <f>DATOS!G152</f>
        <v>445.4</v>
      </c>
      <c r="G76" s="659">
        <f>DATOS!H152</f>
        <v>0</v>
      </c>
      <c r="H76" s="659">
        <f>DATOS!I152</f>
        <v>362.24</v>
      </c>
      <c r="I76" s="659">
        <f>DATOS!J152</f>
        <v>0</v>
      </c>
      <c r="J76" s="659">
        <f>DATOS!K152</f>
        <v>244.28</v>
      </c>
      <c r="K76" s="659">
        <f>DATOS!L152</f>
        <v>0</v>
      </c>
      <c r="L76" s="659">
        <f>DATOS!M152</f>
        <v>108.8</v>
      </c>
      <c r="M76" s="659">
        <f>DATOS!N152</f>
        <v>0</v>
      </c>
      <c r="N76" s="659">
        <f>DATOS!O152</f>
        <v>0</v>
      </c>
      <c r="O76" s="659">
        <f>DATOS!P152</f>
        <v>0</v>
      </c>
      <c r="P76" s="659">
        <f>DATOS!Q152</f>
        <v>0</v>
      </c>
      <c r="Q76" s="659">
        <f>DATOS!R152</f>
        <v>0</v>
      </c>
      <c r="R76" s="659">
        <f>DATOS!S152</f>
        <v>0</v>
      </c>
      <c r="S76" s="659">
        <f>DATOS!T152</f>
        <v>0</v>
      </c>
      <c r="T76" s="659">
        <f>DATOS!U152</f>
        <v>0</v>
      </c>
      <c r="U76" s="659">
        <f>DATOS!V152</f>
        <v>0</v>
      </c>
      <c r="V76" s="659">
        <f>DATOS!W152</f>
        <v>0</v>
      </c>
      <c r="W76" s="659">
        <f>DATOS!X152</f>
        <v>0</v>
      </c>
      <c r="X76" s="659">
        <f>DATOS!Y152</f>
        <v>0</v>
      </c>
      <c r="Y76" s="659">
        <f>DATOS!Z152</f>
        <v>0</v>
      </c>
      <c r="Z76" s="660">
        <f t="shared" si="0"/>
        <v>1507.12</v>
      </c>
      <c r="AA76" s="660">
        <f t="shared" si="1"/>
        <v>0</v>
      </c>
    </row>
    <row r="77" spans="1:27" ht="13.5" thickBot="1" x14ac:dyDescent="0.25">
      <c r="A77" s="544" t="s">
        <v>413</v>
      </c>
      <c r="B77" s="659">
        <f>DATOS!C153</f>
        <v>0</v>
      </c>
      <c r="C77" s="659">
        <f>DATOS!D153</f>
        <v>0</v>
      </c>
      <c r="D77" s="659">
        <f>DATOS!E153</f>
        <v>0</v>
      </c>
      <c r="E77" s="659">
        <f>DATOS!F153</f>
        <v>0</v>
      </c>
      <c r="F77" s="659">
        <f>DATOS!G153</f>
        <v>0</v>
      </c>
      <c r="G77" s="659">
        <f>DATOS!H153</f>
        <v>0</v>
      </c>
      <c r="H77" s="659">
        <f>DATOS!I153</f>
        <v>0</v>
      </c>
      <c r="I77" s="659">
        <f>DATOS!J153</f>
        <v>0</v>
      </c>
      <c r="J77" s="659">
        <f>DATOS!K153</f>
        <v>337.88</v>
      </c>
      <c r="K77" s="659">
        <f>DATOS!L153</f>
        <v>0</v>
      </c>
      <c r="L77" s="659">
        <f>DATOS!M153</f>
        <v>336.34</v>
      </c>
      <c r="M77" s="659">
        <f>DATOS!N153</f>
        <v>0</v>
      </c>
      <c r="N77" s="659">
        <f>DATOS!O153</f>
        <v>0</v>
      </c>
      <c r="O77" s="659">
        <f>DATOS!P153</f>
        <v>0</v>
      </c>
      <c r="P77" s="659">
        <f>DATOS!Q153</f>
        <v>0</v>
      </c>
      <c r="Q77" s="659">
        <f>DATOS!R153</f>
        <v>0</v>
      </c>
      <c r="R77" s="659">
        <f>DATOS!S153</f>
        <v>0</v>
      </c>
      <c r="S77" s="659">
        <f>DATOS!T153</f>
        <v>0</v>
      </c>
      <c r="T77" s="659">
        <f>DATOS!U153</f>
        <v>0</v>
      </c>
      <c r="U77" s="659">
        <f>DATOS!V153</f>
        <v>0</v>
      </c>
      <c r="V77" s="659">
        <f>DATOS!W153</f>
        <v>0</v>
      </c>
      <c r="W77" s="659">
        <f>DATOS!X153</f>
        <v>0</v>
      </c>
      <c r="X77" s="659">
        <f>DATOS!Y153</f>
        <v>0</v>
      </c>
      <c r="Y77" s="659">
        <f>DATOS!Z153</f>
        <v>0</v>
      </c>
      <c r="Z77" s="660">
        <f t="shared" si="0"/>
        <v>674.22</v>
      </c>
      <c r="AA77" s="660">
        <f t="shared" si="1"/>
        <v>0</v>
      </c>
    </row>
    <row r="78" spans="1:27" ht="13.5" thickBot="1" x14ac:dyDescent="0.25">
      <c r="A78" s="544" t="s">
        <v>612</v>
      </c>
      <c r="B78" s="659">
        <f>DATOS!C154</f>
        <v>582.4</v>
      </c>
      <c r="C78" s="659">
        <f>DATOS!D154</f>
        <v>0</v>
      </c>
      <c r="D78" s="659">
        <f>DATOS!E154</f>
        <v>0</v>
      </c>
      <c r="E78" s="659">
        <f>DATOS!F154</f>
        <v>0</v>
      </c>
      <c r="F78" s="659">
        <f>DATOS!G154</f>
        <v>566.4</v>
      </c>
      <c r="G78" s="659">
        <f>DATOS!H154</f>
        <v>0</v>
      </c>
      <c r="H78" s="659">
        <f>DATOS!I154</f>
        <v>725.8</v>
      </c>
      <c r="I78" s="659">
        <f>DATOS!J154</f>
        <v>0</v>
      </c>
      <c r="J78" s="659">
        <f>DATOS!K154</f>
        <v>1238.93</v>
      </c>
      <c r="K78" s="659">
        <f>DATOS!L154</f>
        <v>0</v>
      </c>
      <c r="L78" s="659">
        <f>DATOS!M154</f>
        <v>534.97</v>
      </c>
      <c r="M78" s="659">
        <f>DATOS!N154</f>
        <v>0</v>
      </c>
      <c r="N78" s="659">
        <f>DATOS!O154</f>
        <v>0</v>
      </c>
      <c r="O78" s="659">
        <f>DATOS!P154</f>
        <v>0</v>
      </c>
      <c r="P78" s="659">
        <f>DATOS!Q154</f>
        <v>0</v>
      </c>
      <c r="Q78" s="659">
        <f>DATOS!R154</f>
        <v>0</v>
      </c>
      <c r="R78" s="659">
        <f>DATOS!S154</f>
        <v>0</v>
      </c>
      <c r="S78" s="659">
        <f>DATOS!T154</f>
        <v>0</v>
      </c>
      <c r="T78" s="659">
        <f>DATOS!U154</f>
        <v>0</v>
      </c>
      <c r="U78" s="659">
        <f>DATOS!V154</f>
        <v>0</v>
      </c>
      <c r="V78" s="659">
        <f>DATOS!W154</f>
        <v>0</v>
      </c>
      <c r="W78" s="659">
        <f>DATOS!X154</f>
        <v>0</v>
      </c>
      <c r="X78" s="659">
        <f>DATOS!Y154</f>
        <v>0</v>
      </c>
      <c r="Y78" s="659">
        <f>DATOS!Z154</f>
        <v>0</v>
      </c>
      <c r="Z78" s="660">
        <f t="shared" si="0"/>
        <v>3648.5</v>
      </c>
      <c r="AA78" s="660">
        <f t="shared" si="1"/>
        <v>0</v>
      </c>
    </row>
    <row r="79" spans="1:27" ht="15.75" thickBot="1" x14ac:dyDescent="0.3">
      <c r="A79" s="167" t="s">
        <v>278</v>
      </c>
      <c r="B79" s="661">
        <f>SUM(B10:B78)</f>
        <v>214014.52</v>
      </c>
      <c r="C79" s="661">
        <f t="shared" ref="C79:AA79" si="2">SUM(C10:C78)</f>
        <v>95881.64</v>
      </c>
      <c r="D79" s="661">
        <f t="shared" si="2"/>
        <v>284744.05</v>
      </c>
      <c r="E79" s="661">
        <f t="shared" si="2"/>
        <v>128390.48</v>
      </c>
      <c r="F79" s="661">
        <f t="shared" si="2"/>
        <v>248012.05</v>
      </c>
      <c r="G79" s="661">
        <f t="shared" si="2"/>
        <v>108585.16</v>
      </c>
      <c r="H79" s="661">
        <f t="shared" si="2"/>
        <v>318804.50999999989</v>
      </c>
      <c r="I79" s="661">
        <f t="shared" si="2"/>
        <v>115706.75</v>
      </c>
      <c r="J79" s="661">
        <f t="shared" si="2"/>
        <v>247418.96</v>
      </c>
      <c r="K79" s="661">
        <f t="shared" si="2"/>
        <v>108298.14</v>
      </c>
      <c r="L79" s="661">
        <f t="shared" si="2"/>
        <v>257103.58999999997</v>
      </c>
      <c r="M79" s="661">
        <f t="shared" si="2"/>
        <v>92068.47</v>
      </c>
      <c r="N79" s="661">
        <f t="shared" si="2"/>
        <v>0</v>
      </c>
      <c r="O79" s="661">
        <f t="shared" si="2"/>
        <v>0</v>
      </c>
      <c r="P79" s="661">
        <f t="shared" si="2"/>
        <v>0</v>
      </c>
      <c r="Q79" s="661">
        <f t="shared" si="2"/>
        <v>0</v>
      </c>
      <c r="R79" s="661">
        <f t="shared" si="2"/>
        <v>0</v>
      </c>
      <c r="S79" s="661">
        <f t="shared" si="2"/>
        <v>0</v>
      </c>
      <c r="T79" s="661">
        <f t="shared" si="2"/>
        <v>0</v>
      </c>
      <c r="U79" s="661">
        <f t="shared" si="2"/>
        <v>0</v>
      </c>
      <c r="V79" s="661">
        <f t="shared" si="2"/>
        <v>0</v>
      </c>
      <c r="W79" s="661">
        <f t="shared" si="2"/>
        <v>0</v>
      </c>
      <c r="X79" s="661">
        <f t="shared" si="2"/>
        <v>0</v>
      </c>
      <c r="Y79" s="661">
        <f t="shared" si="2"/>
        <v>0</v>
      </c>
      <c r="Z79" s="661">
        <f t="shared" si="2"/>
        <v>1570097.6800000006</v>
      </c>
      <c r="AA79" s="661">
        <f t="shared" si="2"/>
        <v>648930.64</v>
      </c>
    </row>
    <row r="80" spans="1:27" x14ac:dyDescent="0.2">
      <c r="A80" s="166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662"/>
      <c r="W80" s="662"/>
      <c r="X80" s="663"/>
      <c r="Y80" s="663"/>
      <c r="Z80" s="1843">
        <f>Z79+AA79</f>
        <v>2219028.3200000008</v>
      </c>
      <c r="AA80" s="1843"/>
    </row>
  </sheetData>
  <mergeCells count="15">
    <mergeCell ref="J8:K8"/>
    <mergeCell ref="A8:A9"/>
    <mergeCell ref="B8:C8"/>
    <mergeCell ref="D8:E8"/>
    <mergeCell ref="F8:G8"/>
    <mergeCell ref="H8:I8"/>
    <mergeCell ref="Z80:AA80"/>
    <mergeCell ref="X8:Y8"/>
    <mergeCell ref="Z8:AA8"/>
    <mergeCell ref="L8:M8"/>
    <mergeCell ref="N8:O8"/>
    <mergeCell ref="P8:Q8"/>
    <mergeCell ref="R8:S8"/>
    <mergeCell ref="T8:U8"/>
    <mergeCell ref="V8:W8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6:AA80"/>
  <sheetViews>
    <sheetView zoomScale="115" zoomScaleNormal="11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4" sqref="A14"/>
    </sheetView>
  </sheetViews>
  <sheetFormatPr baseColWidth="10" defaultRowHeight="12.75" x14ac:dyDescent="0.2"/>
  <cols>
    <col min="1" max="1" width="39.28515625" style="90" customWidth="1"/>
    <col min="2" max="3" width="8.85546875" style="90" customWidth="1"/>
    <col min="4" max="5" width="8.5703125" style="90" customWidth="1"/>
    <col min="6" max="9" width="8.7109375" style="90" customWidth="1"/>
    <col min="10" max="11" width="8.28515625" style="90" customWidth="1"/>
    <col min="12" max="15" width="8.140625" style="90" customWidth="1"/>
    <col min="16" max="17" width="8" style="90" customWidth="1"/>
    <col min="18" max="19" width="9.85546875" style="90" customWidth="1"/>
    <col min="20" max="21" width="9.5703125" style="90" customWidth="1"/>
    <col min="22" max="23" width="10.28515625" style="90" customWidth="1"/>
    <col min="24" max="25" width="10.140625" style="90" customWidth="1"/>
    <col min="26" max="27" width="10" style="90" customWidth="1"/>
    <col min="28" max="269" width="10.85546875" style="90"/>
    <col min="270" max="270" width="18.85546875" style="90" customWidth="1"/>
    <col min="271" max="271" width="8" style="90" customWidth="1"/>
    <col min="272" max="272" width="8.5703125" style="90" customWidth="1"/>
    <col min="273" max="274" width="8.7109375" style="90" customWidth="1"/>
    <col min="275" max="275" width="8.28515625" style="90" customWidth="1"/>
    <col min="276" max="277" width="8.140625" style="90" customWidth="1"/>
    <col min="278" max="278" width="9.42578125" style="90" customWidth="1"/>
    <col min="279" max="279" width="10.7109375" style="90" customWidth="1"/>
    <col min="280" max="280" width="9.5703125" style="90" customWidth="1"/>
    <col min="281" max="281" width="10.28515625" style="90" customWidth="1"/>
    <col min="282" max="282" width="10.140625" style="90" customWidth="1"/>
    <col min="283" max="283" width="10" style="90" customWidth="1"/>
    <col min="284" max="525" width="10.85546875" style="90"/>
    <col min="526" max="526" width="18.85546875" style="90" customWidth="1"/>
    <col min="527" max="527" width="8" style="90" customWidth="1"/>
    <col min="528" max="528" width="8.5703125" style="90" customWidth="1"/>
    <col min="529" max="530" width="8.7109375" style="90" customWidth="1"/>
    <col min="531" max="531" width="8.28515625" style="90" customWidth="1"/>
    <col min="532" max="533" width="8.140625" style="90" customWidth="1"/>
    <col min="534" max="534" width="9.42578125" style="90" customWidth="1"/>
    <col min="535" max="535" width="10.7109375" style="90" customWidth="1"/>
    <col min="536" max="536" width="9.5703125" style="90" customWidth="1"/>
    <col min="537" max="537" width="10.28515625" style="90" customWidth="1"/>
    <col min="538" max="538" width="10.140625" style="90" customWidth="1"/>
    <col min="539" max="539" width="10" style="90" customWidth="1"/>
    <col min="540" max="781" width="10.85546875" style="90"/>
    <col min="782" max="782" width="18.85546875" style="90" customWidth="1"/>
    <col min="783" max="783" width="8" style="90" customWidth="1"/>
    <col min="784" max="784" width="8.5703125" style="90" customWidth="1"/>
    <col min="785" max="786" width="8.7109375" style="90" customWidth="1"/>
    <col min="787" max="787" width="8.28515625" style="90" customWidth="1"/>
    <col min="788" max="789" width="8.140625" style="90" customWidth="1"/>
    <col min="790" max="790" width="9.42578125" style="90" customWidth="1"/>
    <col min="791" max="791" width="10.7109375" style="90" customWidth="1"/>
    <col min="792" max="792" width="9.5703125" style="90" customWidth="1"/>
    <col min="793" max="793" width="10.28515625" style="90" customWidth="1"/>
    <col min="794" max="794" width="10.140625" style="90" customWidth="1"/>
    <col min="795" max="795" width="10" style="90" customWidth="1"/>
    <col min="796" max="1037" width="10.85546875" style="90"/>
    <col min="1038" max="1038" width="18.85546875" style="90" customWidth="1"/>
    <col min="1039" max="1039" width="8" style="90" customWidth="1"/>
    <col min="1040" max="1040" width="8.5703125" style="90" customWidth="1"/>
    <col min="1041" max="1042" width="8.7109375" style="90" customWidth="1"/>
    <col min="1043" max="1043" width="8.28515625" style="90" customWidth="1"/>
    <col min="1044" max="1045" width="8.140625" style="90" customWidth="1"/>
    <col min="1046" max="1046" width="9.42578125" style="90" customWidth="1"/>
    <col min="1047" max="1047" width="10.7109375" style="90" customWidth="1"/>
    <col min="1048" max="1048" width="9.5703125" style="90" customWidth="1"/>
    <col min="1049" max="1049" width="10.28515625" style="90" customWidth="1"/>
    <col min="1050" max="1050" width="10.140625" style="90" customWidth="1"/>
    <col min="1051" max="1051" width="10" style="90" customWidth="1"/>
    <col min="1052" max="1293" width="10.85546875" style="90"/>
    <col min="1294" max="1294" width="18.85546875" style="90" customWidth="1"/>
    <col min="1295" max="1295" width="8" style="90" customWidth="1"/>
    <col min="1296" max="1296" width="8.5703125" style="90" customWidth="1"/>
    <col min="1297" max="1298" width="8.7109375" style="90" customWidth="1"/>
    <col min="1299" max="1299" width="8.28515625" style="90" customWidth="1"/>
    <col min="1300" max="1301" width="8.140625" style="90" customWidth="1"/>
    <col min="1302" max="1302" width="9.42578125" style="90" customWidth="1"/>
    <col min="1303" max="1303" width="10.7109375" style="90" customWidth="1"/>
    <col min="1304" max="1304" width="9.5703125" style="90" customWidth="1"/>
    <col min="1305" max="1305" width="10.28515625" style="90" customWidth="1"/>
    <col min="1306" max="1306" width="10.140625" style="90" customWidth="1"/>
    <col min="1307" max="1307" width="10" style="90" customWidth="1"/>
    <col min="1308" max="1549" width="10.85546875" style="90"/>
    <col min="1550" max="1550" width="18.85546875" style="90" customWidth="1"/>
    <col min="1551" max="1551" width="8" style="90" customWidth="1"/>
    <col min="1552" max="1552" width="8.5703125" style="90" customWidth="1"/>
    <col min="1553" max="1554" width="8.7109375" style="90" customWidth="1"/>
    <col min="1555" max="1555" width="8.28515625" style="90" customWidth="1"/>
    <col min="1556" max="1557" width="8.140625" style="90" customWidth="1"/>
    <col min="1558" max="1558" width="9.42578125" style="90" customWidth="1"/>
    <col min="1559" max="1559" width="10.7109375" style="90" customWidth="1"/>
    <col min="1560" max="1560" width="9.5703125" style="90" customWidth="1"/>
    <col min="1561" max="1561" width="10.28515625" style="90" customWidth="1"/>
    <col min="1562" max="1562" width="10.140625" style="90" customWidth="1"/>
    <col min="1563" max="1563" width="10" style="90" customWidth="1"/>
    <col min="1564" max="1805" width="10.85546875" style="90"/>
    <col min="1806" max="1806" width="18.85546875" style="90" customWidth="1"/>
    <col min="1807" max="1807" width="8" style="90" customWidth="1"/>
    <col min="1808" max="1808" width="8.5703125" style="90" customWidth="1"/>
    <col min="1809" max="1810" width="8.7109375" style="90" customWidth="1"/>
    <col min="1811" max="1811" width="8.28515625" style="90" customWidth="1"/>
    <col min="1812" max="1813" width="8.140625" style="90" customWidth="1"/>
    <col min="1814" max="1814" width="9.42578125" style="90" customWidth="1"/>
    <col min="1815" max="1815" width="10.7109375" style="90" customWidth="1"/>
    <col min="1816" max="1816" width="9.5703125" style="90" customWidth="1"/>
    <col min="1817" max="1817" width="10.28515625" style="90" customWidth="1"/>
    <col min="1818" max="1818" width="10.140625" style="90" customWidth="1"/>
    <col min="1819" max="1819" width="10" style="90" customWidth="1"/>
    <col min="1820" max="2061" width="10.85546875" style="90"/>
    <col min="2062" max="2062" width="18.85546875" style="90" customWidth="1"/>
    <col min="2063" max="2063" width="8" style="90" customWidth="1"/>
    <col min="2064" max="2064" width="8.5703125" style="90" customWidth="1"/>
    <col min="2065" max="2066" width="8.7109375" style="90" customWidth="1"/>
    <col min="2067" max="2067" width="8.28515625" style="90" customWidth="1"/>
    <col min="2068" max="2069" width="8.140625" style="90" customWidth="1"/>
    <col min="2070" max="2070" width="9.42578125" style="90" customWidth="1"/>
    <col min="2071" max="2071" width="10.7109375" style="90" customWidth="1"/>
    <col min="2072" max="2072" width="9.5703125" style="90" customWidth="1"/>
    <col min="2073" max="2073" width="10.28515625" style="90" customWidth="1"/>
    <col min="2074" max="2074" width="10.140625" style="90" customWidth="1"/>
    <col min="2075" max="2075" width="10" style="90" customWidth="1"/>
    <col min="2076" max="2317" width="10.85546875" style="90"/>
    <col min="2318" max="2318" width="18.85546875" style="90" customWidth="1"/>
    <col min="2319" max="2319" width="8" style="90" customWidth="1"/>
    <col min="2320" max="2320" width="8.5703125" style="90" customWidth="1"/>
    <col min="2321" max="2322" width="8.7109375" style="90" customWidth="1"/>
    <col min="2323" max="2323" width="8.28515625" style="90" customWidth="1"/>
    <col min="2324" max="2325" width="8.140625" style="90" customWidth="1"/>
    <col min="2326" max="2326" width="9.42578125" style="90" customWidth="1"/>
    <col min="2327" max="2327" width="10.7109375" style="90" customWidth="1"/>
    <col min="2328" max="2328" width="9.5703125" style="90" customWidth="1"/>
    <col min="2329" max="2329" width="10.28515625" style="90" customWidth="1"/>
    <col min="2330" max="2330" width="10.140625" style="90" customWidth="1"/>
    <col min="2331" max="2331" width="10" style="90" customWidth="1"/>
    <col min="2332" max="2573" width="10.85546875" style="90"/>
    <col min="2574" max="2574" width="18.85546875" style="90" customWidth="1"/>
    <col min="2575" max="2575" width="8" style="90" customWidth="1"/>
    <col min="2576" max="2576" width="8.5703125" style="90" customWidth="1"/>
    <col min="2577" max="2578" width="8.7109375" style="90" customWidth="1"/>
    <col min="2579" max="2579" width="8.28515625" style="90" customWidth="1"/>
    <col min="2580" max="2581" width="8.140625" style="90" customWidth="1"/>
    <col min="2582" max="2582" width="9.42578125" style="90" customWidth="1"/>
    <col min="2583" max="2583" width="10.7109375" style="90" customWidth="1"/>
    <col min="2584" max="2584" width="9.5703125" style="90" customWidth="1"/>
    <col min="2585" max="2585" width="10.28515625" style="90" customWidth="1"/>
    <col min="2586" max="2586" width="10.140625" style="90" customWidth="1"/>
    <col min="2587" max="2587" width="10" style="90" customWidth="1"/>
    <col min="2588" max="2829" width="10.85546875" style="90"/>
    <col min="2830" max="2830" width="18.85546875" style="90" customWidth="1"/>
    <col min="2831" max="2831" width="8" style="90" customWidth="1"/>
    <col min="2832" max="2832" width="8.5703125" style="90" customWidth="1"/>
    <col min="2833" max="2834" width="8.7109375" style="90" customWidth="1"/>
    <col min="2835" max="2835" width="8.28515625" style="90" customWidth="1"/>
    <col min="2836" max="2837" width="8.140625" style="90" customWidth="1"/>
    <col min="2838" max="2838" width="9.42578125" style="90" customWidth="1"/>
    <col min="2839" max="2839" width="10.7109375" style="90" customWidth="1"/>
    <col min="2840" max="2840" width="9.5703125" style="90" customWidth="1"/>
    <col min="2841" max="2841" width="10.28515625" style="90" customWidth="1"/>
    <col min="2842" max="2842" width="10.140625" style="90" customWidth="1"/>
    <col min="2843" max="2843" width="10" style="90" customWidth="1"/>
    <col min="2844" max="3085" width="10.85546875" style="90"/>
    <col min="3086" max="3086" width="18.85546875" style="90" customWidth="1"/>
    <col min="3087" max="3087" width="8" style="90" customWidth="1"/>
    <col min="3088" max="3088" width="8.5703125" style="90" customWidth="1"/>
    <col min="3089" max="3090" width="8.7109375" style="90" customWidth="1"/>
    <col min="3091" max="3091" width="8.28515625" style="90" customWidth="1"/>
    <col min="3092" max="3093" width="8.140625" style="90" customWidth="1"/>
    <col min="3094" max="3094" width="9.42578125" style="90" customWidth="1"/>
    <col min="3095" max="3095" width="10.7109375" style="90" customWidth="1"/>
    <col min="3096" max="3096" width="9.5703125" style="90" customWidth="1"/>
    <col min="3097" max="3097" width="10.28515625" style="90" customWidth="1"/>
    <col min="3098" max="3098" width="10.140625" style="90" customWidth="1"/>
    <col min="3099" max="3099" width="10" style="90" customWidth="1"/>
    <col min="3100" max="3341" width="10.85546875" style="90"/>
    <col min="3342" max="3342" width="18.85546875" style="90" customWidth="1"/>
    <col min="3343" max="3343" width="8" style="90" customWidth="1"/>
    <col min="3344" max="3344" width="8.5703125" style="90" customWidth="1"/>
    <col min="3345" max="3346" width="8.7109375" style="90" customWidth="1"/>
    <col min="3347" max="3347" width="8.28515625" style="90" customWidth="1"/>
    <col min="3348" max="3349" width="8.140625" style="90" customWidth="1"/>
    <col min="3350" max="3350" width="9.42578125" style="90" customWidth="1"/>
    <col min="3351" max="3351" width="10.7109375" style="90" customWidth="1"/>
    <col min="3352" max="3352" width="9.5703125" style="90" customWidth="1"/>
    <col min="3353" max="3353" width="10.28515625" style="90" customWidth="1"/>
    <col min="3354" max="3354" width="10.140625" style="90" customWidth="1"/>
    <col min="3355" max="3355" width="10" style="90" customWidth="1"/>
    <col min="3356" max="3597" width="10.85546875" style="90"/>
    <col min="3598" max="3598" width="18.85546875" style="90" customWidth="1"/>
    <col min="3599" max="3599" width="8" style="90" customWidth="1"/>
    <col min="3600" max="3600" width="8.5703125" style="90" customWidth="1"/>
    <col min="3601" max="3602" width="8.7109375" style="90" customWidth="1"/>
    <col min="3603" max="3603" width="8.28515625" style="90" customWidth="1"/>
    <col min="3604" max="3605" width="8.140625" style="90" customWidth="1"/>
    <col min="3606" max="3606" width="9.42578125" style="90" customWidth="1"/>
    <col min="3607" max="3607" width="10.7109375" style="90" customWidth="1"/>
    <col min="3608" max="3608" width="9.5703125" style="90" customWidth="1"/>
    <col min="3609" max="3609" width="10.28515625" style="90" customWidth="1"/>
    <col min="3610" max="3610" width="10.140625" style="90" customWidth="1"/>
    <col min="3611" max="3611" width="10" style="90" customWidth="1"/>
    <col min="3612" max="3853" width="10.85546875" style="90"/>
    <col min="3854" max="3854" width="18.85546875" style="90" customWidth="1"/>
    <col min="3855" max="3855" width="8" style="90" customWidth="1"/>
    <col min="3856" max="3856" width="8.5703125" style="90" customWidth="1"/>
    <col min="3857" max="3858" width="8.7109375" style="90" customWidth="1"/>
    <col min="3859" max="3859" width="8.28515625" style="90" customWidth="1"/>
    <col min="3860" max="3861" width="8.140625" style="90" customWidth="1"/>
    <col min="3862" max="3862" width="9.42578125" style="90" customWidth="1"/>
    <col min="3863" max="3863" width="10.7109375" style="90" customWidth="1"/>
    <col min="3864" max="3864" width="9.5703125" style="90" customWidth="1"/>
    <col min="3865" max="3865" width="10.28515625" style="90" customWidth="1"/>
    <col min="3866" max="3866" width="10.140625" style="90" customWidth="1"/>
    <col min="3867" max="3867" width="10" style="90" customWidth="1"/>
    <col min="3868" max="4109" width="10.85546875" style="90"/>
    <col min="4110" max="4110" width="18.85546875" style="90" customWidth="1"/>
    <col min="4111" max="4111" width="8" style="90" customWidth="1"/>
    <col min="4112" max="4112" width="8.5703125" style="90" customWidth="1"/>
    <col min="4113" max="4114" width="8.7109375" style="90" customWidth="1"/>
    <col min="4115" max="4115" width="8.28515625" style="90" customWidth="1"/>
    <col min="4116" max="4117" width="8.140625" style="90" customWidth="1"/>
    <col min="4118" max="4118" width="9.42578125" style="90" customWidth="1"/>
    <col min="4119" max="4119" width="10.7109375" style="90" customWidth="1"/>
    <col min="4120" max="4120" width="9.5703125" style="90" customWidth="1"/>
    <col min="4121" max="4121" width="10.28515625" style="90" customWidth="1"/>
    <col min="4122" max="4122" width="10.140625" style="90" customWidth="1"/>
    <col min="4123" max="4123" width="10" style="90" customWidth="1"/>
    <col min="4124" max="4365" width="10.85546875" style="90"/>
    <col min="4366" max="4366" width="18.85546875" style="90" customWidth="1"/>
    <col min="4367" max="4367" width="8" style="90" customWidth="1"/>
    <col min="4368" max="4368" width="8.5703125" style="90" customWidth="1"/>
    <col min="4369" max="4370" width="8.7109375" style="90" customWidth="1"/>
    <col min="4371" max="4371" width="8.28515625" style="90" customWidth="1"/>
    <col min="4372" max="4373" width="8.140625" style="90" customWidth="1"/>
    <col min="4374" max="4374" width="9.42578125" style="90" customWidth="1"/>
    <col min="4375" max="4375" width="10.7109375" style="90" customWidth="1"/>
    <col min="4376" max="4376" width="9.5703125" style="90" customWidth="1"/>
    <col min="4377" max="4377" width="10.28515625" style="90" customWidth="1"/>
    <col min="4378" max="4378" width="10.140625" style="90" customWidth="1"/>
    <col min="4379" max="4379" width="10" style="90" customWidth="1"/>
    <col min="4380" max="4621" width="10.85546875" style="90"/>
    <col min="4622" max="4622" width="18.85546875" style="90" customWidth="1"/>
    <col min="4623" max="4623" width="8" style="90" customWidth="1"/>
    <col min="4624" max="4624" width="8.5703125" style="90" customWidth="1"/>
    <col min="4625" max="4626" width="8.7109375" style="90" customWidth="1"/>
    <col min="4627" max="4627" width="8.28515625" style="90" customWidth="1"/>
    <col min="4628" max="4629" width="8.140625" style="90" customWidth="1"/>
    <col min="4630" max="4630" width="9.42578125" style="90" customWidth="1"/>
    <col min="4631" max="4631" width="10.7109375" style="90" customWidth="1"/>
    <col min="4632" max="4632" width="9.5703125" style="90" customWidth="1"/>
    <col min="4633" max="4633" width="10.28515625" style="90" customWidth="1"/>
    <col min="4634" max="4634" width="10.140625" style="90" customWidth="1"/>
    <col min="4635" max="4635" width="10" style="90" customWidth="1"/>
    <col min="4636" max="4877" width="10.85546875" style="90"/>
    <col min="4878" max="4878" width="18.85546875" style="90" customWidth="1"/>
    <col min="4879" max="4879" width="8" style="90" customWidth="1"/>
    <col min="4880" max="4880" width="8.5703125" style="90" customWidth="1"/>
    <col min="4881" max="4882" width="8.7109375" style="90" customWidth="1"/>
    <col min="4883" max="4883" width="8.28515625" style="90" customWidth="1"/>
    <col min="4884" max="4885" width="8.140625" style="90" customWidth="1"/>
    <col min="4886" max="4886" width="9.42578125" style="90" customWidth="1"/>
    <col min="4887" max="4887" width="10.7109375" style="90" customWidth="1"/>
    <col min="4888" max="4888" width="9.5703125" style="90" customWidth="1"/>
    <col min="4889" max="4889" width="10.28515625" style="90" customWidth="1"/>
    <col min="4890" max="4890" width="10.140625" style="90" customWidth="1"/>
    <col min="4891" max="4891" width="10" style="90" customWidth="1"/>
    <col min="4892" max="5133" width="10.85546875" style="90"/>
    <col min="5134" max="5134" width="18.85546875" style="90" customWidth="1"/>
    <col min="5135" max="5135" width="8" style="90" customWidth="1"/>
    <col min="5136" max="5136" width="8.5703125" style="90" customWidth="1"/>
    <col min="5137" max="5138" width="8.7109375" style="90" customWidth="1"/>
    <col min="5139" max="5139" width="8.28515625" style="90" customWidth="1"/>
    <col min="5140" max="5141" width="8.140625" style="90" customWidth="1"/>
    <col min="5142" max="5142" width="9.42578125" style="90" customWidth="1"/>
    <col min="5143" max="5143" width="10.7109375" style="90" customWidth="1"/>
    <col min="5144" max="5144" width="9.5703125" style="90" customWidth="1"/>
    <col min="5145" max="5145" width="10.28515625" style="90" customWidth="1"/>
    <col min="5146" max="5146" width="10.140625" style="90" customWidth="1"/>
    <col min="5147" max="5147" width="10" style="90" customWidth="1"/>
    <col min="5148" max="5389" width="10.85546875" style="90"/>
    <col min="5390" max="5390" width="18.85546875" style="90" customWidth="1"/>
    <col min="5391" max="5391" width="8" style="90" customWidth="1"/>
    <col min="5392" max="5392" width="8.5703125" style="90" customWidth="1"/>
    <col min="5393" max="5394" width="8.7109375" style="90" customWidth="1"/>
    <col min="5395" max="5395" width="8.28515625" style="90" customWidth="1"/>
    <col min="5396" max="5397" width="8.140625" style="90" customWidth="1"/>
    <col min="5398" max="5398" width="9.42578125" style="90" customWidth="1"/>
    <col min="5399" max="5399" width="10.7109375" style="90" customWidth="1"/>
    <col min="5400" max="5400" width="9.5703125" style="90" customWidth="1"/>
    <col min="5401" max="5401" width="10.28515625" style="90" customWidth="1"/>
    <col min="5402" max="5402" width="10.140625" style="90" customWidth="1"/>
    <col min="5403" max="5403" width="10" style="90" customWidth="1"/>
    <col min="5404" max="5645" width="10.85546875" style="90"/>
    <col min="5646" max="5646" width="18.85546875" style="90" customWidth="1"/>
    <col min="5647" max="5647" width="8" style="90" customWidth="1"/>
    <col min="5648" max="5648" width="8.5703125" style="90" customWidth="1"/>
    <col min="5649" max="5650" width="8.7109375" style="90" customWidth="1"/>
    <col min="5651" max="5651" width="8.28515625" style="90" customWidth="1"/>
    <col min="5652" max="5653" width="8.140625" style="90" customWidth="1"/>
    <col min="5654" max="5654" width="9.42578125" style="90" customWidth="1"/>
    <col min="5655" max="5655" width="10.7109375" style="90" customWidth="1"/>
    <col min="5656" max="5656" width="9.5703125" style="90" customWidth="1"/>
    <col min="5657" max="5657" width="10.28515625" style="90" customWidth="1"/>
    <col min="5658" max="5658" width="10.140625" style="90" customWidth="1"/>
    <col min="5659" max="5659" width="10" style="90" customWidth="1"/>
    <col min="5660" max="5901" width="10.85546875" style="90"/>
    <col min="5902" max="5902" width="18.85546875" style="90" customWidth="1"/>
    <col min="5903" max="5903" width="8" style="90" customWidth="1"/>
    <col min="5904" max="5904" width="8.5703125" style="90" customWidth="1"/>
    <col min="5905" max="5906" width="8.7109375" style="90" customWidth="1"/>
    <col min="5907" max="5907" width="8.28515625" style="90" customWidth="1"/>
    <col min="5908" max="5909" width="8.140625" style="90" customWidth="1"/>
    <col min="5910" max="5910" width="9.42578125" style="90" customWidth="1"/>
    <col min="5911" max="5911" width="10.7109375" style="90" customWidth="1"/>
    <col min="5912" max="5912" width="9.5703125" style="90" customWidth="1"/>
    <col min="5913" max="5913" width="10.28515625" style="90" customWidth="1"/>
    <col min="5914" max="5914" width="10.140625" style="90" customWidth="1"/>
    <col min="5915" max="5915" width="10" style="90" customWidth="1"/>
    <col min="5916" max="6157" width="10.85546875" style="90"/>
    <col min="6158" max="6158" width="18.85546875" style="90" customWidth="1"/>
    <col min="6159" max="6159" width="8" style="90" customWidth="1"/>
    <col min="6160" max="6160" width="8.5703125" style="90" customWidth="1"/>
    <col min="6161" max="6162" width="8.7109375" style="90" customWidth="1"/>
    <col min="6163" max="6163" width="8.28515625" style="90" customWidth="1"/>
    <col min="6164" max="6165" width="8.140625" style="90" customWidth="1"/>
    <col min="6166" max="6166" width="9.42578125" style="90" customWidth="1"/>
    <col min="6167" max="6167" width="10.7109375" style="90" customWidth="1"/>
    <col min="6168" max="6168" width="9.5703125" style="90" customWidth="1"/>
    <col min="6169" max="6169" width="10.28515625" style="90" customWidth="1"/>
    <col min="6170" max="6170" width="10.140625" style="90" customWidth="1"/>
    <col min="6171" max="6171" width="10" style="90" customWidth="1"/>
    <col min="6172" max="6413" width="10.85546875" style="90"/>
    <col min="6414" max="6414" width="18.85546875" style="90" customWidth="1"/>
    <col min="6415" max="6415" width="8" style="90" customWidth="1"/>
    <col min="6416" max="6416" width="8.5703125" style="90" customWidth="1"/>
    <col min="6417" max="6418" width="8.7109375" style="90" customWidth="1"/>
    <col min="6419" max="6419" width="8.28515625" style="90" customWidth="1"/>
    <col min="6420" max="6421" width="8.140625" style="90" customWidth="1"/>
    <col min="6422" max="6422" width="9.42578125" style="90" customWidth="1"/>
    <col min="6423" max="6423" width="10.7109375" style="90" customWidth="1"/>
    <col min="6424" max="6424" width="9.5703125" style="90" customWidth="1"/>
    <col min="6425" max="6425" width="10.28515625" style="90" customWidth="1"/>
    <col min="6426" max="6426" width="10.140625" style="90" customWidth="1"/>
    <col min="6427" max="6427" width="10" style="90" customWidth="1"/>
    <col min="6428" max="6669" width="10.85546875" style="90"/>
    <col min="6670" max="6670" width="18.85546875" style="90" customWidth="1"/>
    <col min="6671" max="6671" width="8" style="90" customWidth="1"/>
    <col min="6672" max="6672" width="8.5703125" style="90" customWidth="1"/>
    <col min="6673" max="6674" width="8.7109375" style="90" customWidth="1"/>
    <col min="6675" max="6675" width="8.28515625" style="90" customWidth="1"/>
    <col min="6676" max="6677" width="8.140625" style="90" customWidth="1"/>
    <col min="6678" max="6678" width="9.42578125" style="90" customWidth="1"/>
    <col min="6679" max="6679" width="10.7109375" style="90" customWidth="1"/>
    <col min="6680" max="6680" width="9.5703125" style="90" customWidth="1"/>
    <col min="6681" max="6681" width="10.28515625" style="90" customWidth="1"/>
    <col min="6682" max="6682" width="10.140625" style="90" customWidth="1"/>
    <col min="6683" max="6683" width="10" style="90" customWidth="1"/>
    <col min="6684" max="6925" width="10.85546875" style="90"/>
    <col min="6926" max="6926" width="18.85546875" style="90" customWidth="1"/>
    <col min="6927" max="6927" width="8" style="90" customWidth="1"/>
    <col min="6928" max="6928" width="8.5703125" style="90" customWidth="1"/>
    <col min="6929" max="6930" width="8.7109375" style="90" customWidth="1"/>
    <col min="6931" max="6931" width="8.28515625" style="90" customWidth="1"/>
    <col min="6932" max="6933" width="8.140625" style="90" customWidth="1"/>
    <col min="6934" max="6934" width="9.42578125" style="90" customWidth="1"/>
    <col min="6935" max="6935" width="10.7109375" style="90" customWidth="1"/>
    <col min="6936" max="6936" width="9.5703125" style="90" customWidth="1"/>
    <col min="6937" max="6937" width="10.28515625" style="90" customWidth="1"/>
    <col min="6938" max="6938" width="10.140625" style="90" customWidth="1"/>
    <col min="6939" max="6939" width="10" style="90" customWidth="1"/>
    <col min="6940" max="7181" width="10.85546875" style="90"/>
    <col min="7182" max="7182" width="18.85546875" style="90" customWidth="1"/>
    <col min="7183" max="7183" width="8" style="90" customWidth="1"/>
    <col min="7184" max="7184" width="8.5703125" style="90" customWidth="1"/>
    <col min="7185" max="7186" width="8.7109375" style="90" customWidth="1"/>
    <col min="7187" max="7187" width="8.28515625" style="90" customWidth="1"/>
    <col min="7188" max="7189" width="8.140625" style="90" customWidth="1"/>
    <col min="7190" max="7190" width="9.42578125" style="90" customWidth="1"/>
    <col min="7191" max="7191" width="10.7109375" style="90" customWidth="1"/>
    <col min="7192" max="7192" width="9.5703125" style="90" customWidth="1"/>
    <col min="7193" max="7193" width="10.28515625" style="90" customWidth="1"/>
    <col min="7194" max="7194" width="10.140625" style="90" customWidth="1"/>
    <col min="7195" max="7195" width="10" style="90" customWidth="1"/>
    <col min="7196" max="7437" width="10.85546875" style="90"/>
    <col min="7438" max="7438" width="18.85546875" style="90" customWidth="1"/>
    <col min="7439" max="7439" width="8" style="90" customWidth="1"/>
    <col min="7440" max="7440" width="8.5703125" style="90" customWidth="1"/>
    <col min="7441" max="7442" width="8.7109375" style="90" customWidth="1"/>
    <col min="7443" max="7443" width="8.28515625" style="90" customWidth="1"/>
    <col min="7444" max="7445" width="8.140625" style="90" customWidth="1"/>
    <col min="7446" max="7446" width="9.42578125" style="90" customWidth="1"/>
    <col min="7447" max="7447" width="10.7109375" style="90" customWidth="1"/>
    <col min="7448" max="7448" width="9.5703125" style="90" customWidth="1"/>
    <col min="7449" max="7449" width="10.28515625" style="90" customWidth="1"/>
    <col min="7450" max="7450" width="10.140625" style="90" customWidth="1"/>
    <col min="7451" max="7451" width="10" style="90" customWidth="1"/>
    <col min="7452" max="7693" width="10.85546875" style="90"/>
    <col min="7694" max="7694" width="18.85546875" style="90" customWidth="1"/>
    <col min="7695" max="7695" width="8" style="90" customWidth="1"/>
    <col min="7696" max="7696" width="8.5703125" style="90" customWidth="1"/>
    <col min="7697" max="7698" width="8.7109375" style="90" customWidth="1"/>
    <col min="7699" max="7699" width="8.28515625" style="90" customWidth="1"/>
    <col min="7700" max="7701" width="8.140625" style="90" customWidth="1"/>
    <col min="7702" max="7702" width="9.42578125" style="90" customWidth="1"/>
    <col min="7703" max="7703" width="10.7109375" style="90" customWidth="1"/>
    <col min="7704" max="7704" width="9.5703125" style="90" customWidth="1"/>
    <col min="7705" max="7705" width="10.28515625" style="90" customWidth="1"/>
    <col min="7706" max="7706" width="10.140625" style="90" customWidth="1"/>
    <col min="7707" max="7707" width="10" style="90" customWidth="1"/>
    <col min="7708" max="7949" width="10.85546875" style="90"/>
    <col min="7950" max="7950" width="18.85546875" style="90" customWidth="1"/>
    <col min="7951" max="7951" width="8" style="90" customWidth="1"/>
    <col min="7952" max="7952" width="8.5703125" style="90" customWidth="1"/>
    <col min="7953" max="7954" width="8.7109375" style="90" customWidth="1"/>
    <col min="7955" max="7955" width="8.28515625" style="90" customWidth="1"/>
    <col min="7956" max="7957" width="8.140625" style="90" customWidth="1"/>
    <col min="7958" max="7958" width="9.42578125" style="90" customWidth="1"/>
    <col min="7959" max="7959" width="10.7109375" style="90" customWidth="1"/>
    <col min="7960" max="7960" width="9.5703125" style="90" customWidth="1"/>
    <col min="7961" max="7961" width="10.28515625" style="90" customWidth="1"/>
    <col min="7962" max="7962" width="10.140625" style="90" customWidth="1"/>
    <col min="7963" max="7963" width="10" style="90" customWidth="1"/>
    <col min="7964" max="8205" width="10.85546875" style="90"/>
    <col min="8206" max="8206" width="18.85546875" style="90" customWidth="1"/>
    <col min="8207" max="8207" width="8" style="90" customWidth="1"/>
    <col min="8208" max="8208" width="8.5703125" style="90" customWidth="1"/>
    <col min="8209" max="8210" width="8.7109375" style="90" customWidth="1"/>
    <col min="8211" max="8211" width="8.28515625" style="90" customWidth="1"/>
    <col min="8212" max="8213" width="8.140625" style="90" customWidth="1"/>
    <col min="8214" max="8214" width="9.42578125" style="90" customWidth="1"/>
    <col min="8215" max="8215" width="10.7109375" style="90" customWidth="1"/>
    <col min="8216" max="8216" width="9.5703125" style="90" customWidth="1"/>
    <col min="8217" max="8217" width="10.28515625" style="90" customWidth="1"/>
    <col min="8218" max="8218" width="10.140625" style="90" customWidth="1"/>
    <col min="8219" max="8219" width="10" style="90" customWidth="1"/>
    <col min="8220" max="8461" width="10.85546875" style="90"/>
    <col min="8462" max="8462" width="18.85546875" style="90" customWidth="1"/>
    <col min="8463" max="8463" width="8" style="90" customWidth="1"/>
    <col min="8464" max="8464" width="8.5703125" style="90" customWidth="1"/>
    <col min="8465" max="8466" width="8.7109375" style="90" customWidth="1"/>
    <col min="8467" max="8467" width="8.28515625" style="90" customWidth="1"/>
    <col min="8468" max="8469" width="8.140625" style="90" customWidth="1"/>
    <col min="8470" max="8470" width="9.42578125" style="90" customWidth="1"/>
    <col min="8471" max="8471" width="10.7109375" style="90" customWidth="1"/>
    <col min="8472" max="8472" width="9.5703125" style="90" customWidth="1"/>
    <col min="8473" max="8473" width="10.28515625" style="90" customWidth="1"/>
    <col min="8474" max="8474" width="10.140625" style="90" customWidth="1"/>
    <col min="8475" max="8475" width="10" style="90" customWidth="1"/>
    <col min="8476" max="8717" width="10.85546875" style="90"/>
    <col min="8718" max="8718" width="18.85546875" style="90" customWidth="1"/>
    <col min="8719" max="8719" width="8" style="90" customWidth="1"/>
    <col min="8720" max="8720" width="8.5703125" style="90" customWidth="1"/>
    <col min="8721" max="8722" width="8.7109375" style="90" customWidth="1"/>
    <col min="8723" max="8723" width="8.28515625" style="90" customWidth="1"/>
    <col min="8724" max="8725" width="8.140625" style="90" customWidth="1"/>
    <col min="8726" max="8726" width="9.42578125" style="90" customWidth="1"/>
    <col min="8727" max="8727" width="10.7109375" style="90" customWidth="1"/>
    <col min="8728" max="8728" width="9.5703125" style="90" customWidth="1"/>
    <col min="8729" max="8729" width="10.28515625" style="90" customWidth="1"/>
    <col min="8730" max="8730" width="10.140625" style="90" customWidth="1"/>
    <col min="8731" max="8731" width="10" style="90" customWidth="1"/>
    <col min="8732" max="8973" width="10.85546875" style="90"/>
    <col min="8974" max="8974" width="18.85546875" style="90" customWidth="1"/>
    <col min="8975" max="8975" width="8" style="90" customWidth="1"/>
    <col min="8976" max="8976" width="8.5703125" style="90" customWidth="1"/>
    <col min="8977" max="8978" width="8.7109375" style="90" customWidth="1"/>
    <col min="8979" max="8979" width="8.28515625" style="90" customWidth="1"/>
    <col min="8980" max="8981" width="8.140625" style="90" customWidth="1"/>
    <col min="8982" max="8982" width="9.42578125" style="90" customWidth="1"/>
    <col min="8983" max="8983" width="10.7109375" style="90" customWidth="1"/>
    <col min="8984" max="8984" width="9.5703125" style="90" customWidth="1"/>
    <col min="8985" max="8985" width="10.28515625" style="90" customWidth="1"/>
    <col min="8986" max="8986" width="10.140625" style="90" customWidth="1"/>
    <col min="8987" max="8987" width="10" style="90" customWidth="1"/>
    <col min="8988" max="9229" width="10.85546875" style="90"/>
    <col min="9230" max="9230" width="18.85546875" style="90" customWidth="1"/>
    <col min="9231" max="9231" width="8" style="90" customWidth="1"/>
    <col min="9232" max="9232" width="8.5703125" style="90" customWidth="1"/>
    <col min="9233" max="9234" width="8.7109375" style="90" customWidth="1"/>
    <col min="9235" max="9235" width="8.28515625" style="90" customWidth="1"/>
    <col min="9236" max="9237" width="8.140625" style="90" customWidth="1"/>
    <col min="9238" max="9238" width="9.42578125" style="90" customWidth="1"/>
    <col min="9239" max="9239" width="10.7109375" style="90" customWidth="1"/>
    <col min="9240" max="9240" width="9.5703125" style="90" customWidth="1"/>
    <col min="9241" max="9241" width="10.28515625" style="90" customWidth="1"/>
    <col min="9242" max="9242" width="10.140625" style="90" customWidth="1"/>
    <col min="9243" max="9243" width="10" style="90" customWidth="1"/>
    <col min="9244" max="9485" width="10.85546875" style="90"/>
    <col min="9486" max="9486" width="18.85546875" style="90" customWidth="1"/>
    <col min="9487" max="9487" width="8" style="90" customWidth="1"/>
    <col min="9488" max="9488" width="8.5703125" style="90" customWidth="1"/>
    <col min="9489" max="9490" width="8.7109375" style="90" customWidth="1"/>
    <col min="9491" max="9491" width="8.28515625" style="90" customWidth="1"/>
    <col min="9492" max="9493" width="8.140625" style="90" customWidth="1"/>
    <col min="9494" max="9494" width="9.42578125" style="90" customWidth="1"/>
    <col min="9495" max="9495" width="10.7109375" style="90" customWidth="1"/>
    <col min="9496" max="9496" width="9.5703125" style="90" customWidth="1"/>
    <col min="9497" max="9497" width="10.28515625" style="90" customWidth="1"/>
    <col min="9498" max="9498" width="10.140625" style="90" customWidth="1"/>
    <col min="9499" max="9499" width="10" style="90" customWidth="1"/>
    <col min="9500" max="9741" width="10.85546875" style="90"/>
    <col min="9742" max="9742" width="18.85546875" style="90" customWidth="1"/>
    <col min="9743" max="9743" width="8" style="90" customWidth="1"/>
    <col min="9744" max="9744" width="8.5703125" style="90" customWidth="1"/>
    <col min="9745" max="9746" width="8.7109375" style="90" customWidth="1"/>
    <col min="9747" max="9747" width="8.28515625" style="90" customWidth="1"/>
    <col min="9748" max="9749" width="8.140625" style="90" customWidth="1"/>
    <col min="9750" max="9750" width="9.42578125" style="90" customWidth="1"/>
    <col min="9751" max="9751" width="10.7109375" style="90" customWidth="1"/>
    <col min="9752" max="9752" width="9.5703125" style="90" customWidth="1"/>
    <col min="9753" max="9753" width="10.28515625" style="90" customWidth="1"/>
    <col min="9754" max="9754" width="10.140625" style="90" customWidth="1"/>
    <col min="9755" max="9755" width="10" style="90" customWidth="1"/>
    <col min="9756" max="9997" width="10.85546875" style="90"/>
    <col min="9998" max="9998" width="18.85546875" style="90" customWidth="1"/>
    <col min="9999" max="9999" width="8" style="90" customWidth="1"/>
    <col min="10000" max="10000" width="8.5703125" style="90" customWidth="1"/>
    <col min="10001" max="10002" width="8.7109375" style="90" customWidth="1"/>
    <col min="10003" max="10003" width="8.28515625" style="90" customWidth="1"/>
    <col min="10004" max="10005" width="8.140625" style="90" customWidth="1"/>
    <col min="10006" max="10006" width="9.42578125" style="90" customWidth="1"/>
    <col min="10007" max="10007" width="10.7109375" style="90" customWidth="1"/>
    <col min="10008" max="10008" width="9.5703125" style="90" customWidth="1"/>
    <col min="10009" max="10009" width="10.28515625" style="90" customWidth="1"/>
    <col min="10010" max="10010" width="10.140625" style="90" customWidth="1"/>
    <col min="10011" max="10011" width="10" style="90" customWidth="1"/>
    <col min="10012" max="10253" width="10.85546875" style="90"/>
    <col min="10254" max="10254" width="18.85546875" style="90" customWidth="1"/>
    <col min="10255" max="10255" width="8" style="90" customWidth="1"/>
    <col min="10256" max="10256" width="8.5703125" style="90" customWidth="1"/>
    <col min="10257" max="10258" width="8.7109375" style="90" customWidth="1"/>
    <col min="10259" max="10259" width="8.28515625" style="90" customWidth="1"/>
    <col min="10260" max="10261" width="8.140625" style="90" customWidth="1"/>
    <col min="10262" max="10262" width="9.42578125" style="90" customWidth="1"/>
    <col min="10263" max="10263" width="10.7109375" style="90" customWidth="1"/>
    <col min="10264" max="10264" width="9.5703125" style="90" customWidth="1"/>
    <col min="10265" max="10265" width="10.28515625" style="90" customWidth="1"/>
    <col min="10266" max="10266" width="10.140625" style="90" customWidth="1"/>
    <col min="10267" max="10267" width="10" style="90" customWidth="1"/>
    <col min="10268" max="10509" width="10.85546875" style="90"/>
    <col min="10510" max="10510" width="18.85546875" style="90" customWidth="1"/>
    <col min="10511" max="10511" width="8" style="90" customWidth="1"/>
    <col min="10512" max="10512" width="8.5703125" style="90" customWidth="1"/>
    <col min="10513" max="10514" width="8.7109375" style="90" customWidth="1"/>
    <col min="10515" max="10515" width="8.28515625" style="90" customWidth="1"/>
    <col min="10516" max="10517" width="8.140625" style="90" customWidth="1"/>
    <col min="10518" max="10518" width="9.42578125" style="90" customWidth="1"/>
    <col min="10519" max="10519" width="10.7109375" style="90" customWidth="1"/>
    <col min="10520" max="10520" width="9.5703125" style="90" customWidth="1"/>
    <col min="10521" max="10521" width="10.28515625" style="90" customWidth="1"/>
    <col min="10522" max="10522" width="10.140625" style="90" customWidth="1"/>
    <col min="10523" max="10523" width="10" style="90" customWidth="1"/>
    <col min="10524" max="10765" width="10.85546875" style="90"/>
    <col min="10766" max="10766" width="18.85546875" style="90" customWidth="1"/>
    <col min="10767" max="10767" width="8" style="90" customWidth="1"/>
    <col min="10768" max="10768" width="8.5703125" style="90" customWidth="1"/>
    <col min="10769" max="10770" width="8.7109375" style="90" customWidth="1"/>
    <col min="10771" max="10771" width="8.28515625" style="90" customWidth="1"/>
    <col min="10772" max="10773" width="8.140625" style="90" customWidth="1"/>
    <col min="10774" max="10774" width="9.42578125" style="90" customWidth="1"/>
    <col min="10775" max="10775" width="10.7109375" style="90" customWidth="1"/>
    <col min="10776" max="10776" width="9.5703125" style="90" customWidth="1"/>
    <col min="10777" max="10777" width="10.28515625" style="90" customWidth="1"/>
    <col min="10778" max="10778" width="10.140625" style="90" customWidth="1"/>
    <col min="10779" max="10779" width="10" style="90" customWidth="1"/>
    <col min="10780" max="11021" width="10.85546875" style="90"/>
    <col min="11022" max="11022" width="18.85546875" style="90" customWidth="1"/>
    <col min="11023" max="11023" width="8" style="90" customWidth="1"/>
    <col min="11024" max="11024" width="8.5703125" style="90" customWidth="1"/>
    <col min="11025" max="11026" width="8.7109375" style="90" customWidth="1"/>
    <col min="11027" max="11027" width="8.28515625" style="90" customWidth="1"/>
    <col min="11028" max="11029" width="8.140625" style="90" customWidth="1"/>
    <col min="11030" max="11030" width="9.42578125" style="90" customWidth="1"/>
    <col min="11031" max="11031" width="10.7109375" style="90" customWidth="1"/>
    <col min="11032" max="11032" width="9.5703125" style="90" customWidth="1"/>
    <col min="11033" max="11033" width="10.28515625" style="90" customWidth="1"/>
    <col min="11034" max="11034" width="10.140625" style="90" customWidth="1"/>
    <col min="11035" max="11035" width="10" style="90" customWidth="1"/>
    <col min="11036" max="11277" width="10.85546875" style="90"/>
    <col min="11278" max="11278" width="18.85546875" style="90" customWidth="1"/>
    <col min="11279" max="11279" width="8" style="90" customWidth="1"/>
    <col min="11280" max="11280" width="8.5703125" style="90" customWidth="1"/>
    <col min="11281" max="11282" width="8.7109375" style="90" customWidth="1"/>
    <col min="11283" max="11283" width="8.28515625" style="90" customWidth="1"/>
    <col min="11284" max="11285" width="8.140625" style="90" customWidth="1"/>
    <col min="11286" max="11286" width="9.42578125" style="90" customWidth="1"/>
    <col min="11287" max="11287" width="10.7109375" style="90" customWidth="1"/>
    <col min="11288" max="11288" width="9.5703125" style="90" customWidth="1"/>
    <col min="11289" max="11289" width="10.28515625" style="90" customWidth="1"/>
    <col min="11290" max="11290" width="10.140625" style="90" customWidth="1"/>
    <col min="11291" max="11291" width="10" style="90" customWidth="1"/>
    <col min="11292" max="11533" width="10.85546875" style="90"/>
    <col min="11534" max="11534" width="18.85546875" style="90" customWidth="1"/>
    <col min="11535" max="11535" width="8" style="90" customWidth="1"/>
    <col min="11536" max="11536" width="8.5703125" style="90" customWidth="1"/>
    <col min="11537" max="11538" width="8.7109375" style="90" customWidth="1"/>
    <col min="11539" max="11539" width="8.28515625" style="90" customWidth="1"/>
    <col min="11540" max="11541" width="8.140625" style="90" customWidth="1"/>
    <col min="11542" max="11542" width="9.42578125" style="90" customWidth="1"/>
    <col min="11543" max="11543" width="10.7109375" style="90" customWidth="1"/>
    <col min="11544" max="11544" width="9.5703125" style="90" customWidth="1"/>
    <col min="11545" max="11545" width="10.28515625" style="90" customWidth="1"/>
    <col min="11546" max="11546" width="10.140625" style="90" customWidth="1"/>
    <col min="11547" max="11547" width="10" style="90" customWidth="1"/>
    <col min="11548" max="11789" width="10.85546875" style="90"/>
    <col min="11790" max="11790" width="18.85546875" style="90" customWidth="1"/>
    <col min="11791" max="11791" width="8" style="90" customWidth="1"/>
    <col min="11792" max="11792" width="8.5703125" style="90" customWidth="1"/>
    <col min="11793" max="11794" width="8.7109375" style="90" customWidth="1"/>
    <col min="11795" max="11795" width="8.28515625" style="90" customWidth="1"/>
    <col min="11796" max="11797" width="8.140625" style="90" customWidth="1"/>
    <col min="11798" max="11798" width="9.42578125" style="90" customWidth="1"/>
    <col min="11799" max="11799" width="10.7109375" style="90" customWidth="1"/>
    <col min="11800" max="11800" width="9.5703125" style="90" customWidth="1"/>
    <col min="11801" max="11801" width="10.28515625" style="90" customWidth="1"/>
    <col min="11802" max="11802" width="10.140625" style="90" customWidth="1"/>
    <col min="11803" max="11803" width="10" style="90" customWidth="1"/>
    <col min="11804" max="12045" width="10.85546875" style="90"/>
    <col min="12046" max="12046" width="18.85546875" style="90" customWidth="1"/>
    <col min="12047" max="12047" width="8" style="90" customWidth="1"/>
    <col min="12048" max="12048" width="8.5703125" style="90" customWidth="1"/>
    <col min="12049" max="12050" width="8.7109375" style="90" customWidth="1"/>
    <col min="12051" max="12051" width="8.28515625" style="90" customWidth="1"/>
    <col min="12052" max="12053" width="8.140625" style="90" customWidth="1"/>
    <col min="12054" max="12054" width="9.42578125" style="90" customWidth="1"/>
    <col min="12055" max="12055" width="10.7109375" style="90" customWidth="1"/>
    <col min="12056" max="12056" width="9.5703125" style="90" customWidth="1"/>
    <col min="12057" max="12057" width="10.28515625" style="90" customWidth="1"/>
    <col min="12058" max="12058" width="10.140625" style="90" customWidth="1"/>
    <col min="12059" max="12059" width="10" style="90" customWidth="1"/>
    <col min="12060" max="12301" width="10.85546875" style="90"/>
    <col min="12302" max="12302" width="18.85546875" style="90" customWidth="1"/>
    <col min="12303" max="12303" width="8" style="90" customWidth="1"/>
    <col min="12304" max="12304" width="8.5703125" style="90" customWidth="1"/>
    <col min="12305" max="12306" width="8.7109375" style="90" customWidth="1"/>
    <col min="12307" max="12307" width="8.28515625" style="90" customWidth="1"/>
    <col min="12308" max="12309" width="8.140625" style="90" customWidth="1"/>
    <col min="12310" max="12310" width="9.42578125" style="90" customWidth="1"/>
    <col min="12311" max="12311" width="10.7109375" style="90" customWidth="1"/>
    <col min="12312" max="12312" width="9.5703125" style="90" customWidth="1"/>
    <col min="12313" max="12313" width="10.28515625" style="90" customWidth="1"/>
    <col min="12314" max="12314" width="10.140625" style="90" customWidth="1"/>
    <col min="12315" max="12315" width="10" style="90" customWidth="1"/>
    <col min="12316" max="12557" width="10.85546875" style="90"/>
    <col min="12558" max="12558" width="18.85546875" style="90" customWidth="1"/>
    <col min="12559" max="12559" width="8" style="90" customWidth="1"/>
    <col min="12560" max="12560" width="8.5703125" style="90" customWidth="1"/>
    <col min="12561" max="12562" width="8.7109375" style="90" customWidth="1"/>
    <col min="12563" max="12563" width="8.28515625" style="90" customWidth="1"/>
    <col min="12564" max="12565" width="8.140625" style="90" customWidth="1"/>
    <col min="12566" max="12566" width="9.42578125" style="90" customWidth="1"/>
    <col min="12567" max="12567" width="10.7109375" style="90" customWidth="1"/>
    <col min="12568" max="12568" width="9.5703125" style="90" customWidth="1"/>
    <col min="12569" max="12569" width="10.28515625" style="90" customWidth="1"/>
    <col min="12570" max="12570" width="10.140625" style="90" customWidth="1"/>
    <col min="12571" max="12571" width="10" style="90" customWidth="1"/>
    <col min="12572" max="12813" width="10.85546875" style="90"/>
    <col min="12814" max="12814" width="18.85546875" style="90" customWidth="1"/>
    <col min="12815" max="12815" width="8" style="90" customWidth="1"/>
    <col min="12816" max="12816" width="8.5703125" style="90" customWidth="1"/>
    <col min="12817" max="12818" width="8.7109375" style="90" customWidth="1"/>
    <col min="12819" max="12819" width="8.28515625" style="90" customWidth="1"/>
    <col min="12820" max="12821" width="8.140625" style="90" customWidth="1"/>
    <col min="12822" max="12822" width="9.42578125" style="90" customWidth="1"/>
    <col min="12823" max="12823" width="10.7109375" style="90" customWidth="1"/>
    <col min="12824" max="12824" width="9.5703125" style="90" customWidth="1"/>
    <col min="12825" max="12825" width="10.28515625" style="90" customWidth="1"/>
    <col min="12826" max="12826" width="10.140625" style="90" customWidth="1"/>
    <col min="12827" max="12827" width="10" style="90" customWidth="1"/>
    <col min="12828" max="13069" width="10.85546875" style="90"/>
    <col min="13070" max="13070" width="18.85546875" style="90" customWidth="1"/>
    <col min="13071" max="13071" width="8" style="90" customWidth="1"/>
    <col min="13072" max="13072" width="8.5703125" style="90" customWidth="1"/>
    <col min="13073" max="13074" width="8.7109375" style="90" customWidth="1"/>
    <col min="13075" max="13075" width="8.28515625" style="90" customWidth="1"/>
    <col min="13076" max="13077" width="8.140625" style="90" customWidth="1"/>
    <col min="13078" max="13078" width="9.42578125" style="90" customWidth="1"/>
    <col min="13079" max="13079" width="10.7109375" style="90" customWidth="1"/>
    <col min="13080" max="13080" width="9.5703125" style="90" customWidth="1"/>
    <col min="13081" max="13081" width="10.28515625" style="90" customWidth="1"/>
    <col min="13082" max="13082" width="10.140625" style="90" customWidth="1"/>
    <col min="13083" max="13083" width="10" style="90" customWidth="1"/>
    <col min="13084" max="13325" width="10.85546875" style="90"/>
    <col min="13326" max="13326" width="18.85546875" style="90" customWidth="1"/>
    <col min="13327" max="13327" width="8" style="90" customWidth="1"/>
    <col min="13328" max="13328" width="8.5703125" style="90" customWidth="1"/>
    <col min="13329" max="13330" width="8.7109375" style="90" customWidth="1"/>
    <col min="13331" max="13331" width="8.28515625" style="90" customWidth="1"/>
    <col min="13332" max="13333" width="8.140625" style="90" customWidth="1"/>
    <col min="13334" max="13334" width="9.42578125" style="90" customWidth="1"/>
    <col min="13335" max="13335" width="10.7109375" style="90" customWidth="1"/>
    <col min="13336" max="13336" width="9.5703125" style="90" customWidth="1"/>
    <col min="13337" max="13337" width="10.28515625" style="90" customWidth="1"/>
    <col min="13338" max="13338" width="10.140625" style="90" customWidth="1"/>
    <col min="13339" max="13339" width="10" style="90" customWidth="1"/>
    <col min="13340" max="13581" width="10.85546875" style="90"/>
    <col min="13582" max="13582" width="18.85546875" style="90" customWidth="1"/>
    <col min="13583" max="13583" width="8" style="90" customWidth="1"/>
    <col min="13584" max="13584" width="8.5703125" style="90" customWidth="1"/>
    <col min="13585" max="13586" width="8.7109375" style="90" customWidth="1"/>
    <col min="13587" max="13587" width="8.28515625" style="90" customWidth="1"/>
    <col min="13588" max="13589" width="8.140625" style="90" customWidth="1"/>
    <col min="13590" max="13590" width="9.42578125" style="90" customWidth="1"/>
    <col min="13591" max="13591" width="10.7109375" style="90" customWidth="1"/>
    <col min="13592" max="13592" width="9.5703125" style="90" customWidth="1"/>
    <col min="13593" max="13593" width="10.28515625" style="90" customWidth="1"/>
    <col min="13594" max="13594" width="10.140625" style="90" customWidth="1"/>
    <col min="13595" max="13595" width="10" style="90" customWidth="1"/>
    <col min="13596" max="13837" width="10.85546875" style="90"/>
    <col min="13838" max="13838" width="18.85546875" style="90" customWidth="1"/>
    <col min="13839" max="13839" width="8" style="90" customWidth="1"/>
    <col min="13840" max="13840" width="8.5703125" style="90" customWidth="1"/>
    <col min="13841" max="13842" width="8.7109375" style="90" customWidth="1"/>
    <col min="13843" max="13843" width="8.28515625" style="90" customWidth="1"/>
    <col min="13844" max="13845" width="8.140625" style="90" customWidth="1"/>
    <col min="13846" max="13846" width="9.42578125" style="90" customWidth="1"/>
    <col min="13847" max="13847" width="10.7109375" style="90" customWidth="1"/>
    <col min="13848" max="13848" width="9.5703125" style="90" customWidth="1"/>
    <col min="13849" max="13849" width="10.28515625" style="90" customWidth="1"/>
    <col min="13850" max="13850" width="10.140625" style="90" customWidth="1"/>
    <col min="13851" max="13851" width="10" style="90" customWidth="1"/>
    <col min="13852" max="14093" width="10.85546875" style="90"/>
    <col min="14094" max="14094" width="18.85546875" style="90" customWidth="1"/>
    <col min="14095" max="14095" width="8" style="90" customWidth="1"/>
    <col min="14096" max="14096" width="8.5703125" style="90" customWidth="1"/>
    <col min="14097" max="14098" width="8.7109375" style="90" customWidth="1"/>
    <col min="14099" max="14099" width="8.28515625" style="90" customWidth="1"/>
    <col min="14100" max="14101" width="8.140625" style="90" customWidth="1"/>
    <col min="14102" max="14102" width="9.42578125" style="90" customWidth="1"/>
    <col min="14103" max="14103" width="10.7109375" style="90" customWidth="1"/>
    <col min="14104" max="14104" width="9.5703125" style="90" customWidth="1"/>
    <col min="14105" max="14105" width="10.28515625" style="90" customWidth="1"/>
    <col min="14106" max="14106" width="10.140625" style="90" customWidth="1"/>
    <col min="14107" max="14107" width="10" style="90" customWidth="1"/>
    <col min="14108" max="14349" width="10.85546875" style="90"/>
    <col min="14350" max="14350" width="18.85546875" style="90" customWidth="1"/>
    <col min="14351" max="14351" width="8" style="90" customWidth="1"/>
    <col min="14352" max="14352" width="8.5703125" style="90" customWidth="1"/>
    <col min="14353" max="14354" width="8.7109375" style="90" customWidth="1"/>
    <col min="14355" max="14355" width="8.28515625" style="90" customWidth="1"/>
    <col min="14356" max="14357" width="8.140625" style="90" customWidth="1"/>
    <col min="14358" max="14358" width="9.42578125" style="90" customWidth="1"/>
    <col min="14359" max="14359" width="10.7109375" style="90" customWidth="1"/>
    <col min="14360" max="14360" width="9.5703125" style="90" customWidth="1"/>
    <col min="14361" max="14361" width="10.28515625" style="90" customWidth="1"/>
    <col min="14362" max="14362" width="10.140625" style="90" customWidth="1"/>
    <col min="14363" max="14363" width="10" style="90" customWidth="1"/>
    <col min="14364" max="14605" width="10.85546875" style="90"/>
    <col min="14606" max="14606" width="18.85546875" style="90" customWidth="1"/>
    <col min="14607" max="14607" width="8" style="90" customWidth="1"/>
    <col min="14608" max="14608" width="8.5703125" style="90" customWidth="1"/>
    <col min="14609" max="14610" width="8.7109375" style="90" customWidth="1"/>
    <col min="14611" max="14611" width="8.28515625" style="90" customWidth="1"/>
    <col min="14612" max="14613" width="8.140625" style="90" customWidth="1"/>
    <col min="14614" max="14614" width="9.42578125" style="90" customWidth="1"/>
    <col min="14615" max="14615" width="10.7109375" style="90" customWidth="1"/>
    <col min="14616" max="14616" width="9.5703125" style="90" customWidth="1"/>
    <col min="14617" max="14617" width="10.28515625" style="90" customWidth="1"/>
    <col min="14618" max="14618" width="10.140625" style="90" customWidth="1"/>
    <col min="14619" max="14619" width="10" style="90" customWidth="1"/>
    <col min="14620" max="14861" width="10.85546875" style="90"/>
    <col min="14862" max="14862" width="18.85546875" style="90" customWidth="1"/>
    <col min="14863" max="14863" width="8" style="90" customWidth="1"/>
    <col min="14864" max="14864" width="8.5703125" style="90" customWidth="1"/>
    <col min="14865" max="14866" width="8.7109375" style="90" customWidth="1"/>
    <col min="14867" max="14867" width="8.28515625" style="90" customWidth="1"/>
    <col min="14868" max="14869" width="8.140625" style="90" customWidth="1"/>
    <col min="14870" max="14870" width="9.42578125" style="90" customWidth="1"/>
    <col min="14871" max="14871" width="10.7109375" style="90" customWidth="1"/>
    <col min="14872" max="14872" width="9.5703125" style="90" customWidth="1"/>
    <col min="14873" max="14873" width="10.28515625" style="90" customWidth="1"/>
    <col min="14874" max="14874" width="10.140625" style="90" customWidth="1"/>
    <col min="14875" max="14875" width="10" style="90" customWidth="1"/>
    <col min="14876" max="15117" width="10.85546875" style="90"/>
    <col min="15118" max="15118" width="18.85546875" style="90" customWidth="1"/>
    <col min="15119" max="15119" width="8" style="90" customWidth="1"/>
    <col min="15120" max="15120" width="8.5703125" style="90" customWidth="1"/>
    <col min="15121" max="15122" width="8.7109375" style="90" customWidth="1"/>
    <col min="15123" max="15123" width="8.28515625" style="90" customWidth="1"/>
    <col min="15124" max="15125" width="8.140625" style="90" customWidth="1"/>
    <col min="15126" max="15126" width="9.42578125" style="90" customWidth="1"/>
    <col min="15127" max="15127" width="10.7109375" style="90" customWidth="1"/>
    <col min="15128" max="15128" width="9.5703125" style="90" customWidth="1"/>
    <col min="15129" max="15129" width="10.28515625" style="90" customWidth="1"/>
    <col min="15130" max="15130" width="10.140625" style="90" customWidth="1"/>
    <col min="15131" max="15131" width="10" style="90" customWidth="1"/>
    <col min="15132" max="15373" width="10.85546875" style="90"/>
    <col min="15374" max="15374" width="18.85546875" style="90" customWidth="1"/>
    <col min="15375" max="15375" width="8" style="90" customWidth="1"/>
    <col min="15376" max="15376" width="8.5703125" style="90" customWidth="1"/>
    <col min="15377" max="15378" width="8.7109375" style="90" customWidth="1"/>
    <col min="15379" max="15379" width="8.28515625" style="90" customWidth="1"/>
    <col min="15380" max="15381" width="8.140625" style="90" customWidth="1"/>
    <col min="15382" max="15382" width="9.42578125" style="90" customWidth="1"/>
    <col min="15383" max="15383" width="10.7109375" style="90" customWidth="1"/>
    <col min="15384" max="15384" width="9.5703125" style="90" customWidth="1"/>
    <col min="15385" max="15385" width="10.28515625" style="90" customWidth="1"/>
    <col min="15386" max="15386" width="10.140625" style="90" customWidth="1"/>
    <col min="15387" max="15387" width="10" style="90" customWidth="1"/>
    <col min="15388" max="15629" width="10.85546875" style="90"/>
    <col min="15630" max="15630" width="18.85546875" style="90" customWidth="1"/>
    <col min="15631" max="15631" width="8" style="90" customWidth="1"/>
    <col min="15632" max="15632" width="8.5703125" style="90" customWidth="1"/>
    <col min="15633" max="15634" width="8.7109375" style="90" customWidth="1"/>
    <col min="15635" max="15635" width="8.28515625" style="90" customWidth="1"/>
    <col min="15636" max="15637" width="8.140625" style="90" customWidth="1"/>
    <col min="15638" max="15638" width="9.42578125" style="90" customWidth="1"/>
    <col min="15639" max="15639" width="10.7109375" style="90" customWidth="1"/>
    <col min="15640" max="15640" width="9.5703125" style="90" customWidth="1"/>
    <col min="15641" max="15641" width="10.28515625" style="90" customWidth="1"/>
    <col min="15642" max="15642" width="10.140625" style="90" customWidth="1"/>
    <col min="15643" max="15643" width="10" style="90" customWidth="1"/>
    <col min="15644" max="15885" width="10.85546875" style="90"/>
    <col min="15886" max="15886" width="18.85546875" style="90" customWidth="1"/>
    <col min="15887" max="15887" width="8" style="90" customWidth="1"/>
    <col min="15888" max="15888" width="8.5703125" style="90" customWidth="1"/>
    <col min="15889" max="15890" width="8.7109375" style="90" customWidth="1"/>
    <col min="15891" max="15891" width="8.28515625" style="90" customWidth="1"/>
    <col min="15892" max="15893" width="8.140625" style="90" customWidth="1"/>
    <col min="15894" max="15894" width="9.42578125" style="90" customWidth="1"/>
    <col min="15895" max="15895" width="10.7109375" style="90" customWidth="1"/>
    <col min="15896" max="15896" width="9.5703125" style="90" customWidth="1"/>
    <col min="15897" max="15897" width="10.28515625" style="90" customWidth="1"/>
    <col min="15898" max="15898" width="10.140625" style="90" customWidth="1"/>
    <col min="15899" max="15899" width="10" style="90" customWidth="1"/>
    <col min="15900" max="16141" width="10.85546875" style="90"/>
    <col min="16142" max="16142" width="18.85546875" style="90" customWidth="1"/>
    <col min="16143" max="16143" width="8" style="90" customWidth="1"/>
    <col min="16144" max="16144" width="8.5703125" style="90" customWidth="1"/>
    <col min="16145" max="16146" width="8.7109375" style="90" customWidth="1"/>
    <col min="16147" max="16147" width="8.28515625" style="90" customWidth="1"/>
    <col min="16148" max="16149" width="8.140625" style="90" customWidth="1"/>
    <col min="16150" max="16150" width="9.42578125" style="90" customWidth="1"/>
    <col min="16151" max="16151" width="10.7109375" style="90" customWidth="1"/>
    <col min="16152" max="16152" width="9.5703125" style="90" customWidth="1"/>
    <col min="16153" max="16153" width="10.28515625" style="90" customWidth="1"/>
    <col min="16154" max="16154" width="10.140625" style="90" customWidth="1"/>
    <col min="16155" max="16155" width="10" style="90" customWidth="1"/>
    <col min="16156" max="16384" width="10.85546875" style="90"/>
  </cols>
  <sheetData>
    <row r="6" spans="1:27" ht="20.25" x14ac:dyDescent="0.3">
      <c r="H6" s="156" t="s">
        <v>186</v>
      </c>
      <c r="I6" s="156"/>
    </row>
    <row r="7" spans="1:27" ht="13.5" thickBot="1" x14ac:dyDescent="0.25"/>
    <row r="8" spans="1:27" ht="15" customHeight="1" thickTop="1" thickBot="1" x14ac:dyDescent="0.25">
      <c r="A8" s="1890" t="s">
        <v>987</v>
      </c>
      <c r="B8" s="1892" t="s">
        <v>0</v>
      </c>
      <c r="C8" s="1893"/>
      <c r="D8" s="1894" t="s">
        <v>1</v>
      </c>
      <c r="E8" s="1895"/>
      <c r="F8" s="1896" t="s">
        <v>2</v>
      </c>
      <c r="G8" s="1897"/>
      <c r="H8" s="1898" t="s">
        <v>3</v>
      </c>
      <c r="I8" s="1899"/>
      <c r="J8" s="1888" t="s">
        <v>4</v>
      </c>
      <c r="K8" s="1889"/>
      <c r="L8" s="1876" t="s">
        <v>5</v>
      </c>
      <c r="M8" s="1877"/>
      <c r="N8" s="1878" t="s">
        <v>6</v>
      </c>
      <c r="O8" s="1879"/>
      <c r="P8" s="1880" t="s">
        <v>7</v>
      </c>
      <c r="Q8" s="1881"/>
      <c r="R8" s="1882" t="s">
        <v>8</v>
      </c>
      <c r="S8" s="1883"/>
      <c r="T8" s="1884" t="s">
        <v>9</v>
      </c>
      <c r="U8" s="1885"/>
      <c r="V8" s="1886" t="s">
        <v>10</v>
      </c>
      <c r="W8" s="1887"/>
      <c r="X8" s="1872" t="s">
        <v>11</v>
      </c>
      <c r="Y8" s="1873"/>
      <c r="Z8" s="1874" t="s">
        <v>187</v>
      </c>
      <c r="AA8" s="1875"/>
    </row>
    <row r="9" spans="1:27" ht="14.25" thickTop="1" thickBot="1" x14ac:dyDescent="0.25">
      <c r="A9" s="1891"/>
      <c r="B9" s="1080" t="s">
        <v>656</v>
      </c>
      <c r="C9" s="1080" t="s">
        <v>655</v>
      </c>
      <c r="D9" s="1081" t="s">
        <v>654</v>
      </c>
      <c r="E9" s="1081" t="s">
        <v>655</v>
      </c>
      <c r="F9" s="1082" t="s">
        <v>654</v>
      </c>
      <c r="G9" s="1082" t="s">
        <v>655</v>
      </c>
      <c r="H9" s="1083" t="s">
        <v>656</v>
      </c>
      <c r="I9" s="1083" t="s">
        <v>655</v>
      </c>
      <c r="J9" s="1084" t="s">
        <v>656</v>
      </c>
      <c r="K9" s="1084" t="s">
        <v>655</v>
      </c>
      <c r="L9" s="1085" t="s">
        <v>654</v>
      </c>
      <c r="M9" s="1085" t="s">
        <v>655</v>
      </c>
      <c r="N9" s="1086" t="s">
        <v>656</v>
      </c>
      <c r="O9" s="1086" t="s">
        <v>655</v>
      </c>
      <c r="P9" s="1087" t="s">
        <v>654</v>
      </c>
      <c r="Q9" s="1087" t="s">
        <v>655</v>
      </c>
      <c r="R9" s="1088" t="s">
        <v>654</v>
      </c>
      <c r="S9" s="1088" t="s">
        <v>655</v>
      </c>
      <c r="T9" s="1089" t="s">
        <v>654</v>
      </c>
      <c r="U9" s="1092" t="s">
        <v>655</v>
      </c>
      <c r="V9" s="1090" t="s">
        <v>654</v>
      </c>
      <c r="W9" s="1090" t="s">
        <v>655</v>
      </c>
      <c r="X9" s="1110" t="s">
        <v>654</v>
      </c>
      <c r="Y9" s="1111" t="s">
        <v>655</v>
      </c>
      <c r="Z9" s="1113" t="s">
        <v>654</v>
      </c>
      <c r="AA9" s="1114" t="s">
        <v>655</v>
      </c>
    </row>
    <row r="10" spans="1:27" ht="13.5" thickTop="1" x14ac:dyDescent="0.2">
      <c r="A10" s="170" t="s">
        <v>183</v>
      </c>
      <c r="B10" s="1224">
        <f>DATOS!$C79/DATOS!$C$156</f>
        <v>0</v>
      </c>
      <c r="C10" s="1224">
        <f>DATOS!$D79/DATOS!$D$156</f>
        <v>0</v>
      </c>
      <c r="D10" s="1224">
        <f>DATOS!$E79/DATOS!$E$156</f>
        <v>0</v>
      </c>
      <c r="E10" s="1224">
        <f>DATOS!$F79/DATOS!$F$156</f>
        <v>0</v>
      </c>
      <c r="F10" s="1224">
        <f>DATOS!$G79/DATOS!$G$156</f>
        <v>0</v>
      </c>
      <c r="G10" s="1224">
        <f>DATOS!$H79/DATOS!$H$156</f>
        <v>0</v>
      </c>
      <c r="H10" s="682">
        <f>DATOS!$I79/DATOS!$I$156</f>
        <v>0</v>
      </c>
      <c r="I10" s="682">
        <f>DATOS!$J79/DATOS!$J$156</f>
        <v>0</v>
      </c>
      <c r="J10" s="682">
        <f>DATOS!$K79/DATOS!$K$156</f>
        <v>0</v>
      </c>
      <c r="K10" s="682">
        <f>DATOS!$L79/DATOS!$L$156</f>
        <v>0</v>
      </c>
      <c r="L10" s="682">
        <f>DATOS!$M79/DATOS!$M$156</f>
        <v>0</v>
      </c>
      <c r="M10" s="682">
        <f>DATOS!$N79/DATOS!$N$156</f>
        <v>0</v>
      </c>
      <c r="N10" s="682" t="e">
        <f>DATOS!$O79/DATOS!$O$156</f>
        <v>#DIV/0!</v>
      </c>
      <c r="O10" s="682" t="e">
        <f>DATOS!$P79/DATOS!$P$156</f>
        <v>#DIV/0!</v>
      </c>
      <c r="P10" s="682" t="e">
        <f>DATOS!$Q79/DATOS!$Q$156</f>
        <v>#DIV/0!</v>
      </c>
      <c r="Q10" s="682" t="e">
        <f>DATOS!$R79/DATOS!$R$156</f>
        <v>#DIV/0!</v>
      </c>
      <c r="R10" s="682" t="e">
        <f>DATOS!$S79/DATOS!$S$156</f>
        <v>#DIV/0!</v>
      </c>
      <c r="S10" s="682" t="e">
        <f>DATOS!$T79/DATOS!$T$156</f>
        <v>#DIV/0!</v>
      </c>
      <c r="T10" s="682" t="e">
        <f>DATOS!$U79/DATOS!$U$156</f>
        <v>#DIV/0!</v>
      </c>
      <c r="U10" s="682" t="e">
        <f>DATOS!$V79/DATOS!$V$156</f>
        <v>#DIV/0!</v>
      </c>
      <c r="V10" s="682" t="e">
        <f>DATOS!$W79/DATOS!$W$156</f>
        <v>#DIV/0!</v>
      </c>
      <c r="W10" s="682" t="e">
        <f>DATOS!$X79/DATOS!$X$156</f>
        <v>#DIV/0!</v>
      </c>
      <c r="X10" s="682" t="e">
        <f>DATOS!$Y79/DATOS!$Y$156</f>
        <v>#DIV/0!</v>
      </c>
      <c r="Y10" s="682" t="e">
        <f>DATOS!$Z79/DATOS!$Z$156</f>
        <v>#DIV/0!</v>
      </c>
      <c r="Z10" s="1112" t="e">
        <f>AVERAGE(B10,D10,F10,H10,J10,L10,N10,P10,R10,T10,V10,X10)</f>
        <v>#DIV/0!</v>
      </c>
      <c r="AA10" s="1112" t="e">
        <f>AVERAGE(C10,E10,G10,I10,K10,M10,O10,Q10,S10,U10,W10,Y10)</f>
        <v>#DIV/0!</v>
      </c>
    </row>
    <row r="11" spans="1:27" x14ac:dyDescent="0.2">
      <c r="A11" s="170" t="s">
        <v>176</v>
      </c>
      <c r="B11" s="1224">
        <f>DATOS!$C80/DATOS!$C$156</f>
        <v>0</v>
      </c>
      <c r="C11" s="1224">
        <f>DATOS!$D80/DATOS!$D$156</f>
        <v>0</v>
      </c>
      <c r="D11" s="1224">
        <f>DATOS!$E80/DATOS!$E$156</f>
        <v>0</v>
      </c>
      <c r="E11" s="1224">
        <f>DATOS!$F80/DATOS!$F$156</f>
        <v>0</v>
      </c>
      <c r="F11" s="1224">
        <f>DATOS!$G80/DATOS!$G$156</f>
        <v>0</v>
      </c>
      <c r="G11" s="1224">
        <f>DATOS!$H80/DATOS!$H$156</f>
        <v>0</v>
      </c>
      <c r="H11" s="682">
        <f>DATOS!$I80/DATOS!$I$156</f>
        <v>0</v>
      </c>
      <c r="I11" s="682">
        <f>DATOS!$J80/DATOS!$J$156</f>
        <v>0</v>
      </c>
      <c r="J11" s="682">
        <f>DATOS!$K80/DATOS!$K$156</f>
        <v>0</v>
      </c>
      <c r="K11" s="682">
        <f>DATOS!$L80/DATOS!$L$156</f>
        <v>0</v>
      </c>
      <c r="L11" s="682">
        <f>DATOS!$M80/DATOS!$M$156</f>
        <v>0</v>
      </c>
      <c r="M11" s="682">
        <f>DATOS!$N80/DATOS!$N$156</f>
        <v>0</v>
      </c>
      <c r="N11" s="682" t="e">
        <f>DATOS!$O80/DATOS!$O$156</f>
        <v>#DIV/0!</v>
      </c>
      <c r="O11" s="682" t="e">
        <f>DATOS!$P80/DATOS!$P$156</f>
        <v>#DIV/0!</v>
      </c>
      <c r="P11" s="682" t="e">
        <f>DATOS!$Q80/DATOS!$Q$156</f>
        <v>#DIV/0!</v>
      </c>
      <c r="Q11" s="682" t="e">
        <f>DATOS!$R80/DATOS!$R$156</f>
        <v>#DIV/0!</v>
      </c>
      <c r="R11" s="682" t="e">
        <f>DATOS!$S80/DATOS!$S$156</f>
        <v>#DIV/0!</v>
      </c>
      <c r="S11" s="682" t="e">
        <f>DATOS!$T80/DATOS!$T$156</f>
        <v>#DIV/0!</v>
      </c>
      <c r="T11" s="682" t="e">
        <f>DATOS!$U80/DATOS!$U$156</f>
        <v>#DIV/0!</v>
      </c>
      <c r="U11" s="682" t="e">
        <f>DATOS!$V80/DATOS!$V$156</f>
        <v>#DIV/0!</v>
      </c>
      <c r="V11" s="682" t="e">
        <f>DATOS!$W80/DATOS!$W$156</f>
        <v>#DIV/0!</v>
      </c>
      <c r="W11" s="682" t="e">
        <f>DATOS!$X80/DATOS!$X$156</f>
        <v>#DIV/0!</v>
      </c>
      <c r="X11" s="682" t="e">
        <f>DATOS!$Y80/DATOS!$Y$156</f>
        <v>#DIV/0!</v>
      </c>
      <c r="Y11" s="682" t="e">
        <f>DATOS!$Z80/DATOS!$Z$156</f>
        <v>#DIV/0!</v>
      </c>
      <c r="Z11" s="1112" t="e">
        <f t="shared" ref="Z11:Z78" si="0">AVERAGE(B11,D11,F11,H11,J11,L11,N11,P11,R11,T11,V11,X11)</f>
        <v>#DIV/0!</v>
      </c>
      <c r="AA11" s="1112" t="e">
        <f t="shared" ref="AA11:AA78" si="1">AVERAGE(C11,E11,G11,I11,K11,M11,O11,Q11,S11,U11,W11,Y11)</f>
        <v>#DIV/0!</v>
      </c>
    </row>
    <row r="12" spans="1:27" x14ac:dyDescent="0.2">
      <c r="A12" s="170" t="s">
        <v>216</v>
      </c>
      <c r="B12" s="682">
        <f>DATOS!$C81/DATOS!$C$156</f>
        <v>0.76061402911138409</v>
      </c>
      <c r="C12" s="1224">
        <f>DATOS!$D81/DATOS!$D$156</f>
        <v>0</v>
      </c>
      <c r="D12" s="682">
        <f>DATOS!$E81/DATOS!$E$156</f>
        <v>0.83170629633560056</v>
      </c>
      <c r="E12" s="1224">
        <f>DATOS!$F81/DATOS!$F$156</f>
        <v>0</v>
      </c>
      <c r="F12" s="682">
        <f>DATOS!$G81/DATOS!$G$156</f>
        <v>0.78048876770587905</v>
      </c>
      <c r="G12" s="1224">
        <f>DATOS!$H81/DATOS!$H$156</f>
        <v>0</v>
      </c>
      <c r="H12" s="682">
        <f>DATOS!$I81/DATOS!$I$156</f>
        <v>0.83348277966144746</v>
      </c>
      <c r="I12" s="682">
        <f>DATOS!$J81/DATOS!$J$156</f>
        <v>0</v>
      </c>
      <c r="J12" s="682">
        <f>DATOS!$K81/DATOS!$K$156</f>
        <v>0.79866142899221837</v>
      </c>
      <c r="K12" s="682">
        <f>DATOS!$L81/DATOS!$L$156</f>
        <v>0</v>
      </c>
      <c r="L12" s="682">
        <f>DATOS!$M81/DATOS!$M$156</f>
        <v>0.81944527508112797</v>
      </c>
      <c r="M12" s="682">
        <f>DATOS!$N81/DATOS!$N$156</f>
        <v>0</v>
      </c>
      <c r="N12" s="682" t="e">
        <f>DATOS!$O81/DATOS!$O$156</f>
        <v>#DIV/0!</v>
      </c>
      <c r="O12" s="682" t="e">
        <f>DATOS!$P81/DATOS!$P$156</f>
        <v>#DIV/0!</v>
      </c>
      <c r="P12" s="682" t="e">
        <f>DATOS!$Q81/DATOS!$Q$156</f>
        <v>#DIV/0!</v>
      </c>
      <c r="Q12" s="682" t="e">
        <f>DATOS!$R81/DATOS!$R$156</f>
        <v>#DIV/0!</v>
      </c>
      <c r="R12" s="682" t="e">
        <f>DATOS!$S81/DATOS!$S$156</f>
        <v>#DIV/0!</v>
      </c>
      <c r="S12" s="682" t="e">
        <f>DATOS!$T81/DATOS!$T$156</f>
        <v>#DIV/0!</v>
      </c>
      <c r="T12" s="682" t="e">
        <f>DATOS!$U81/DATOS!$U$156</f>
        <v>#DIV/0!</v>
      </c>
      <c r="U12" s="682" t="e">
        <f>DATOS!$V81/DATOS!$V$156</f>
        <v>#DIV/0!</v>
      </c>
      <c r="V12" s="682" t="e">
        <f>DATOS!$W81/DATOS!$W$156</f>
        <v>#DIV/0!</v>
      </c>
      <c r="W12" s="682" t="e">
        <f>DATOS!$X81/DATOS!$X$156</f>
        <v>#DIV/0!</v>
      </c>
      <c r="X12" s="682" t="e">
        <f>DATOS!$Y81/DATOS!$Y$156</f>
        <v>#DIV/0!</v>
      </c>
      <c r="Y12" s="682" t="e">
        <f>DATOS!$Z81/DATOS!$Z$156</f>
        <v>#DIV/0!</v>
      </c>
      <c r="Z12" s="1112" t="e">
        <f t="shared" si="0"/>
        <v>#DIV/0!</v>
      </c>
      <c r="AA12" s="1112" t="e">
        <f t="shared" si="1"/>
        <v>#DIV/0!</v>
      </c>
    </row>
    <row r="13" spans="1:27" x14ac:dyDescent="0.2">
      <c r="A13" s="1091" t="s">
        <v>279</v>
      </c>
      <c r="B13" s="1224">
        <f>DATOS!$C82/DATOS!$C$156</f>
        <v>0</v>
      </c>
      <c r="C13" s="1224">
        <f>DATOS!$D82/DATOS!$D$156</f>
        <v>0</v>
      </c>
      <c r="D13" s="1224">
        <f>DATOS!$E82/DATOS!$E$156</f>
        <v>0</v>
      </c>
      <c r="E13" s="1224">
        <f>DATOS!$F82/DATOS!$F$156</f>
        <v>0</v>
      </c>
      <c r="F13" s="1224">
        <f>DATOS!$G82/DATOS!$G$156</f>
        <v>0</v>
      </c>
      <c r="G13" s="1224">
        <f>DATOS!$H82/DATOS!$H$156</f>
        <v>0</v>
      </c>
      <c r="H13" s="682">
        <f>DATOS!$I82/DATOS!$I$156</f>
        <v>0</v>
      </c>
      <c r="I13" s="682">
        <f>DATOS!$J82/DATOS!$J$156</f>
        <v>0</v>
      </c>
      <c r="J13" s="682">
        <f>DATOS!$K82/DATOS!$K$156</f>
        <v>0</v>
      </c>
      <c r="K13" s="682">
        <f>DATOS!$L82/DATOS!$L$156</f>
        <v>0</v>
      </c>
      <c r="L13" s="682">
        <f>DATOS!$M82/DATOS!$M$156</f>
        <v>0</v>
      </c>
      <c r="M13" s="682">
        <f>DATOS!$N82/DATOS!$N$156</f>
        <v>0</v>
      </c>
      <c r="N13" s="682" t="e">
        <f>DATOS!$O82/DATOS!$O$156</f>
        <v>#DIV/0!</v>
      </c>
      <c r="O13" s="682" t="e">
        <f>DATOS!$P82/DATOS!$P$156</f>
        <v>#DIV/0!</v>
      </c>
      <c r="P13" s="682" t="e">
        <f>DATOS!$Q82/DATOS!$Q$156</f>
        <v>#DIV/0!</v>
      </c>
      <c r="Q13" s="682" t="e">
        <f>DATOS!$R82/DATOS!$R$156</f>
        <v>#DIV/0!</v>
      </c>
      <c r="R13" s="682" t="e">
        <f>DATOS!$S82/DATOS!$S$156</f>
        <v>#DIV/0!</v>
      </c>
      <c r="S13" s="682" t="e">
        <f>DATOS!$T82/DATOS!$T$156</f>
        <v>#DIV/0!</v>
      </c>
      <c r="T13" s="682" t="e">
        <f>DATOS!$U82/DATOS!$U$156</f>
        <v>#DIV/0!</v>
      </c>
      <c r="U13" s="682" t="e">
        <f>DATOS!$V82/DATOS!$V$156</f>
        <v>#DIV/0!</v>
      </c>
      <c r="V13" s="682" t="e">
        <f>DATOS!$W82/DATOS!$W$156</f>
        <v>#DIV/0!</v>
      </c>
      <c r="W13" s="682" t="e">
        <f>DATOS!$X82/DATOS!$X$156</f>
        <v>#DIV/0!</v>
      </c>
      <c r="X13" s="682" t="e">
        <f>DATOS!$Y82/DATOS!$Y$156</f>
        <v>#DIV/0!</v>
      </c>
      <c r="Y13" s="682" t="e">
        <f>DATOS!$Z82/DATOS!$Z$156</f>
        <v>#DIV/0!</v>
      </c>
      <c r="Z13" s="1112" t="e">
        <f t="shared" si="0"/>
        <v>#DIV/0!</v>
      </c>
      <c r="AA13" s="1112" t="e">
        <f t="shared" si="1"/>
        <v>#DIV/0!</v>
      </c>
    </row>
    <row r="14" spans="1:27" x14ac:dyDescent="0.2">
      <c r="A14" s="170" t="s">
        <v>182</v>
      </c>
      <c r="B14" s="1224">
        <f>DATOS!$C83/DATOS!$C$156</f>
        <v>0</v>
      </c>
      <c r="C14" s="1224">
        <f>DATOS!$D83/DATOS!$D$156</f>
        <v>0</v>
      </c>
      <c r="D14" s="1224">
        <f>DATOS!$E83/DATOS!$E$156</f>
        <v>0</v>
      </c>
      <c r="E14" s="1224">
        <f>DATOS!$F83/DATOS!$F$156</f>
        <v>0</v>
      </c>
      <c r="F14" s="1224">
        <f>DATOS!$G83/DATOS!$G$156</f>
        <v>0</v>
      </c>
      <c r="G14" s="1224">
        <f>DATOS!$H83/DATOS!$H$156</f>
        <v>0</v>
      </c>
      <c r="H14" s="682">
        <f>DATOS!$I83/DATOS!$I$156</f>
        <v>0</v>
      </c>
      <c r="I14" s="682">
        <f>DATOS!$J83/DATOS!$J$156</f>
        <v>0</v>
      </c>
      <c r="J14" s="682">
        <f>DATOS!$K83/DATOS!$K$156</f>
        <v>0</v>
      </c>
      <c r="K14" s="682">
        <f>DATOS!$L83/DATOS!$L$156</f>
        <v>0</v>
      </c>
      <c r="L14" s="682">
        <f>DATOS!$M83/DATOS!$M$156</f>
        <v>0</v>
      </c>
      <c r="M14" s="682">
        <f>DATOS!$N83/DATOS!$N$156</f>
        <v>0</v>
      </c>
      <c r="N14" s="682" t="e">
        <f>DATOS!$O83/DATOS!$O$156</f>
        <v>#DIV/0!</v>
      </c>
      <c r="O14" s="682" t="e">
        <f>DATOS!$P83/DATOS!$P$156</f>
        <v>#DIV/0!</v>
      </c>
      <c r="P14" s="682" t="e">
        <f>DATOS!$Q83/DATOS!$Q$156</f>
        <v>#DIV/0!</v>
      </c>
      <c r="Q14" s="682" t="e">
        <f>DATOS!$R83/DATOS!$R$156</f>
        <v>#DIV/0!</v>
      </c>
      <c r="R14" s="682" t="e">
        <f>DATOS!$S83/DATOS!$S$156</f>
        <v>#DIV/0!</v>
      </c>
      <c r="S14" s="682" t="e">
        <f>DATOS!$T83/DATOS!$T$156</f>
        <v>#DIV/0!</v>
      </c>
      <c r="T14" s="682" t="e">
        <f>DATOS!$U83/DATOS!$U$156</f>
        <v>#DIV/0!</v>
      </c>
      <c r="U14" s="682" t="e">
        <f>DATOS!$V83/DATOS!$V$156</f>
        <v>#DIV/0!</v>
      </c>
      <c r="V14" s="682" t="e">
        <f>DATOS!$W83/DATOS!$W$156</f>
        <v>#DIV/0!</v>
      </c>
      <c r="W14" s="682" t="e">
        <f>DATOS!$X83/DATOS!$X$156</f>
        <v>#DIV/0!</v>
      </c>
      <c r="X14" s="682" t="e">
        <f>DATOS!$Y83/DATOS!$Y$156</f>
        <v>#DIV/0!</v>
      </c>
      <c r="Y14" s="682" t="e">
        <f>DATOS!$Z83/DATOS!$Z$156</f>
        <v>#DIV/0!</v>
      </c>
      <c r="Z14" s="1112" t="e">
        <f t="shared" si="0"/>
        <v>#DIV/0!</v>
      </c>
      <c r="AA14" s="1112" t="e">
        <f t="shared" si="1"/>
        <v>#DIV/0!</v>
      </c>
    </row>
    <row r="15" spans="1:27" x14ac:dyDescent="0.2">
      <c r="A15" s="170" t="s">
        <v>181</v>
      </c>
      <c r="B15" s="1224">
        <f>DATOS!$C84/DATOS!$C$156</f>
        <v>0</v>
      </c>
      <c r="C15" s="1224">
        <f>DATOS!$D84/DATOS!$D$156</f>
        <v>0</v>
      </c>
      <c r="D15" s="1224">
        <f>DATOS!$E84/DATOS!$E$156</f>
        <v>0</v>
      </c>
      <c r="E15" s="1224">
        <f>DATOS!$F84/DATOS!$F$156</f>
        <v>0</v>
      </c>
      <c r="F15" s="1224">
        <f>DATOS!$G84/DATOS!$G$156</f>
        <v>0</v>
      </c>
      <c r="G15" s="1224">
        <f>DATOS!$H84/DATOS!$H$156</f>
        <v>0</v>
      </c>
      <c r="H15" s="682">
        <f>DATOS!$I84/DATOS!$I$156</f>
        <v>0</v>
      </c>
      <c r="I15" s="682">
        <f>DATOS!$J84/DATOS!$J$156</f>
        <v>0</v>
      </c>
      <c r="J15" s="682">
        <f>DATOS!$K84/DATOS!$K$156</f>
        <v>0</v>
      </c>
      <c r="K15" s="682">
        <f>DATOS!$L84/DATOS!$L$156</f>
        <v>0</v>
      </c>
      <c r="L15" s="682">
        <f>DATOS!$M84/DATOS!$M$156</f>
        <v>0</v>
      </c>
      <c r="M15" s="682">
        <f>DATOS!$N84/DATOS!$N$156</f>
        <v>0</v>
      </c>
      <c r="N15" s="682" t="e">
        <f>DATOS!$O84/DATOS!$O$156</f>
        <v>#DIV/0!</v>
      </c>
      <c r="O15" s="682" t="e">
        <f>DATOS!$P84/DATOS!$P$156</f>
        <v>#DIV/0!</v>
      </c>
      <c r="P15" s="682" t="e">
        <f>DATOS!$Q84/DATOS!$Q$156</f>
        <v>#DIV/0!</v>
      </c>
      <c r="Q15" s="682" t="e">
        <f>DATOS!$R84/DATOS!$R$156</f>
        <v>#DIV/0!</v>
      </c>
      <c r="R15" s="682" t="e">
        <f>DATOS!$S84/DATOS!$S$156</f>
        <v>#DIV/0!</v>
      </c>
      <c r="S15" s="682" t="e">
        <f>DATOS!$T84/DATOS!$T$156</f>
        <v>#DIV/0!</v>
      </c>
      <c r="T15" s="682" t="e">
        <f>DATOS!$U84/DATOS!$U$156</f>
        <v>#DIV/0!</v>
      </c>
      <c r="U15" s="682" t="e">
        <f>DATOS!$V84/DATOS!$V$156</f>
        <v>#DIV/0!</v>
      </c>
      <c r="V15" s="682" t="e">
        <f>DATOS!$W84/DATOS!$W$156</f>
        <v>#DIV/0!</v>
      </c>
      <c r="W15" s="682" t="e">
        <f>DATOS!$X84/DATOS!$X$156</f>
        <v>#DIV/0!</v>
      </c>
      <c r="X15" s="682" t="e">
        <f>DATOS!$Y84/DATOS!$Y$156</f>
        <v>#DIV/0!</v>
      </c>
      <c r="Y15" s="682" t="e">
        <f>DATOS!$Z84/DATOS!$Z$156</f>
        <v>#DIV/0!</v>
      </c>
      <c r="Z15" s="1112" t="e">
        <f t="shared" si="0"/>
        <v>#DIV/0!</v>
      </c>
      <c r="AA15" s="1112" t="e">
        <f t="shared" si="1"/>
        <v>#DIV/0!</v>
      </c>
    </row>
    <row r="16" spans="1:27" x14ac:dyDescent="0.2">
      <c r="A16" s="170" t="s">
        <v>173</v>
      </c>
      <c r="B16" s="1224">
        <f>DATOS!$C85/DATOS!$C$156</f>
        <v>0</v>
      </c>
      <c r="C16" s="1224">
        <f>DATOS!$D85/DATOS!$D$156</f>
        <v>0</v>
      </c>
      <c r="D16" s="1224">
        <f>DATOS!$E85/DATOS!$E$156</f>
        <v>0</v>
      </c>
      <c r="E16" s="1224">
        <f>DATOS!$F85/DATOS!$F$156</f>
        <v>0</v>
      </c>
      <c r="F16" s="1224">
        <f>DATOS!$G85/DATOS!$G$156</f>
        <v>0</v>
      </c>
      <c r="G16" s="1224">
        <f>DATOS!$H85/DATOS!$H$156</f>
        <v>0</v>
      </c>
      <c r="H16" s="682">
        <f>DATOS!$I85/DATOS!$I$156</f>
        <v>0</v>
      </c>
      <c r="I16" s="682">
        <f>DATOS!$J85/DATOS!$J$156</f>
        <v>0</v>
      </c>
      <c r="J16" s="682">
        <f>DATOS!$K85/DATOS!$K$156</f>
        <v>0</v>
      </c>
      <c r="K16" s="682">
        <f>DATOS!$L85/DATOS!$L$156</f>
        <v>0</v>
      </c>
      <c r="L16" s="682">
        <f>DATOS!$M85/DATOS!$M$156</f>
        <v>0</v>
      </c>
      <c r="M16" s="682">
        <f>DATOS!$N85/DATOS!$N$156</f>
        <v>0</v>
      </c>
      <c r="N16" s="682" t="e">
        <f>DATOS!$O85/DATOS!$O$156</f>
        <v>#DIV/0!</v>
      </c>
      <c r="O16" s="682" t="e">
        <f>DATOS!$P85/DATOS!$P$156</f>
        <v>#DIV/0!</v>
      </c>
      <c r="P16" s="682" t="e">
        <f>DATOS!$Q85/DATOS!$Q$156</f>
        <v>#DIV/0!</v>
      </c>
      <c r="Q16" s="682" t="e">
        <f>DATOS!$R85/DATOS!$R$156</f>
        <v>#DIV/0!</v>
      </c>
      <c r="R16" s="682" t="e">
        <f>DATOS!$S85/DATOS!$S$156</f>
        <v>#DIV/0!</v>
      </c>
      <c r="S16" s="682" t="e">
        <f>DATOS!$T85/DATOS!$T$156</f>
        <v>#DIV/0!</v>
      </c>
      <c r="T16" s="682" t="e">
        <f>DATOS!$U85/DATOS!$U$156</f>
        <v>#DIV/0!</v>
      </c>
      <c r="U16" s="682" t="e">
        <f>DATOS!$V85/DATOS!$V$156</f>
        <v>#DIV/0!</v>
      </c>
      <c r="V16" s="682" t="e">
        <f>DATOS!$W85/DATOS!$W$156</f>
        <v>#DIV/0!</v>
      </c>
      <c r="W16" s="682" t="e">
        <f>DATOS!$X85/DATOS!$X$156</f>
        <v>#DIV/0!</v>
      </c>
      <c r="X16" s="682" t="e">
        <f>DATOS!$Y85/DATOS!$Y$156</f>
        <v>#DIV/0!</v>
      </c>
      <c r="Y16" s="682" t="e">
        <f>DATOS!$Z85/DATOS!$Z$156</f>
        <v>#DIV/0!</v>
      </c>
      <c r="Z16" s="1112" t="e">
        <f t="shared" si="0"/>
        <v>#DIV/0!</v>
      </c>
      <c r="AA16" s="1112" t="e">
        <f t="shared" si="1"/>
        <v>#DIV/0!</v>
      </c>
    </row>
    <row r="17" spans="1:27" x14ac:dyDescent="0.2">
      <c r="A17" s="170" t="s">
        <v>623</v>
      </c>
      <c r="B17" s="682">
        <f>DATOS!$C86/DATOS!$C$156</f>
        <v>2.5207723915832069E-3</v>
      </c>
      <c r="C17" s="1224">
        <f>DATOS!$D86/DATOS!$D$156</f>
        <v>0</v>
      </c>
      <c r="D17" s="682">
        <f>DATOS!$E86/DATOS!$E$156</f>
        <v>0</v>
      </c>
      <c r="E17" s="1224">
        <f>DATOS!$F86/DATOS!$F$156</f>
        <v>0</v>
      </c>
      <c r="F17" s="682">
        <f>DATOS!$G86/DATOS!$G$156</f>
        <v>0</v>
      </c>
      <c r="G17" s="1224">
        <f>DATOS!$H86/DATOS!$H$156</f>
        <v>0</v>
      </c>
      <c r="H17" s="682">
        <f>DATOS!$I86/DATOS!$I$156</f>
        <v>0</v>
      </c>
      <c r="I17" s="682">
        <f>DATOS!$J86/DATOS!$J$156</f>
        <v>0</v>
      </c>
      <c r="J17" s="682">
        <f>DATOS!$K86/DATOS!$K$156</f>
        <v>0</v>
      </c>
      <c r="K17" s="682">
        <f>DATOS!$L86/DATOS!$L$156</f>
        <v>0</v>
      </c>
      <c r="L17" s="682">
        <f>DATOS!$M86/DATOS!$M$156</f>
        <v>0</v>
      </c>
      <c r="M17" s="682">
        <f>DATOS!$N86/DATOS!$N$156</f>
        <v>0</v>
      </c>
      <c r="N17" s="682" t="e">
        <f>DATOS!$O86/DATOS!$O$156</f>
        <v>#DIV/0!</v>
      </c>
      <c r="O17" s="682" t="e">
        <f>DATOS!$P86/DATOS!$P$156</f>
        <v>#DIV/0!</v>
      </c>
      <c r="P17" s="682" t="e">
        <f>DATOS!$Q86/DATOS!$Q$156</f>
        <v>#DIV/0!</v>
      </c>
      <c r="Q17" s="682" t="e">
        <f>DATOS!$R86/DATOS!$R$156</f>
        <v>#DIV/0!</v>
      </c>
      <c r="R17" s="682" t="e">
        <f>DATOS!$S86/DATOS!$S$156</f>
        <v>#DIV/0!</v>
      </c>
      <c r="S17" s="682" t="e">
        <f>DATOS!$T86/DATOS!$T$156</f>
        <v>#DIV/0!</v>
      </c>
      <c r="T17" s="682" t="e">
        <f>DATOS!$U86/DATOS!$U$156</f>
        <v>#DIV/0!</v>
      </c>
      <c r="U17" s="682" t="e">
        <f>DATOS!$V86/DATOS!$V$156</f>
        <v>#DIV/0!</v>
      </c>
      <c r="V17" s="682" t="e">
        <f>DATOS!$W86/DATOS!$W$156</f>
        <v>#DIV/0!</v>
      </c>
      <c r="W17" s="682" t="e">
        <f>DATOS!$X86/DATOS!$X$156</f>
        <v>#DIV/0!</v>
      </c>
      <c r="X17" s="682" t="e">
        <f>DATOS!$Y86/DATOS!$Y$156</f>
        <v>#DIV/0!</v>
      </c>
      <c r="Y17" s="682" t="e">
        <f>DATOS!$Z86/DATOS!$Z$156</f>
        <v>#DIV/0!</v>
      </c>
      <c r="Z17" s="1112" t="e">
        <f t="shared" si="0"/>
        <v>#DIV/0!</v>
      </c>
      <c r="AA17" s="1112" t="e">
        <f t="shared" si="1"/>
        <v>#DIV/0!</v>
      </c>
    </row>
    <row r="18" spans="1:27" x14ac:dyDescent="0.2">
      <c r="A18" s="170" t="s">
        <v>178</v>
      </c>
      <c r="B18" s="682">
        <f>DATOS!$C87/DATOS!$C$156</f>
        <v>0</v>
      </c>
      <c r="C18" s="1224">
        <f>DATOS!$D87/DATOS!$D$156</f>
        <v>0</v>
      </c>
      <c r="D18" s="682">
        <f>DATOS!$E87/DATOS!$E$156</f>
        <v>0</v>
      </c>
      <c r="E18" s="1224">
        <f>DATOS!$F87/DATOS!$F$156</f>
        <v>0</v>
      </c>
      <c r="F18" s="1224">
        <f>DATOS!$G87/DATOS!$G$156</f>
        <v>0</v>
      </c>
      <c r="G18" s="1224">
        <f>DATOS!$H87/DATOS!$H$156</f>
        <v>0</v>
      </c>
      <c r="H18" s="682">
        <f>DATOS!$I87/DATOS!$I$156</f>
        <v>0</v>
      </c>
      <c r="I18" s="682">
        <f>DATOS!$J87/DATOS!$J$156</f>
        <v>0</v>
      </c>
      <c r="J18" s="682">
        <f>DATOS!$K87/DATOS!$K$156</f>
        <v>0</v>
      </c>
      <c r="K18" s="682">
        <f>DATOS!$L87/DATOS!$L$156</f>
        <v>0</v>
      </c>
      <c r="L18" s="682">
        <f>DATOS!$M87/DATOS!$M$156</f>
        <v>0</v>
      </c>
      <c r="M18" s="682">
        <f>DATOS!$N87/DATOS!$N$156</f>
        <v>0</v>
      </c>
      <c r="N18" s="682" t="e">
        <f>DATOS!$O87/DATOS!$O$156</f>
        <v>#DIV/0!</v>
      </c>
      <c r="O18" s="682" t="e">
        <f>DATOS!$P87/DATOS!$P$156</f>
        <v>#DIV/0!</v>
      </c>
      <c r="P18" s="682" t="e">
        <f>DATOS!$Q87/DATOS!$Q$156</f>
        <v>#DIV/0!</v>
      </c>
      <c r="Q18" s="682" t="e">
        <f>DATOS!$R87/DATOS!$R$156</f>
        <v>#DIV/0!</v>
      </c>
      <c r="R18" s="682" t="e">
        <f>DATOS!$S87/DATOS!$S$156</f>
        <v>#DIV/0!</v>
      </c>
      <c r="S18" s="682" t="e">
        <f>DATOS!$T87/DATOS!$T$156</f>
        <v>#DIV/0!</v>
      </c>
      <c r="T18" s="682" t="e">
        <f>DATOS!$U87/DATOS!$U$156</f>
        <v>#DIV/0!</v>
      </c>
      <c r="U18" s="682" t="e">
        <f>DATOS!$V87/DATOS!$V$156</f>
        <v>#DIV/0!</v>
      </c>
      <c r="V18" s="682" t="e">
        <f>DATOS!$W87/DATOS!$W$156</f>
        <v>#DIV/0!</v>
      </c>
      <c r="W18" s="682" t="e">
        <f>DATOS!$X87/DATOS!$X$156</f>
        <v>#DIV/0!</v>
      </c>
      <c r="X18" s="682" t="e">
        <f>DATOS!$Y87/DATOS!$Y$156</f>
        <v>#DIV/0!</v>
      </c>
      <c r="Y18" s="682" t="e">
        <f>DATOS!$Z87/DATOS!$Z$156</f>
        <v>#DIV/0!</v>
      </c>
      <c r="Z18" s="1112" t="e">
        <f t="shared" si="0"/>
        <v>#DIV/0!</v>
      </c>
      <c r="AA18" s="1112" t="e">
        <f t="shared" si="1"/>
        <v>#DIV/0!</v>
      </c>
    </row>
    <row r="19" spans="1:27" x14ac:dyDescent="0.2">
      <c r="A19" s="170" t="s">
        <v>177</v>
      </c>
      <c r="B19" s="1224">
        <f>DATOS!$C88/DATOS!$C$156</f>
        <v>0</v>
      </c>
      <c r="C19" s="1224">
        <f>DATOS!$D88/DATOS!$D$156</f>
        <v>0</v>
      </c>
      <c r="D19" s="1224">
        <f>DATOS!$E88/DATOS!$E$156</f>
        <v>0</v>
      </c>
      <c r="E19" s="1224">
        <f>DATOS!$F88/DATOS!$F$156</f>
        <v>0</v>
      </c>
      <c r="F19" s="1224">
        <f>DATOS!$G88/DATOS!$G$156</f>
        <v>0</v>
      </c>
      <c r="G19" s="1224">
        <f>DATOS!$H88/DATOS!$H$156</f>
        <v>0</v>
      </c>
      <c r="H19" s="682">
        <f>DATOS!$I88/DATOS!$I$156</f>
        <v>0</v>
      </c>
      <c r="I19" s="682">
        <f>DATOS!$J88/DATOS!$J$156</f>
        <v>0</v>
      </c>
      <c r="J19" s="682">
        <f>DATOS!$K88/DATOS!$K$156</f>
        <v>0</v>
      </c>
      <c r="K19" s="682">
        <f>DATOS!$L88/DATOS!$L$156</f>
        <v>0</v>
      </c>
      <c r="L19" s="682">
        <f>DATOS!$M88/DATOS!$M$156</f>
        <v>0</v>
      </c>
      <c r="M19" s="682">
        <f>DATOS!$N88/DATOS!$N$156</f>
        <v>0</v>
      </c>
      <c r="N19" s="682" t="e">
        <f>DATOS!$O88/DATOS!$O$156</f>
        <v>#DIV/0!</v>
      </c>
      <c r="O19" s="682" t="e">
        <f>DATOS!$P88/DATOS!$P$156</f>
        <v>#DIV/0!</v>
      </c>
      <c r="P19" s="682" t="e">
        <f>DATOS!$Q88/DATOS!$Q$156</f>
        <v>#DIV/0!</v>
      </c>
      <c r="Q19" s="682" t="e">
        <f>DATOS!$R88/DATOS!$R$156</f>
        <v>#DIV/0!</v>
      </c>
      <c r="R19" s="682" t="e">
        <f>DATOS!$S88/DATOS!$S$156</f>
        <v>#DIV/0!</v>
      </c>
      <c r="S19" s="682" t="e">
        <f>DATOS!$T88/DATOS!$T$156</f>
        <v>#DIV/0!</v>
      </c>
      <c r="T19" s="682" t="e">
        <f>DATOS!$U88/DATOS!$U$156</f>
        <v>#DIV/0!</v>
      </c>
      <c r="U19" s="682" t="e">
        <f>DATOS!$V88/DATOS!$V$156</f>
        <v>#DIV/0!</v>
      </c>
      <c r="V19" s="682" t="e">
        <f>DATOS!$W88/DATOS!$W$156</f>
        <v>#DIV/0!</v>
      </c>
      <c r="W19" s="682" t="e">
        <f>DATOS!$X88/DATOS!$X$156</f>
        <v>#DIV/0!</v>
      </c>
      <c r="X19" s="682" t="e">
        <f>DATOS!$Y88/DATOS!$Y$156</f>
        <v>#DIV/0!</v>
      </c>
      <c r="Y19" s="682" t="e">
        <f>DATOS!$Z88/DATOS!$Z$156</f>
        <v>#DIV/0!</v>
      </c>
      <c r="Z19" s="1112" t="e">
        <f t="shared" si="0"/>
        <v>#DIV/0!</v>
      </c>
      <c r="AA19" s="1112" t="e">
        <f t="shared" si="1"/>
        <v>#DIV/0!</v>
      </c>
    </row>
    <row r="20" spans="1:27" x14ac:dyDescent="0.2">
      <c r="A20" s="170" t="s">
        <v>169</v>
      </c>
      <c r="B20" s="1224">
        <f>DATOS!$C89/DATOS!$C$156</f>
        <v>0</v>
      </c>
      <c r="C20" s="1224">
        <f>DATOS!$D89/DATOS!$D$156</f>
        <v>0</v>
      </c>
      <c r="D20" s="1224">
        <f>DATOS!$E89/DATOS!$E$156</f>
        <v>0</v>
      </c>
      <c r="E20" s="1224">
        <f>DATOS!$F89/DATOS!$F$156</f>
        <v>0</v>
      </c>
      <c r="F20" s="1224">
        <f>DATOS!$G89/DATOS!$G$156</f>
        <v>0</v>
      </c>
      <c r="G20" s="1224">
        <f>DATOS!$H89/DATOS!$H$156</f>
        <v>0</v>
      </c>
      <c r="H20" s="682">
        <f>DATOS!$I89/DATOS!$I$156</f>
        <v>0</v>
      </c>
      <c r="I20" s="682">
        <f>DATOS!$J89/DATOS!$J$156</f>
        <v>0</v>
      </c>
      <c r="J20" s="682">
        <f>DATOS!$K89/DATOS!$K$156</f>
        <v>0</v>
      </c>
      <c r="K20" s="682">
        <f>DATOS!$L89/DATOS!$L$156</f>
        <v>0</v>
      </c>
      <c r="L20" s="682">
        <f>DATOS!$M89/DATOS!$M$156</f>
        <v>0</v>
      </c>
      <c r="M20" s="682">
        <f>DATOS!$N89/DATOS!$N$156</f>
        <v>0</v>
      </c>
      <c r="N20" s="682" t="e">
        <f>DATOS!$O89/DATOS!$O$156</f>
        <v>#DIV/0!</v>
      </c>
      <c r="O20" s="682" t="e">
        <f>DATOS!$P89/DATOS!$P$156</f>
        <v>#DIV/0!</v>
      </c>
      <c r="P20" s="682" t="e">
        <f>DATOS!$Q89/DATOS!$Q$156</f>
        <v>#DIV/0!</v>
      </c>
      <c r="Q20" s="682" t="e">
        <f>DATOS!$R89/DATOS!$R$156</f>
        <v>#DIV/0!</v>
      </c>
      <c r="R20" s="682" t="e">
        <f>DATOS!$S89/DATOS!$S$156</f>
        <v>#DIV/0!</v>
      </c>
      <c r="S20" s="682" t="e">
        <f>DATOS!$T89/DATOS!$T$156</f>
        <v>#DIV/0!</v>
      </c>
      <c r="T20" s="682" t="e">
        <f>DATOS!$U89/DATOS!$U$156</f>
        <v>#DIV/0!</v>
      </c>
      <c r="U20" s="682" t="e">
        <f>DATOS!$V89/DATOS!$V$156</f>
        <v>#DIV/0!</v>
      </c>
      <c r="V20" s="682" t="e">
        <f>DATOS!$W89/DATOS!$W$156</f>
        <v>#DIV/0!</v>
      </c>
      <c r="W20" s="682" t="e">
        <f>DATOS!$X89/DATOS!$X$156</f>
        <v>#DIV/0!</v>
      </c>
      <c r="X20" s="682" t="e">
        <f>DATOS!$Y89/DATOS!$Y$156</f>
        <v>#DIV/0!</v>
      </c>
      <c r="Y20" s="682" t="e">
        <f>DATOS!$Z89/DATOS!$Z$156</f>
        <v>#DIV/0!</v>
      </c>
      <c r="Z20" s="1112" t="e">
        <f t="shared" si="0"/>
        <v>#DIV/0!</v>
      </c>
      <c r="AA20" s="1112" t="e">
        <f t="shared" si="1"/>
        <v>#DIV/0!</v>
      </c>
    </row>
    <row r="21" spans="1:27" x14ac:dyDescent="0.2">
      <c r="A21" s="170" t="s">
        <v>179</v>
      </c>
      <c r="B21" s="1224">
        <f>DATOS!$C90/DATOS!$C$156</f>
        <v>0</v>
      </c>
      <c r="C21" s="1224">
        <f>DATOS!$D90/DATOS!$D$156</f>
        <v>0</v>
      </c>
      <c r="D21" s="1224">
        <f>DATOS!$E90/DATOS!$E$156</f>
        <v>0</v>
      </c>
      <c r="E21" s="1224">
        <f>DATOS!$F90/DATOS!$F$156</f>
        <v>0</v>
      </c>
      <c r="F21" s="1224">
        <f>DATOS!$G90/DATOS!$G$156</f>
        <v>0</v>
      </c>
      <c r="G21" s="1224">
        <f>DATOS!$H90/DATOS!$H$156</f>
        <v>0</v>
      </c>
      <c r="H21" s="682">
        <f>DATOS!$I90/DATOS!$I$156</f>
        <v>0</v>
      </c>
      <c r="I21" s="682">
        <f>DATOS!$J90/DATOS!$J$156</f>
        <v>0</v>
      </c>
      <c r="J21" s="682">
        <f>DATOS!$K90/DATOS!$K$156</f>
        <v>0</v>
      </c>
      <c r="K21" s="682">
        <f>DATOS!$L90/DATOS!$L$156</f>
        <v>0</v>
      </c>
      <c r="L21" s="682">
        <f>DATOS!$M90/DATOS!$M$156</f>
        <v>0</v>
      </c>
      <c r="M21" s="682">
        <f>DATOS!$N90/DATOS!$N$156</f>
        <v>0</v>
      </c>
      <c r="N21" s="682" t="e">
        <f>DATOS!$O90/DATOS!$O$156</f>
        <v>#DIV/0!</v>
      </c>
      <c r="O21" s="682" t="e">
        <f>DATOS!$P90/DATOS!$P$156</f>
        <v>#DIV/0!</v>
      </c>
      <c r="P21" s="682" t="e">
        <f>DATOS!$Q90/DATOS!$Q$156</f>
        <v>#DIV/0!</v>
      </c>
      <c r="Q21" s="682" t="e">
        <f>DATOS!$R90/DATOS!$R$156</f>
        <v>#DIV/0!</v>
      </c>
      <c r="R21" s="682" t="e">
        <f>DATOS!$S90/DATOS!$S$156</f>
        <v>#DIV/0!</v>
      </c>
      <c r="S21" s="682" t="e">
        <f>DATOS!$T90/DATOS!$T$156</f>
        <v>#DIV/0!</v>
      </c>
      <c r="T21" s="682" t="e">
        <f>DATOS!$U90/DATOS!$U$156</f>
        <v>#DIV/0!</v>
      </c>
      <c r="U21" s="682" t="e">
        <f>DATOS!$V90/DATOS!$V$156</f>
        <v>#DIV/0!</v>
      </c>
      <c r="V21" s="682" t="e">
        <f>DATOS!$W90/DATOS!$W$156</f>
        <v>#DIV/0!</v>
      </c>
      <c r="W21" s="682" t="e">
        <f>DATOS!$X90/DATOS!$X$156</f>
        <v>#DIV/0!</v>
      </c>
      <c r="X21" s="682" t="e">
        <f>DATOS!$Y90/DATOS!$Y$156</f>
        <v>#DIV/0!</v>
      </c>
      <c r="Y21" s="682" t="e">
        <f>DATOS!$Z90/DATOS!$Z$156</f>
        <v>#DIV/0!</v>
      </c>
      <c r="Z21" s="1112" t="e">
        <f t="shared" si="0"/>
        <v>#DIV/0!</v>
      </c>
      <c r="AA21" s="1112" t="e">
        <f t="shared" si="1"/>
        <v>#DIV/0!</v>
      </c>
    </row>
    <row r="22" spans="1:27" x14ac:dyDescent="0.2">
      <c r="A22" s="170" t="s">
        <v>624</v>
      </c>
      <c r="B22" s="1224">
        <f>DATOS!$C91/DATOS!$C$156</f>
        <v>0</v>
      </c>
      <c r="C22" s="1224">
        <f>DATOS!$D91/DATOS!$D$156</f>
        <v>0</v>
      </c>
      <c r="D22" s="1224">
        <f>DATOS!$E91/DATOS!$E$156</f>
        <v>0</v>
      </c>
      <c r="E22" s="1224">
        <f>DATOS!$F91/DATOS!$F$156</f>
        <v>0</v>
      </c>
      <c r="F22" s="1224">
        <f>DATOS!$G91/DATOS!$G$156</f>
        <v>0</v>
      </c>
      <c r="G22" s="1224">
        <f>DATOS!$H91/DATOS!$H$156</f>
        <v>0</v>
      </c>
      <c r="H22" s="682">
        <f>DATOS!$I91/DATOS!$I$156</f>
        <v>0</v>
      </c>
      <c r="I22" s="682">
        <f>DATOS!$J91/DATOS!$J$156</f>
        <v>0</v>
      </c>
      <c r="J22" s="682">
        <f>DATOS!$K91/DATOS!$K$156</f>
        <v>0</v>
      </c>
      <c r="K22" s="682">
        <f>DATOS!$L91/DATOS!$L$156</f>
        <v>0</v>
      </c>
      <c r="L22" s="682">
        <f>DATOS!$M91/DATOS!$M$156</f>
        <v>0</v>
      </c>
      <c r="M22" s="682">
        <f>DATOS!$N91/DATOS!$N$156</f>
        <v>0</v>
      </c>
      <c r="N22" s="682" t="e">
        <f>DATOS!$O91/DATOS!$O$156</f>
        <v>#DIV/0!</v>
      </c>
      <c r="O22" s="682" t="e">
        <f>DATOS!$P91/DATOS!$P$156</f>
        <v>#DIV/0!</v>
      </c>
      <c r="P22" s="682" t="e">
        <f>DATOS!$Q91/DATOS!$Q$156</f>
        <v>#DIV/0!</v>
      </c>
      <c r="Q22" s="682" t="e">
        <f>DATOS!$R91/DATOS!$R$156</f>
        <v>#DIV/0!</v>
      </c>
      <c r="R22" s="682" t="e">
        <f>DATOS!$S91/DATOS!$S$156</f>
        <v>#DIV/0!</v>
      </c>
      <c r="S22" s="682" t="e">
        <f>DATOS!$T91/DATOS!$T$156</f>
        <v>#DIV/0!</v>
      </c>
      <c r="T22" s="682" t="e">
        <f>DATOS!$U91/DATOS!$U$156</f>
        <v>#DIV/0!</v>
      </c>
      <c r="U22" s="682" t="e">
        <f>DATOS!$V91/DATOS!$V$156</f>
        <v>#DIV/0!</v>
      </c>
      <c r="V22" s="682" t="e">
        <f>DATOS!$W91/DATOS!$W$156</f>
        <v>#DIV/0!</v>
      </c>
      <c r="W22" s="682" t="e">
        <f>DATOS!$X91/DATOS!$X$156</f>
        <v>#DIV/0!</v>
      </c>
      <c r="X22" s="682" t="e">
        <f>DATOS!$Y91/DATOS!$Y$156</f>
        <v>#DIV/0!</v>
      </c>
      <c r="Y22" s="682" t="e">
        <f>DATOS!$Z91/DATOS!$Z$156</f>
        <v>#DIV/0!</v>
      </c>
      <c r="Z22" s="1112" t="e">
        <f t="shared" si="0"/>
        <v>#DIV/0!</v>
      </c>
      <c r="AA22" s="1112" t="e">
        <f t="shared" si="1"/>
        <v>#DIV/0!</v>
      </c>
    </row>
    <row r="23" spans="1:27" ht="14.25" customHeight="1" x14ac:dyDescent="0.2">
      <c r="A23" s="170" t="s">
        <v>625</v>
      </c>
      <c r="B23" s="1224">
        <f>DATOS!$C92/DATOS!$C$156</f>
        <v>0</v>
      </c>
      <c r="C23" s="1224">
        <f>DATOS!$D92/DATOS!$D$156</f>
        <v>0</v>
      </c>
      <c r="D23" s="1224">
        <f>DATOS!$E92/DATOS!$E$156</f>
        <v>0</v>
      </c>
      <c r="E23" s="1224">
        <f>DATOS!$F92/DATOS!$F$156</f>
        <v>0</v>
      </c>
      <c r="F23" s="1224">
        <f>DATOS!$G92/DATOS!$G$156</f>
        <v>0</v>
      </c>
      <c r="G23" s="1224">
        <f>DATOS!$H92/DATOS!$H$156</f>
        <v>0</v>
      </c>
      <c r="H23" s="682">
        <f>DATOS!$I92/DATOS!$I$156</f>
        <v>0</v>
      </c>
      <c r="I23" s="682">
        <f>DATOS!$J92/DATOS!$J$156</f>
        <v>0</v>
      </c>
      <c r="J23" s="682">
        <f>DATOS!$K92/DATOS!$K$156</f>
        <v>0</v>
      </c>
      <c r="K23" s="682">
        <f>DATOS!$L92/DATOS!$L$156</f>
        <v>0</v>
      </c>
      <c r="L23" s="682">
        <f>DATOS!$M92/DATOS!$M$156</f>
        <v>0</v>
      </c>
      <c r="M23" s="682">
        <f>DATOS!$N92/DATOS!$N$156</f>
        <v>0</v>
      </c>
      <c r="N23" s="682" t="e">
        <f>DATOS!$O92/DATOS!$O$156</f>
        <v>#DIV/0!</v>
      </c>
      <c r="O23" s="682" t="e">
        <f>DATOS!$P92/DATOS!$P$156</f>
        <v>#DIV/0!</v>
      </c>
      <c r="P23" s="682" t="e">
        <f>DATOS!$Q92/DATOS!$Q$156</f>
        <v>#DIV/0!</v>
      </c>
      <c r="Q23" s="682" t="e">
        <f>DATOS!$R92/DATOS!$R$156</f>
        <v>#DIV/0!</v>
      </c>
      <c r="R23" s="682" t="e">
        <f>DATOS!$S92/DATOS!$S$156</f>
        <v>#DIV/0!</v>
      </c>
      <c r="S23" s="682" t="e">
        <f>DATOS!$T92/DATOS!$T$156</f>
        <v>#DIV/0!</v>
      </c>
      <c r="T23" s="682" t="e">
        <f>DATOS!$U92/DATOS!$U$156</f>
        <v>#DIV/0!</v>
      </c>
      <c r="U23" s="682" t="e">
        <f>DATOS!$V92/DATOS!$V$156</f>
        <v>#DIV/0!</v>
      </c>
      <c r="V23" s="682" t="e">
        <f>DATOS!$W92/DATOS!$W$156</f>
        <v>#DIV/0!</v>
      </c>
      <c r="W23" s="682" t="e">
        <f>DATOS!$X92/DATOS!$X$156</f>
        <v>#DIV/0!</v>
      </c>
      <c r="X23" s="682" t="e">
        <f>DATOS!$Y92/DATOS!$Y$156</f>
        <v>#DIV/0!</v>
      </c>
      <c r="Y23" s="682" t="e">
        <f>DATOS!$Z92/DATOS!$Z$156</f>
        <v>#DIV/0!</v>
      </c>
      <c r="Z23" s="1112" t="e">
        <f t="shared" si="0"/>
        <v>#DIV/0!</v>
      </c>
      <c r="AA23" s="1112" t="e">
        <f t="shared" si="1"/>
        <v>#DIV/0!</v>
      </c>
    </row>
    <row r="24" spans="1:27" x14ac:dyDescent="0.2">
      <c r="A24" s="170" t="s">
        <v>280</v>
      </c>
      <c r="B24" s="1224">
        <f>DATOS!$C93/DATOS!$C$156</f>
        <v>0</v>
      </c>
      <c r="C24" s="1224">
        <f>DATOS!$D93/DATOS!$D$156</f>
        <v>0</v>
      </c>
      <c r="D24" s="1224">
        <f>DATOS!$E93/DATOS!$E$156</f>
        <v>0</v>
      </c>
      <c r="E24" s="1224">
        <f>DATOS!$F93/DATOS!$F$156</f>
        <v>0</v>
      </c>
      <c r="F24" s="1224">
        <f>DATOS!$G93/DATOS!$G$156</f>
        <v>0</v>
      </c>
      <c r="G24" s="1224">
        <f>DATOS!$H93/DATOS!$H$156</f>
        <v>0</v>
      </c>
      <c r="H24" s="682">
        <f>DATOS!$I93/DATOS!$I$156</f>
        <v>0</v>
      </c>
      <c r="I24" s="682">
        <f>DATOS!$J93/DATOS!$J$156</f>
        <v>0</v>
      </c>
      <c r="J24" s="682">
        <f>DATOS!$K93/DATOS!$K$156</f>
        <v>0</v>
      </c>
      <c r="K24" s="682">
        <f>DATOS!$L93/DATOS!$L$156</f>
        <v>0</v>
      </c>
      <c r="L24" s="682">
        <f>DATOS!$M93/DATOS!$M$156</f>
        <v>0</v>
      </c>
      <c r="M24" s="682">
        <f>DATOS!$N93/DATOS!$N$156</f>
        <v>0</v>
      </c>
      <c r="N24" s="682" t="e">
        <f>DATOS!$O93/DATOS!$O$156</f>
        <v>#DIV/0!</v>
      </c>
      <c r="O24" s="682" t="e">
        <f>DATOS!$P93/DATOS!$P$156</f>
        <v>#DIV/0!</v>
      </c>
      <c r="P24" s="682" t="e">
        <f>DATOS!$Q93/DATOS!$Q$156</f>
        <v>#DIV/0!</v>
      </c>
      <c r="Q24" s="682" t="e">
        <f>DATOS!$R93/DATOS!$R$156</f>
        <v>#DIV/0!</v>
      </c>
      <c r="R24" s="682" t="e">
        <f>DATOS!$S93/DATOS!$S$156</f>
        <v>#DIV/0!</v>
      </c>
      <c r="S24" s="682" t="e">
        <f>DATOS!$T93/DATOS!$T$156</f>
        <v>#DIV/0!</v>
      </c>
      <c r="T24" s="682" t="e">
        <f>DATOS!$U93/DATOS!$U$156</f>
        <v>#DIV/0!</v>
      </c>
      <c r="U24" s="682" t="e">
        <f>DATOS!$V93/DATOS!$V$156</f>
        <v>#DIV/0!</v>
      </c>
      <c r="V24" s="682" t="e">
        <f>DATOS!$W93/DATOS!$W$156</f>
        <v>#DIV/0!</v>
      </c>
      <c r="W24" s="682" t="e">
        <f>DATOS!$X93/DATOS!$X$156</f>
        <v>#DIV/0!</v>
      </c>
      <c r="X24" s="682" t="e">
        <f>DATOS!$Y93/DATOS!$Y$156</f>
        <v>#DIV/0!</v>
      </c>
      <c r="Y24" s="682" t="e">
        <f>DATOS!$Z93/DATOS!$Z$156</f>
        <v>#DIV/0!</v>
      </c>
      <c r="Z24" s="1112" t="e">
        <f t="shared" si="0"/>
        <v>#DIV/0!</v>
      </c>
      <c r="AA24" s="1112" t="e">
        <f t="shared" si="1"/>
        <v>#DIV/0!</v>
      </c>
    </row>
    <row r="25" spans="1:27" x14ac:dyDescent="0.2">
      <c r="A25" s="170" t="s">
        <v>626</v>
      </c>
      <c r="B25" s="682">
        <f>DATOS!$C94/DATOS!$C$156</f>
        <v>1.3820590784252101E-2</v>
      </c>
      <c r="C25" s="1224">
        <f>DATOS!$D94/DATOS!$D$156</f>
        <v>0</v>
      </c>
      <c r="D25" s="682">
        <f>DATOS!$E94/DATOS!$E$156</f>
        <v>1.5783884113077032E-2</v>
      </c>
      <c r="E25" s="1224">
        <f>DATOS!$F94/DATOS!$F$156</f>
        <v>0</v>
      </c>
      <c r="F25" s="682">
        <f>DATOS!$G94/DATOS!$G$156</f>
        <v>3.2850164507866084E-2</v>
      </c>
      <c r="G25" s="1224">
        <f>DATOS!$H94/DATOS!$H$156</f>
        <v>0</v>
      </c>
      <c r="H25" s="682">
        <f>DATOS!$I94/DATOS!$I$156</f>
        <v>1.9354489095300336E-2</v>
      </c>
      <c r="I25" s="682">
        <f>DATOS!$J94/DATOS!$J$156</f>
        <v>0</v>
      </c>
      <c r="J25" s="682">
        <f>DATOS!$K94/DATOS!$K$156</f>
        <v>2.6940729743219559E-2</v>
      </c>
      <c r="K25" s="682">
        <f>DATOS!$L94/DATOS!$L$156</f>
        <v>0</v>
      </c>
      <c r="L25" s="682">
        <f>DATOS!$M94/DATOS!$M$156</f>
        <v>2.4536614084364639E-2</v>
      </c>
      <c r="M25" s="682">
        <f>DATOS!$N94/DATOS!$N$156</f>
        <v>0</v>
      </c>
      <c r="N25" s="682" t="e">
        <f>DATOS!$O94/DATOS!$O$156</f>
        <v>#DIV/0!</v>
      </c>
      <c r="O25" s="682" t="e">
        <f>DATOS!$P94/DATOS!$P$156</f>
        <v>#DIV/0!</v>
      </c>
      <c r="P25" s="682" t="e">
        <f>DATOS!$Q94/DATOS!$Q$156</f>
        <v>#DIV/0!</v>
      </c>
      <c r="Q25" s="682" t="e">
        <f>DATOS!$R94/DATOS!$R$156</f>
        <v>#DIV/0!</v>
      </c>
      <c r="R25" s="682" t="e">
        <f>DATOS!$S94/DATOS!$S$156</f>
        <v>#DIV/0!</v>
      </c>
      <c r="S25" s="682" t="e">
        <f>DATOS!$T94/DATOS!$T$156</f>
        <v>#DIV/0!</v>
      </c>
      <c r="T25" s="682" t="e">
        <f>DATOS!$U94/DATOS!$U$156</f>
        <v>#DIV/0!</v>
      </c>
      <c r="U25" s="682" t="e">
        <f>DATOS!$V94/DATOS!$V$156</f>
        <v>#DIV/0!</v>
      </c>
      <c r="V25" s="682" t="e">
        <f>DATOS!$W94/DATOS!$W$156</f>
        <v>#DIV/0!</v>
      </c>
      <c r="W25" s="682" t="e">
        <f>DATOS!$X94/DATOS!$X$156</f>
        <v>#DIV/0!</v>
      </c>
      <c r="X25" s="682" t="e">
        <f>DATOS!$Y94/DATOS!$Y$156</f>
        <v>#DIV/0!</v>
      </c>
      <c r="Y25" s="682" t="e">
        <f>DATOS!$Z94/DATOS!$Z$156</f>
        <v>#DIV/0!</v>
      </c>
      <c r="Z25" s="1112" t="e">
        <f t="shared" si="0"/>
        <v>#DIV/0!</v>
      </c>
      <c r="AA25" s="1112" t="e">
        <f t="shared" si="1"/>
        <v>#DIV/0!</v>
      </c>
    </row>
    <row r="26" spans="1:27" x14ac:dyDescent="0.2">
      <c r="A26" s="1109" t="s">
        <v>707</v>
      </c>
      <c r="B26" s="682">
        <f>DATOS!$C95/DATOS!$C$156</f>
        <v>0</v>
      </c>
      <c r="C26" s="682">
        <f>DATOS!$D95/DATOS!$D$156</f>
        <v>1</v>
      </c>
      <c r="D26" s="1224">
        <f>DATOS!$E95/DATOS!$E$156</f>
        <v>0</v>
      </c>
      <c r="E26" s="682">
        <f>DATOS!$F95/DATOS!$F$156</f>
        <v>1</v>
      </c>
      <c r="F26" s="1224">
        <f>DATOS!$G95/DATOS!$G$156</f>
        <v>0</v>
      </c>
      <c r="G26" s="682">
        <f>DATOS!$H95/DATOS!$H$156</f>
        <v>1</v>
      </c>
      <c r="H26" s="682">
        <f>DATOS!$I95/DATOS!$I$156</f>
        <v>0</v>
      </c>
      <c r="I26" s="682">
        <f>DATOS!$J95/DATOS!$J$156</f>
        <v>1</v>
      </c>
      <c r="J26" s="682">
        <f>DATOS!$K95/DATOS!$K$156</f>
        <v>0</v>
      </c>
      <c r="K26" s="682">
        <f>DATOS!$L95/DATOS!$L$156</f>
        <v>1</v>
      </c>
      <c r="L26" s="682">
        <f>DATOS!$M95/DATOS!$M$156</f>
        <v>0</v>
      </c>
      <c r="M26" s="682">
        <f>DATOS!$N95/DATOS!$N$156</f>
        <v>1</v>
      </c>
      <c r="N26" s="682" t="e">
        <f>DATOS!$O95/DATOS!$O$156</f>
        <v>#DIV/0!</v>
      </c>
      <c r="O26" s="682" t="e">
        <f>DATOS!$P95/DATOS!$P$156</f>
        <v>#DIV/0!</v>
      </c>
      <c r="P26" s="682" t="e">
        <f>DATOS!$Q95/DATOS!$Q$156</f>
        <v>#DIV/0!</v>
      </c>
      <c r="Q26" s="682" t="e">
        <f>DATOS!$R95/DATOS!$R$156</f>
        <v>#DIV/0!</v>
      </c>
      <c r="R26" s="682" t="e">
        <f>DATOS!$S95/DATOS!$S$156</f>
        <v>#DIV/0!</v>
      </c>
      <c r="S26" s="682" t="e">
        <f>DATOS!$T95/DATOS!$T$156</f>
        <v>#DIV/0!</v>
      </c>
      <c r="T26" s="682" t="e">
        <f>DATOS!$U95/DATOS!$U$156</f>
        <v>#DIV/0!</v>
      </c>
      <c r="U26" s="682" t="e">
        <f>DATOS!$V95/DATOS!$V$156</f>
        <v>#DIV/0!</v>
      </c>
      <c r="V26" s="682" t="e">
        <f>DATOS!$W95/DATOS!$W$156</f>
        <v>#DIV/0!</v>
      </c>
      <c r="W26" s="682" t="e">
        <f>DATOS!$X95/DATOS!$X$156</f>
        <v>#DIV/0!</v>
      </c>
      <c r="X26" s="682" t="e">
        <f>DATOS!$Y95/DATOS!$Y$156</f>
        <v>#DIV/0!</v>
      </c>
      <c r="Y26" s="682" t="e">
        <f>DATOS!$Z95/DATOS!$Z$156</f>
        <v>#DIV/0!</v>
      </c>
      <c r="Z26" s="1112" t="e">
        <f t="shared" si="0"/>
        <v>#DIV/0!</v>
      </c>
      <c r="AA26" s="1112" t="e">
        <f t="shared" si="1"/>
        <v>#DIV/0!</v>
      </c>
    </row>
    <row r="27" spans="1:27" x14ac:dyDescent="0.2">
      <c r="A27" s="170" t="s">
        <v>175</v>
      </c>
      <c r="B27" s="682">
        <f>DATOS!$C96/DATOS!$C$156</f>
        <v>0</v>
      </c>
      <c r="C27" s="1224">
        <f>DATOS!$D96/DATOS!$D$156</f>
        <v>0</v>
      </c>
      <c r="D27" s="682">
        <f>DATOS!$E96/DATOS!$E$156</f>
        <v>0</v>
      </c>
      <c r="E27" s="1224">
        <f>DATOS!$F96/DATOS!$F$156</f>
        <v>0</v>
      </c>
      <c r="F27" s="682">
        <f>DATOS!$G96/DATOS!$G$156</f>
        <v>0</v>
      </c>
      <c r="G27" s="1224">
        <f>DATOS!$H96/DATOS!$H$156</f>
        <v>0</v>
      </c>
      <c r="H27" s="682">
        <f>DATOS!$I96/DATOS!$I$156</f>
        <v>0</v>
      </c>
      <c r="I27" s="682">
        <f>DATOS!$J96/DATOS!$J$156</f>
        <v>0</v>
      </c>
      <c r="J27" s="682">
        <f>DATOS!$K96/DATOS!$K$156</f>
        <v>0</v>
      </c>
      <c r="K27" s="682">
        <f>DATOS!$L96/DATOS!$L$156</f>
        <v>0</v>
      </c>
      <c r="L27" s="682">
        <f>DATOS!$M96/DATOS!$M$156</f>
        <v>0</v>
      </c>
      <c r="M27" s="682">
        <f>DATOS!$N96/DATOS!$N$156</f>
        <v>0</v>
      </c>
      <c r="N27" s="682" t="e">
        <f>DATOS!$O96/DATOS!$O$156</f>
        <v>#DIV/0!</v>
      </c>
      <c r="O27" s="682" t="e">
        <f>DATOS!$P96/DATOS!$P$156</f>
        <v>#DIV/0!</v>
      </c>
      <c r="P27" s="682" t="e">
        <f>DATOS!$Q96/DATOS!$Q$156</f>
        <v>#DIV/0!</v>
      </c>
      <c r="Q27" s="682" t="e">
        <f>DATOS!$R96/DATOS!$R$156</f>
        <v>#DIV/0!</v>
      </c>
      <c r="R27" s="682" t="e">
        <f>DATOS!$S96/DATOS!$S$156</f>
        <v>#DIV/0!</v>
      </c>
      <c r="S27" s="682" t="e">
        <f>DATOS!$T96/DATOS!$T$156</f>
        <v>#DIV/0!</v>
      </c>
      <c r="T27" s="682" t="e">
        <f>DATOS!$U96/DATOS!$U$156</f>
        <v>#DIV/0!</v>
      </c>
      <c r="U27" s="682" t="e">
        <f>DATOS!$V96/DATOS!$V$156</f>
        <v>#DIV/0!</v>
      </c>
      <c r="V27" s="682" t="e">
        <f>DATOS!$W96/DATOS!$W$156</f>
        <v>#DIV/0!</v>
      </c>
      <c r="W27" s="682" t="e">
        <f>DATOS!$X96/DATOS!$X$156</f>
        <v>#DIV/0!</v>
      </c>
      <c r="X27" s="682" t="e">
        <f>DATOS!$Y96/DATOS!$Y$156</f>
        <v>#DIV/0!</v>
      </c>
      <c r="Y27" s="682" t="e">
        <f>DATOS!$Z96/DATOS!$Z$156</f>
        <v>#DIV/0!</v>
      </c>
      <c r="Z27" s="1112" t="e">
        <f t="shared" si="0"/>
        <v>#DIV/0!</v>
      </c>
      <c r="AA27" s="1112" t="e">
        <f t="shared" si="1"/>
        <v>#DIV/0!</v>
      </c>
    </row>
    <row r="28" spans="1:27" x14ac:dyDescent="0.2">
      <c r="A28" s="170" t="s">
        <v>174</v>
      </c>
      <c r="B28" s="1224">
        <f>DATOS!$C97/DATOS!$C$156</f>
        <v>0</v>
      </c>
      <c r="C28" s="1224">
        <f>DATOS!$D97/DATOS!$D$156</f>
        <v>0</v>
      </c>
      <c r="D28" s="1224">
        <f>DATOS!$E97/DATOS!$E$156</f>
        <v>0</v>
      </c>
      <c r="E28" s="1224">
        <f>DATOS!$F97/DATOS!$F$156</f>
        <v>0</v>
      </c>
      <c r="F28" s="1224">
        <f>DATOS!$G97/DATOS!$G$156</f>
        <v>0</v>
      </c>
      <c r="G28" s="1224">
        <f>DATOS!$H97/DATOS!$H$156</f>
        <v>0</v>
      </c>
      <c r="H28" s="682">
        <f>DATOS!$I97/DATOS!$I$156</f>
        <v>0</v>
      </c>
      <c r="I28" s="682">
        <f>DATOS!$J97/DATOS!$J$156</f>
        <v>0</v>
      </c>
      <c r="J28" s="682">
        <f>DATOS!$K97/DATOS!$K$156</f>
        <v>0</v>
      </c>
      <c r="K28" s="682">
        <f>DATOS!$L97/DATOS!$L$156</f>
        <v>0</v>
      </c>
      <c r="L28" s="682">
        <f>DATOS!$M97/DATOS!$M$156</f>
        <v>0</v>
      </c>
      <c r="M28" s="682">
        <f>DATOS!$N97/DATOS!$N$156</f>
        <v>0</v>
      </c>
      <c r="N28" s="682" t="e">
        <f>DATOS!$O97/DATOS!$O$156</f>
        <v>#DIV/0!</v>
      </c>
      <c r="O28" s="682" t="e">
        <f>DATOS!$P97/DATOS!$P$156</f>
        <v>#DIV/0!</v>
      </c>
      <c r="P28" s="682" t="e">
        <f>DATOS!$Q97/DATOS!$Q$156</f>
        <v>#DIV/0!</v>
      </c>
      <c r="Q28" s="682" t="e">
        <f>DATOS!$R97/DATOS!$R$156</f>
        <v>#DIV/0!</v>
      </c>
      <c r="R28" s="682" t="e">
        <f>DATOS!$S97/DATOS!$S$156</f>
        <v>#DIV/0!</v>
      </c>
      <c r="S28" s="682" t="e">
        <f>DATOS!$T97/DATOS!$T$156</f>
        <v>#DIV/0!</v>
      </c>
      <c r="T28" s="682" t="e">
        <f>DATOS!$U97/DATOS!$U$156</f>
        <v>#DIV/0!</v>
      </c>
      <c r="U28" s="682" t="e">
        <f>DATOS!$V97/DATOS!$V$156</f>
        <v>#DIV/0!</v>
      </c>
      <c r="V28" s="682" t="e">
        <f>DATOS!$W97/DATOS!$W$156</f>
        <v>#DIV/0!</v>
      </c>
      <c r="W28" s="682" t="e">
        <f>DATOS!$X97/DATOS!$X$156</f>
        <v>#DIV/0!</v>
      </c>
      <c r="X28" s="682" t="e">
        <f>DATOS!$Y97/DATOS!$Y$156</f>
        <v>#DIV/0!</v>
      </c>
      <c r="Y28" s="682" t="e">
        <f>DATOS!$Z97/DATOS!$Z$156</f>
        <v>#DIV/0!</v>
      </c>
      <c r="Z28" s="1112" t="e">
        <f t="shared" si="0"/>
        <v>#DIV/0!</v>
      </c>
      <c r="AA28" s="1112" t="e">
        <f t="shared" si="1"/>
        <v>#DIV/0!</v>
      </c>
    </row>
    <row r="29" spans="1:27" x14ac:dyDescent="0.2">
      <c r="A29" s="170" t="s">
        <v>172</v>
      </c>
      <c r="B29" s="1224">
        <f>DATOS!$C98/DATOS!$C$156</f>
        <v>0</v>
      </c>
      <c r="C29" s="1224">
        <f>DATOS!$D98/DATOS!$D$156</f>
        <v>0</v>
      </c>
      <c r="D29" s="1224">
        <f>DATOS!$E98/DATOS!$E$156</f>
        <v>0</v>
      </c>
      <c r="E29" s="1224">
        <f>DATOS!$F98/DATOS!$F$156</f>
        <v>0</v>
      </c>
      <c r="F29" s="1224">
        <f>DATOS!$G98/DATOS!$G$156</f>
        <v>0</v>
      </c>
      <c r="G29" s="1224">
        <f>DATOS!$H98/DATOS!$H$156</f>
        <v>0</v>
      </c>
      <c r="H29" s="682">
        <f>DATOS!$I98/DATOS!$I$156</f>
        <v>0</v>
      </c>
      <c r="I29" s="682">
        <f>DATOS!$J98/DATOS!$J$156</f>
        <v>0</v>
      </c>
      <c r="J29" s="682">
        <f>DATOS!$K98/DATOS!$K$156</f>
        <v>0</v>
      </c>
      <c r="K29" s="682">
        <f>DATOS!$L98/DATOS!$L$156</f>
        <v>0</v>
      </c>
      <c r="L29" s="682">
        <f>DATOS!$M98/DATOS!$M$156</f>
        <v>0</v>
      </c>
      <c r="M29" s="682">
        <f>DATOS!$N98/DATOS!$N$156</f>
        <v>0</v>
      </c>
      <c r="N29" s="682" t="e">
        <f>DATOS!$O98/DATOS!$O$156</f>
        <v>#DIV/0!</v>
      </c>
      <c r="O29" s="682" t="e">
        <f>DATOS!$P98/DATOS!$P$156</f>
        <v>#DIV/0!</v>
      </c>
      <c r="P29" s="682" t="e">
        <f>DATOS!$Q98/DATOS!$Q$156</f>
        <v>#DIV/0!</v>
      </c>
      <c r="Q29" s="682" t="e">
        <f>DATOS!$R98/DATOS!$R$156</f>
        <v>#DIV/0!</v>
      </c>
      <c r="R29" s="682" t="e">
        <f>DATOS!$S98/DATOS!$S$156</f>
        <v>#DIV/0!</v>
      </c>
      <c r="S29" s="682" t="e">
        <f>DATOS!$T98/DATOS!$T$156</f>
        <v>#DIV/0!</v>
      </c>
      <c r="T29" s="682" t="e">
        <f>DATOS!$U98/DATOS!$U$156</f>
        <v>#DIV/0!</v>
      </c>
      <c r="U29" s="682" t="e">
        <f>DATOS!$V98/DATOS!$V$156</f>
        <v>#DIV/0!</v>
      </c>
      <c r="V29" s="682" t="e">
        <f>DATOS!$W98/DATOS!$W$156</f>
        <v>#DIV/0!</v>
      </c>
      <c r="W29" s="682" t="e">
        <f>DATOS!$X98/DATOS!$X$156</f>
        <v>#DIV/0!</v>
      </c>
      <c r="X29" s="682" t="e">
        <f>DATOS!$Y98/DATOS!$Y$156</f>
        <v>#DIV/0!</v>
      </c>
      <c r="Y29" s="682" t="e">
        <f>DATOS!$Z98/DATOS!$Z$156</f>
        <v>#DIV/0!</v>
      </c>
      <c r="Z29" s="1112" t="e">
        <f t="shared" si="0"/>
        <v>#DIV/0!</v>
      </c>
      <c r="AA29" s="1112" t="e">
        <f t="shared" si="1"/>
        <v>#DIV/0!</v>
      </c>
    </row>
    <row r="30" spans="1:27" x14ac:dyDescent="0.2">
      <c r="A30" s="170" t="s">
        <v>171</v>
      </c>
      <c r="B30" s="682">
        <f>DATOS!$C99/DATOS!$C$156</f>
        <v>0</v>
      </c>
      <c r="C30" s="1224">
        <f>DATOS!$D99/DATOS!$D$156</f>
        <v>0</v>
      </c>
      <c r="D30" s="1224">
        <f>DATOS!$E99/DATOS!$E$156</f>
        <v>7.5331132460646833E-4</v>
      </c>
      <c r="E30" s="1224">
        <f>DATOS!$F99/DATOS!$F$156</f>
        <v>0</v>
      </c>
      <c r="F30" s="682">
        <f>DATOS!$G99/DATOS!$G$156</f>
        <v>0</v>
      </c>
      <c r="G30" s="1224">
        <f>DATOS!$H99/DATOS!$H$156</f>
        <v>0</v>
      </c>
      <c r="H30" s="682">
        <f>DATOS!$I99/DATOS!$I$156</f>
        <v>0</v>
      </c>
      <c r="I30" s="682">
        <f>DATOS!$J99/DATOS!$J$156</f>
        <v>0</v>
      </c>
      <c r="J30" s="682">
        <f>DATOS!$K99/DATOS!$K$156</f>
        <v>0</v>
      </c>
      <c r="K30" s="682">
        <f>DATOS!$L99/DATOS!$L$156</f>
        <v>0</v>
      </c>
      <c r="L30" s="682">
        <f>DATOS!$M99/DATOS!$M$156</f>
        <v>0</v>
      </c>
      <c r="M30" s="682">
        <f>DATOS!$N99/DATOS!$N$156</f>
        <v>0</v>
      </c>
      <c r="N30" s="682" t="e">
        <f>DATOS!$O99/DATOS!$O$156</f>
        <v>#DIV/0!</v>
      </c>
      <c r="O30" s="682" t="e">
        <f>DATOS!$P99/DATOS!$P$156</f>
        <v>#DIV/0!</v>
      </c>
      <c r="P30" s="682" t="e">
        <f>DATOS!$Q99/DATOS!$Q$156</f>
        <v>#DIV/0!</v>
      </c>
      <c r="Q30" s="682" t="e">
        <f>DATOS!$R99/DATOS!$R$156</f>
        <v>#DIV/0!</v>
      </c>
      <c r="R30" s="682" t="e">
        <f>DATOS!$S99/DATOS!$S$156</f>
        <v>#DIV/0!</v>
      </c>
      <c r="S30" s="682" t="e">
        <f>DATOS!$T99/DATOS!$T$156</f>
        <v>#DIV/0!</v>
      </c>
      <c r="T30" s="682" t="e">
        <f>DATOS!$U99/DATOS!$U$156</f>
        <v>#DIV/0!</v>
      </c>
      <c r="U30" s="682" t="e">
        <f>DATOS!$V99/DATOS!$V$156</f>
        <v>#DIV/0!</v>
      </c>
      <c r="V30" s="682" t="e">
        <f>DATOS!$W99/DATOS!$W$156</f>
        <v>#DIV/0!</v>
      </c>
      <c r="W30" s="682" t="e">
        <f>DATOS!$X99/DATOS!$X$156</f>
        <v>#DIV/0!</v>
      </c>
      <c r="X30" s="682" t="e">
        <f>DATOS!$Y99/DATOS!$Y$156</f>
        <v>#DIV/0!</v>
      </c>
      <c r="Y30" s="682" t="e">
        <f>DATOS!$Z99/DATOS!$Z$156</f>
        <v>#DIV/0!</v>
      </c>
      <c r="Z30" s="1112" t="e">
        <f t="shared" si="0"/>
        <v>#DIV/0!</v>
      </c>
      <c r="AA30" s="1112" t="e">
        <f t="shared" si="1"/>
        <v>#DIV/0!</v>
      </c>
    </row>
    <row r="31" spans="1:27" x14ac:dyDescent="0.2">
      <c r="A31" s="170" t="s">
        <v>421</v>
      </c>
      <c r="B31" s="1224">
        <f>DATOS!$C100/DATOS!$C$156</f>
        <v>0</v>
      </c>
      <c r="C31" s="1224">
        <f>DATOS!$D100/DATOS!$D$156</f>
        <v>0</v>
      </c>
      <c r="D31" s="1224">
        <f>DATOS!$E100/DATOS!$E$156</f>
        <v>0</v>
      </c>
      <c r="E31" s="1224">
        <f>DATOS!$F100/DATOS!$F$156</f>
        <v>0</v>
      </c>
      <c r="F31" s="1224">
        <f>DATOS!$G100/DATOS!$G$156</f>
        <v>0</v>
      </c>
      <c r="G31" s="1224">
        <f>DATOS!$H100/DATOS!$H$156</f>
        <v>0</v>
      </c>
      <c r="H31" s="682">
        <f>DATOS!$I100/DATOS!$I$156</f>
        <v>0</v>
      </c>
      <c r="I31" s="682">
        <f>DATOS!$J100/DATOS!$J$156</f>
        <v>0</v>
      </c>
      <c r="J31" s="682">
        <f>DATOS!$K100/DATOS!$K$156</f>
        <v>0</v>
      </c>
      <c r="K31" s="682">
        <f>DATOS!$L100/DATOS!$L$156</f>
        <v>0</v>
      </c>
      <c r="L31" s="682">
        <f>DATOS!$M100/DATOS!$M$156</f>
        <v>0</v>
      </c>
      <c r="M31" s="682">
        <f>DATOS!$N100/DATOS!$N$156</f>
        <v>0</v>
      </c>
      <c r="N31" s="682" t="e">
        <f>DATOS!$O100/DATOS!$O$156</f>
        <v>#DIV/0!</v>
      </c>
      <c r="O31" s="682" t="e">
        <f>DATOS!$P100/DATOS!$P$156</f>
        <v>#DIV/0!</v>
      </c>
      <c r="P31" s="682" t="e">
        <f>DATOS!$Q100/DATOS!$Q$156</f>
        <v>#DIV/0!</v>
      </c>
      <c r="Q31" s="682" t="e">
        <f>DATOS!$R100/DATOS!$R$156</f>
        <v>#DIV/0!</v>
      </c>
      <c r="R31" s="682" t="e">
        <f>DATOS!$S100/DATOS!$S$156</f>
        <v>#DIV/0!</v>
      </c>
      <c r="S31" s="682" t="e">
        <f>DATOS!$T100/DATOS!$T$156</f>
        <v>#DIV/0!</v>
      </c>
      <c r="T31" s="682" t="e">
        <f>DATOS!$U100/DATOS!$U$156</f>
        <v>#DIV/0!</v>
      </c>
      <c r="U31" s="682" t="e">
        <f>DATOS!$V100/DATOS!$V$156</f>
        <v>#DIV/0!</v>
      </c>
      <c r="V31" s="682" t="e">
        <f>DATOS!$W100/DATOS!$W$156</f>
        <v>#DIV/0!</v>
      </c>
      <c r="W31" s="682" t="e">
        <f>DATOS!$X100/DATOS!$X$156</f>
        <v>#DIV/0!</v>
      </c>
      <c r="X31" s="682" t="e">
        <f>DATOS!$Y100/DATOS!$Y$156</f>
        <v>#DIV/0!</v>
      </c>
      <c r="Y31" s="682" t="e">
        <f>DATOS!$Z100/DATOS!$Z$156</f>
        <v>#DIV/0!</v>
      </c>
      <c r="Z31" s="1112" t="e">
        <f t="shared" si="0"/>
        <v>#DIV/0!</v>
      </c>
      <c r="AA31" s="1112" t="e">
        <f t="shared" si="1"/>
        <v>#DIV/0!</v>
      </c>
    </row>
    <row r="32" spans="1:27" x14ac:dyDescent="0.2">
      <c r="A32" s="170" t="s">
        <v>170</v>
      </c>
      <c r="B32" s="1224">
        <f>DATOS!$C101/DATOS!$C$156</f>
        <v>0</v>
      </c>
      <c r="C32" s="1224">
        <f>DATOS!$D101/DATOS!$D$156</f>
        <v>0</v>
      </c>
      <c r="D32" s="1224">
        <f>DATOS!$E101/DATOS!$E$156</f>
        <v>0</v>
      </c>
      <c r="E32" s="1224">
        <f>DATOS!$F101/DATOS!$F$156</f>
        <v>0</v>
      </c>
      <c r="F32" s="1224">
        <f>DATOS!$G101/DATOS!$G$156</f>
        <v>0</v>
      </c>
      <c r="G32" s="1224">
        <f>DATOS!$H101/DATOS!$H$156</f>
        <v>0</v>
      </c>
      <c r="H32" s="682">
        <f>DATOS!$I101/DATOS!$I$156</f>
        <v>0</v>
      </c>
      <c r="I32" s="682">
        <f>DATOS!$J101/DATOS!$J$156</f>
        <v>0</v>
      </c>
      <c r="J32" s="682">
        <f>DATOS!$K101/DATOS!$K$156</f>
        <v>0</v>
      </c>
      <c r="K32" s="682">
        <f>DATOS!$L101/DATOS!$L$156</f>
        <v>0</v>
      </c>
      <c r="L32" s="682">
        <f>DATOS!$M101/DATOS!$M$156</f>
        <v>0</v>
      </c>
      <c r="M32" s="682">
        <f>DATOS!$N101/DATOS!$N$156</f>
        <v>0</v>
      </c>
      <c r="N32" s="682" t="e">
        <f>DATOS!$O101/DATOS!$O$156</f>
        <v>#DIV/0!</v>
      </c>
      <c r="O32" s="682" t="e">
        <f>DATOS!$P101/DATOS!$P$156</f>
        <v>#DIV/0!</v>
      </c>
      <c r="P32" s="682" t="e">
        <f>DATOS!$Q101/DATOS!$Q$156</f>
        <v>#DIV/0!</v>
      </c>
      <c r="Q32" s="682" t="e">
        <f>DATOS!$R101/DATOS!$R$156</f>
        <v>#DIV/0!</v>
      </c>
      <c r="R32" s="682" t="e">
        <f>DATOS!$S101/DATOS!$S$156</f>
        <v>#DIV/0!</v>
      </c>
      <c r="S32" s="682" t="e">
        <f>DATOS!$T101/DATOS!$T$156</f>
        <v>#DIV/0!</v>
      </c>
      <c r="T32" s="682" t="e">
        <f>DATOS!$U101/DATOS!$U$156</f>
        <v>#DIV/0!</v>
      </c>
      <c r="U32" s="682" t="e">
        <f>DATOS!$V101/DATOS!$V$156</f>
        <v>#DIV/0!</v>
      </c>
      <c r="V32" s="682" t="e">
        <f>DATOS!$W101/DATOS!$W$156</f>
        <v>#DIV/0!</v>
      </c>
      <c r="W32" s="682" t="e">
        <f>DATOS!$X101/DATOS!$X$156</f>
        <v>#DIV/0!</v>
      </c>
      <c r="X32" s="682" t="e">
        <f>DATOS!$Y101/DATOS!$Y$156</f>
        <v>#DIV/0!</v>
      </c>
      <c r="Y32" s="682" t="e">
        <f>DATOS!$Z101/DATOS!$Z$156</f>
        <v>#DIV/0!</v>
      </c>
      <c r="Z32" s="1112" t="e">
        <f t="shared" si="0"/>
        <v>#DIV/0!</v>
      </c>
      <c r="AA32" s="1112" t="e">
        <f t="shared" si="1"/>
        <v>#DIV/0!</v>
      </c>
    </row>
    <row r="33" spans="1:27" x14ac:dyDescent="0.2">
      <c r="A33" s="170" t="s">
        <v>622</v>
      </c>
      <c r="B33" s="1224">
        <f>DATOS!$C102/DATOS!$C$156</f>
        <v>0</v>
      </c>
      <c r="C33" s="1224">
        <f>DATOS!$D102/DATOS!$D$156</f>
        <v>0</v>
      </c>
      <c r="D33" s="1224">
        <f>DATOS!$E102/DATOS!$E$156</f>
        <v>0</v>
      </c>
      <c r="E33" s="1224">
        <f>DATOS!$F102/DATOS!$F$156</f>
        <v>0</v>
      </c>
      <c r="F33" s="1224">
        <f>DATOS!$G102/DATOS!$G$156</f>
        <v>0</v>
      </c>
      <c r="G33" s="1224">
        <f>DATOS!$H102/DATOS!$H$156</f>
        <v>0</v>
      </c>
      <c r="H33" s="682">
        <f>DATOS!$I102/DATOS!$I$156</f>
        <v>0</v>
      </c>
      <c r="I33" s="682">
        <f>DATOS!$J102/DATOS!$J$156</f>
        <v>0</v>
      </c>
      <c r="J33" s="682">
        <f>DATOS!$K102/DATOS!$K$156</f>
        <v>0</v>
      </c>
      <c r="K33" s="682">
        <f>DATOS!$L102/DATOS!$L$156</f>
        <v>0</v>
      </c>
      <c r="L33" s="682">
        <f>DATOS!$M102/DATOS!$M$156</f>
        <v>0</v>
      </c>
      <c r="M33" s="682">
        <f>DATOS!$N102/DATOS!$N$156</f>
        <v>0</v>
      </c>
      <c r="N33" s="682" t="e">
        <f>DATOS!$O102/DATOS!$O$156</f>
        <v>#DIV/0!</v>
      </c>
      <c r="O33" s="682" t="e">
        <f>DATOS!$P102/DATOS!$P$156</f>
        <v>#DIV/0!</v>
      </c>
      <c r="P33" s="682" t="e">
        <f>DATOS!$Q102/DATOS!$Q$156</f>
        <v>#DIV/0!</v>
      </c>
      <c r="Q33" s="682" t="e">
        <f>DATOS!$R102/DATOS!$R$156</f>
        <v>#DIV/0!</v>
      </c>
      <c r="R33" s="682" t="e">
        <f>DATOS!$S102/DATOS!$S$156</f>
        <v>#DIV/0!</v>
      </c>
      <c r="S33" s="682" t="e">
        <f>DATOS!$T102/DATOS!$T$156</f>
        <v>#DIV/0!</v>
      </c>
      <c r="T33" s="682" t="e">
        <f>DATOS!$U102/DATOS!$U$156</f>
        <v>#DIV/0!</v>
      </c>
      <c r="U33" s="682" t="e">
        <f>DATOS!$V102/DATOS!$V$156</f>
        <v>#DIV/0!</v>
      </c>
      <c r="V33" s="682" t="e">
        <f>DATOS!$W102/DATOS!$W$156</f>
        <v>#DIV/0!</v>
      </c>
      <c r="W33" s="682" t="e">
        <f>DATOS!$X102/DATOS!$X$156</f>
        <v>#DIV/0!</v>
      </c>
      <c r="X33" s="682" t="e">
        <f>DATOS!$Y102/DATOS!$Y$156</f>
        <v>#DIV/0!</v>
      </c>
      <c r="Y33" s="682" t="e">
        <f>DATOS!$Z102/DATOS!$Z$156</f>
        <v>#DIV/0!</v>
      </c>
      <c r="Z33" s="1112" t="e">
        <f t="shared" si="0"/>
        <v>#DIV/0!</v>
      </c>
      <c r="AA33" s="1112" t="e">
        <f t="shared" si="1"/>
        <v>#DIV/0!</v>
      </c>
    </row>
    <row r="34" spans="1:27" x14ac:dyDescent="0.2">
      <c r="A34" s="170" t="s">
        <v>613</v>
      </c>
      <c r="B34" s="1224">
        <f>DATOS!$C103/DATOS!$C$156</f>
        <v>2.6075834796667921E-3</v>
      </c>
      <c r="C34" s="1224">
        <f>DATOS!$D103/DATOS!$D$156</f>
        <v>0</v>
      </c>
      <c r="D34" s="1224">
        <f>DATOS!$E103/DATOS!$E$156</f>
        <v>2.7235370881266836E-4</v>
      </c>
      <c r="E34" s="1224">
        <f>DATOS!$F103/DATOS!$F$156</f>
        <v>0</v>
      </c>
      <c r="F34" s="1224">
        <f>DATOS!$G103/DATOS!$G$156</f>
        <v>0</v>
      </c>
      <c r="G34" s="1224">
        <f>DATOS!$H103/DATOS!$H$156</f>
        <v>0</v>
      </c>
      <c r="H34" s="682">
        <f>DATOS!$I103/DATOS!$I$156</f>
        <v>5.9747358961801944E-3</v>
      </c>
      <c r="I34" s="682">
        <f>DATOS!$J103/DATOS!$J$156</f>
        <v>0</v>
      </c>
      <c r="J34" s="682">
        <f>DATOS!$K103/DATOS!$K$156</f>
        <v>5.3776198859437985E-4</v>
      </c>
      <c r="K34" s="682">
        <f>DATOS!$L103/DATOS!$L$156</f>
        <v>0</v>
      </c>
      <c r="L34" s="682">
        <f>DATOS!$M103/DATOS!$M$156</f>
        <v>0</v>
      </c>
      <c r="M34" s="682">
        <f>DATOS!$N103/DATOS!$N$156</f>
        <v>0</v>
      </c>
      <c r="N34" s="682" t="e">
        <f>DATOS!$O103/DATOS!$O$156</f>
        <v>#DIV/0!</v>
      </c>
      <c r="O34" s="682" t="e">
        <f>DATOS!$P103/DATOS!$P$156</f>
        <v>#DIV/0!</v>
      </c>
      <c r="P34" s="682" t="e">
        <f>DATOS!$Q103/DATOS!$Q$156</f>
        <v>#DIV/0!</v>
      </c>
      <c r="Q34" s="682" t="e">
        <f>DATOS!$R103/DATOS!$R$156</f>
        <v>#DIV/0!</v>
      </c>
      <c r="R34" s="682" t="e">
        <f>DATOS!$S103/DATOS!$S$156</f>
        <v>#DIV/0!</v>
      </c>
      <c r="S34" s="682" t="e">
        <f>DATOS!$T103/DATOS!$T$156</f>
        <v>#DIV/0!</v>
      </c>
      <c r="T34" s="682" t="e">
        <f>DATOS!$U103/DATOS!$U$156</f>
        <v>#DIV/0!</v>
      </c>
      <c r="U34" s="682" t="e">
        <f>DATOS!$V103/DATOS!$V$156</f>
        <v>#DIV/0!</v>
      </c>
      <c r="V34" s="682" t="e">
        <f>DATOS!$W103/DATOS!$W$156</f>
        <v>#DIV/0!</v>
      </c>
      <c r="W34" s="682" t="e">
        <f>DATOS!$X103/DATOS!$X$156</f>
        <v>#DIV/0!</v>
      </c>
      <c r="X34" s="682" t="e">
        <f>DATOS!$Y103/DATOS!$Y$156</f>
        <v>#DIV/0!</v>
      </c>
      <c r="Y34" s="682" t="e">
        <f>DATOS!$Z103/DATOS!$Z$156</f>
        <v>#DIV/0!</v>
      </c>
      <c r="Z34" s="1112" t="e">
        <f t="shared" si="0"/>
        <v>#DIV/0!</v>
      </c>
      <c r="AA34" s="1112" t="e">
        <f t="shared" si="1"/>
        <v>#DIV/0!</v>
      </c>
    </row>
    <row r="35" spans="1:27" x14ac:dyDescent="0.2">
      <c r="A35" s="170" t="s">
        <v>166</v>
      </c>
      <c r="B35" s="682">
        <f>DATOS!$C104/DATOS!$C$156</f>
        <v>1.274923390130495E-2</v>
      </c>
      <c r="C35" s="682">
        <f>DATOS!$D104/DATOS!$D$156</f>
        <v>0</v>
      </c>
      <c r="D35" s="682">
        <f>DATOS!$E104/DATOS!$E$156</f>
        <v>1.6226808779040491E-2</v>
      </c>
      <c r="E35" s="682">
        <f>DATOS!$F104/DATOS!$F$156</f>
        <v>0</v>
      </c>
      <c r="F35" s="682">
        <f>DATOS!$G104/DATOS!$G$156</f>
        <v>1.164735879741495E-2</v>
      </c>
      <c r="G35" s="1224">
        <f>DATOS!$H104/DATOS!$H$156</f>
        <v>0</v>
      </c>
      <c r="H35" s="682">
        <f>DATOS!$I104/DATOS!$I$156</f>
        <v>9.7692905214013508E-3</v>
      </c>
      <c r="I35" s="682">
        <f>DATOS!$J104/DATOS!$J$156</f>
        <v>0</v>
      </c>
      <c r="J35" s="682">
        <f>DATOS!$K104/DATOS!$K$156</f>
        <v>1.5964394406825008E-2</v>
      </c>
      <c r="K35" s="682">
        <f>DATOS!$L104/DATOS!$L$156</f>
        <v>0</v>
      </c>
      <c r="L35" s="682">
        <f>DATOS!$M104/DATOS!$M$156</f>
        <v>1.5372810840085491E-2</v>
      </c>
      <c r="M35" s="682">
        <f>DATOS!$N104/DATOS!$N$156</f>
        <v>0</v>
      </c>
      <c r="N35" s="682" t="e">
        <f>DATOS!$O104/DATOS!$O$156</f>
        <v>#DIV/0!</v>
      </c>
      <c r="O35" s="682" t="e">
        <f>DATOS!$P104/DATOS!$P$156</f>
        <v>#DIV/0!</v>
      </c>
      <c r="P35" s="682" t="e">
        <f>DATOS!$Q104/DATOS!$Q$156</f>
        <v>#DIV/0!</v>
      </c>
      <c r="Q35" s="682" t="e">
        <f>DATOS!$R104/DATOS!$R$156</f>
        <v>#DIV/0!</v>
      </c>
      <c r="R35" s="682" t="e">
        <f>DATOS!$S104/DATOS!$S$156</f>
        <v>#DIV/0!</v>
      </c>
      <c r="S35" s="682" t="e">
        <f>DATOS!$T104/DATOS!$T$156</f>
        <v>#DIV/0!</v>
      </c>
      <c r="T35" s="682" t="e">
        <f>DATOS!$U104/DATOS!$U$156</f>
        <v>#DIV/0!</v>
      </c>
      <c r="U35" s="682" t="e">
        <f>DATOS!$V104/DATOS!$V$156</f>
        <v>#DIV/0!</v>
      </c>
      <c r="V35" s="682" t="e">
        <f>DATOS!$W104/DATOS!$W$156</f>
        <v>#DIV/0!</v>
      </c>
      <c r="W35" s="682" t="e">
        <f>DATOS!$X104/DATOS!$X$156</f>
        <v>#DIV/0!</v>
      </c>
      <c r="X35" s="682" t="e">
        <f>DATOS!$Y104/DATOS!$Y$156</f>
        <v>#DIV/0!</v>
      </c>
      <c r="Y35" s="682" t="e">
        <f>DATOS!$Z104/DATOS!$Z$156</f>
        <v>#DIV/0!</v>
      </c>
      <c r="Z35" s="1112" t="e">
        <f t="shared" si="0"/>
        <v>#DIV/0!</v>
      </c>
      <c r="AA35" s="1112" t="e">
        <f t="shared" si="1"/>
        <v>#DIV/0!</v>
      </c>
    </row>
    <row r="36" spans="1:27" x14ac:dyDescent="0.2">
      <c r="A36" s="170" t="s">
        <v>168</v>
      </c>
      <c r="B36" s="1224">
        <f>DATOS!$C105/DATOS!$C$156</f>
        <v>0</v>
      </c>
      <c r="C36" s="1224">
        <f>DATOS!$D105/DATOS!$D$156</f>
        <v>0</v>
      </c>
      <c r="D36" s="1224">
        <f>DATOS!$E105/DATOS!$E$156</f>
        <v>0</v>
      </c>
      <c r="E36" s="1224">
        <f>DATOS!$F105/DATOS!$F$156</f>
        <v>0</v>
      </c>
      <c r="F36" s="1224">
        <f>DATOS!$G105/DATOS!$G$156</f>
        <v>0</v>
      </c>
      <c r="G36" s="1224">
        <f>DATOS!$H105/DATOS!$H$156</f>
        <v>0</v>
      </c>
      <c r="H36" s="682">
        <f>DATOS!$I105/DATOS!$I$156</f>
        <v>0</v>
      </c>
      <c r="I36" s="682">
        <f>DATOS!$J105/DATOS!$J$156</f>
        <v>0</v>
      </c>
      <c r="J36" s="682">
        <f>DATOS!$K105/DATOS!$K$156</f>
        <v>0</v>
      </c>
      <c r="K36" s="682">
        <f>DATOS!$L105/DATOS!$L$156</f>
        <v>0</v>
      </c>
      <c r="L36" s="682">
        <f>DATOS!$M105/DATOS!$M$156</f>
        <v>0</v>
      </c>
      <c r="M36" s="682">
        <f>DATOS!$N105/DATOS!$N$156</f>
        <v>0</v>
      </c>
      <c r="N36" s="682" t="e">
        <f>DATOS!$O105/DATOS!$O$156</f>
        <v>#DIV/0!</v>
      </c>
      <c r="O36" s="682" t="e">
        <f>DATOS!$P105/DATOS!$P$156</f>
        <v>#DIV/0!</v>
      </c>
      <c r="P36" s="682" t="e">
        <f>DATOS!$Q105/DATOS!$Q$156</f>
        <v>#DIV/0!</v>
      </c>
      <c r="Q36" s="682" t="e">
        <f>DATOS!$R105/DATOS!$R$156</f>
        <v>#DIV/0!</v>
      </c>
      <c r="R36" s="682" t="e">
        <f>DATOS!$S105/DATOS!$S$156</f>
        <v>#DIV/0!</v>
      </c>
      <c r="S36" s="682" t="e">
        <f>DATOS!$T105/DATOS!$T$156</f>
        <v>#DIV/0!</v>
      </c>
      <c r="T36" s="682" t="e">
        <f>DATOS!$U105/DATOS!$U$156</f>
        <v>#DIV/0!</v>
      </c>
      <c r="U36" s="682" t="e">
        <f>DATOS!$V105/DATOS!$V$156</f>
        <v>#DIV/0!</v>
      </c>
      <c r="V36" s="682" t="e">
        <f>DATOS!$W105/DATOS!$W$156</f>
        <v>#DIV/0!</v>
      </c>
      <c r="W36" s="682" t="e">
        <f>DATOS!$X105/DATOS!$X$156</f>
        <v>#DIV/0!</v>
      </c>
      <c r="X36" s="682" t="e">
        <f>DATOS!$Y105/DATOS!$Y$156</f>
        <v>#DIV/0!</v>
      </c>
      <c r="Y36" s="682" t="e">
        <f>DATOS!$Z105/DATOS!$Z$156</f>
        <v>#DIV/0!</v>
      </c>
      <c r="Z36" s="1112" t="e">
        <f t="shared" si="0"/>
        <v>#DIV/0!</v>
      </c>
      <c r="AA36" s="1112" t="e">
        <f t="shared" si="1"/>
        <v>#DIV/0!</v>
      </c>
    </row>
    <row r="37" spans="1:27" x14ac:dyDescent="0.2">
      <c r="A37" s="1109" t="s">
        <v>708</v>
      </c>
      <c r="B37" s="682">
        <f>DATOS!$C106/DATOS!$C$156</f>
        <v>0</v>
      </c>
      <c r="C37" s="1224">
        <f>DATOS!$D106/DATOS!$D$156</f>
        <v>0</v>
      </c>
      <c r="D37" s="1224">
        <f>DATOS!$E106/DATOS!$E$156</f>
        <v>0</v>
      </c>
      <c r="E37" s="1224">
        <f>DATOS!$F106/DATOS!$F$156</f>
        <v>0</v>
      </c>
      <c r="F37" s="682">
        <f>DATOS!$G106/DATOS!$G$156</f>
        <v>0</v>
      </c>
      <c r="G37" s="1224">
        <f>DATOS!$H106/DATOS!$H$156</f>
        <v>0</v>
      </c>
      <c r="H37" s="682">
        <f>DATOS!$I106/DATOS!$I$156</f>
        <v>0</v>
      </c>
      <c r="I37" s="682">
        <f>DATOS!$J106/DATOS!$J$156</f>
        <v>0</v>
      </c>
      <c r="J37" s="682">
        <f>DATOS!$K106/DATOS!$K$156</f>
        <v>0</v>
      </c>
      <c r="K37" s="682">
        <f>DATOS!$L106/DATOS!$L$156</f>
        <v>0</v>
      </c>
      <c r="L37" s="682">
        <f>DATOS!$M106/DATOS!$M$156</f>
        <v>0</v>
      </c>
      <c r="M37" s="682">
        <f>DATOS!$N106/DATOS!$N$156</f>
        <v>0</v>
      </c>
      <c r="N37" s="682" t="e">
        <f>DATOS!$O106/DATOS!$O$156</f>
        <v>#DIV/0!</v>
      </c>
      <c r="O37" s="682" t="e">
        <f>DATOS!$P106/DATOS!$P$156</f>
        <v>#DIV/0!</v>
      </c>
      <c r="P37" s="682" t="e">
        <f>DATOS!$Q106/DATOS!$Q$156</f>
        <v>#DIV/0!</v>
      </c>
      <c r="Q37" s="682" t="e">
        <f>DATOS!$R106/DATOS!$R$156</f>
        <v>#DIV/0!</v>
      </c>
      <c r="R37" s="682" t="e">
        <f>DATOS!$S106/DATOS!$S$156</f>
        <v>#DIV/0!</v>
      </c>
      <c r="S37" s="682" t="e">
        <f>DATOS!$T106/DATOS!$T$156</f>
        <v>#DIV/0!</v>
      </c>
      <c r="T37" s="682" t="e">
        <f>DATOS!$U106/DATOS!$U$156</f>
        <v>#DIV/0!</v>
      </c>
      <c r="U37" s="682" t="e">
        <f>DATOS!$V106/DATOS!$V$156</f>
        <v>#DIV/0!</v>
      </c>
      <c r="V37" s="682" t="e">
        <f>DATOS!$W106/DATOS!$W$156</f>
        <v>#DIV/0!</v>
      </c>
      <c r="W37" s="682" t="e">
        <f>DATOS!$X106/DATOS!$X$156</f>
        <v>#DIV/0!</v>
      </c>
      <c r="X37" s="682" t="e">
        <f>DATOS!$Y106/DATOS!$Y$156</f>
        <v>#DIV/0!</v>
      </c>
      <c r="Y37" s="682" t="e">
        <f>DATOS!$Z106/DATOS!$Z$156</f>
        <v>#DIV/0!</v>
      </c>
      <c r="Z37" s="1112" t="e">
        <f t="shared" si="0"/>
        <v>#DIV/0!</v>
      </c>
      <c r="AA37" s="1112" t="e">
        <f t="shared" si="1"/>
        <v>#DIV/0!</v>
      </c>
    </row>
    <row r="38" spans="1:27" x14ac:dyDescent="0.2">
      <c r="A38" s="170" t="s">
        <v>167</v>
      </c>
      <c r="B38" s="1224">
        <f>DATOS!$C107/DATOS!$C$156</f>
        <v>0</v>
      </c>
      <c r="C38" s="1224">
        <f>DATOS!$D107/DATOS!$D$156</f>
        <v>0</v>
      </c>
      <c r="D38" s="1224">
        <f>DATOS!$E107/DATOS!$E$156</f>
        <v>0</v>
      </c>
      <c r="E38" s="1224">
        <f>DATOS!$F107/DATOS!$F$156</f>
        <v>0</v>
      </c>
      <c r="F38" s="682">
        <f>DATOS!$G107/DATOS!$G$156</f>
        <v>0</v>
      </c>
      <c r="G38" s="1224">
        <f>DATOS!$H107/DATOS!$H$156</f>
        <v>0</v>
      </c>
      <c r="H38" s="682">
        <f>DATOS!$I107/DATOS!$I$156</f>
        <v>1.9985356251980854E-4</v>
      </c>
      <c r="I38" s="682">
        <f>DATOS!$J107/DATOS!$J$156</f>
        <v>0</v>
      </c>
      <c r="J38" s="682">
        <f>DATOS!$K107/DATOS!$K$156</f>
        <v>0</v>
      </c>
      <c r="K38" s="682">
        <f>DATOS!$L107/DATOS!$L$156</f>
        <v>0</v>
      </c>
      <c r="L38" s="682">
        <f>DATOS!$M107/DATOS!$M$156</f>
        <v>1.0257959818758496E-4</v>
      </c>
      <c r="M38" s="682">
        <f>DATOS!$N107/DATOS!$N$156</f>
        <v>0</v>
      </c>
      <c r="N38" s="682" t="e">
        <f>DATOS!$O107/DATOS!$O$156</f>
        <v>#DIV/0!</v>
      </c>
      <c r="O38" s="682" t="e">
        <f>DATOS!$P107/DATOS!$P$156</f>
        <v>#DIV/0!</v>
      </c>
      <c r="P38" s="682" t="e">
        <f>DATOS!$Q107/DATOS!$Q$156</f>
        <v>#DIV/0!</v>
      </c>
      <c r="Q38" s="682" t="e">
        <f>DATOS!$R107/DATOS!$R$156</f>
        <v>#DIV/0!</v>
      </c>
      <c r="R38" s="682" t="e">
        <f>DATOS!$S107/DATOS!$S$156</f>
        <v>#DIV/0!</v>
      </c>
      <c r="S38" s="682" t="e">
        <f>DATOS!$T107/DATOS!$T$156</f>
        <v>#DIV/0!</v>
      </c>
      <c r="T38" s="682" t="e">
        <f>DATOS!$U107/DATOS!$U$156</f>
        <v>#DIV/0!</v>
      </c>
      <c r="U38" s="682" t="e">
        <f>DATOS!$V107/DATOS!$V$156</f>
        <v>#DIV/0!</v>
      </c>
      <c r="V38" s="682" t="e">
        <f>DATOS!$W107/DATOS!$W$156</f>
        <v>#DIV/0!</v>
      </c>
      <c r="W38" s="682" t="e">
        <f>DATOS!$X107/DATOS!$X$156</f>
        <v>#DIV/0!</v>
      </c>
      <c r="X38" s="682" t="e">
        <f>DATOS!$Y107/DATOS!$Y$156</f>
        <v>#DIV/0!</v>
      </c>
      <c r="Y38" s="682" t="e">
        <f>DATOS!$Z107/DATOS!$Z$156</f>
        <v>#DIV/0!</v>
      </c>
      <c r="Z38" s="1112" t="e">
        <f t="shared" si="0"/>
        <v>#DIV/0!</v>
      </c>
      <c r="AA38" s="1112" t="e">
        <f t="shared" si="1"/>
        <v>#DIV/0!</v>
      </c>
    </row>
    <row r="39" spans="1:27" x14ac:dyDescent="0.2">
      <c r="A39" s="1109" t="s">
        <v>709</v>
      </c>
      <c r="B39" s="1224">
        <f>DATOS!$C108/DATOS!$C$156</f>
        <v>0</v>
      </c>
      <c r="C39" s="1224">
        <f>DATOS!$D108/DATOS!$D$156</f>
        <v>0</v>
      </c>
      <c r="D39" s="1224">
        <f>DATOS!$E108/DATOS!$E$156</f>
        <v>0</v>
      </c>
      <c r="E39" s="1224">
        <f>DATOS!$F108/DATOS!$F$156</f>
        <v>0</v>
      </c>
      <c r="F39" s="1224">
        <f>DATOS!$G108/DATOS!$G$156</f>
        <v>0</v>
      </c>
      <c r="G39" s="1224">
        <f>DATOS!$H108/DATOS!$H$156</f>
        <v>0</v>
      </c>
      <c r="H39" s="682">
        <f>DATOS!$I108/DATOS!$I$156</f>
        <v>0</v>
      </c>
      <c r="I39" s="682">
        <f>DATOS!$J108/DATOS!$J$156</f>
        <v>0</v>
      </c>
      <c r="J39" s="682">
        <f>DATOS!$K108/DATOS!$K$156</f>
        <v>0</v>
      </c>
      <c r="K39" s="682">
        <f>DATOS!$L108/DATOS!$L$156</f>
        <v>0</v>
      </c>
      <c r="L39" s="682">
        <f>DATOS!$M108/DATOS!$M$156</f>
        <v>0</v>
      </c>
      <c r="M39" s="682">
        <f>DATOS!$N108/DATOS!$N$156</f>
        <v>0</v>
      </c>
      <c r="N39" s="682" t="e">
        <f>DATOS!$O108/DATOS!$O$156</f>
        <v>#DIV/0!</v>
      </c>
      <c r="O39" s="682" t="e">
        <f>DATOS!$P108/DATOS!$P$156</f>
        <v>#DIV/0!</v>
      </c>
      <c r="P39" s="682" t="e">
        <f>DATOS!$Q108/DATOS!$Q$156</f>
        <v>#DIV/0!</v>
      </c>
      <c r="Q39" s="682" t="e">
        <f>DATOS!$R108/DATOS!$R$156</f>
        <v>#DIV/0!</v>
      </c>
      <c r="R39" s="682" t="e">
        <f>DATOS!$S108/DATOS!$S$156</f>
        <v>#DIV/0!</v>
      </c>
      <c r="S39" s="682" t="e">
        <f>DATOS!$T108/DATOS!$T$156</f>
        <v>#DIV/0!</v>
      </c>
      <c r="T39" s="682" t="e">
        <f>DATOS!$U108/DATOS!$U$156</f>
        <v>#DIV/0!</v>
      </c>
      <c r="U39" s="682" t="e">
        <f>DATOS!$V108/DATOS!$V$156</f>
        <v>#DIV/0!</v>
      </c>
      <c r="V39" s="682" t="e">
        <f>DATOS!$W108/DATOS!$W$156</f>
        <v>#DIV/0!</v>
      </c>
      <c r="W39" s="682" t="e">
        <f>DATOS!$X108/DATOS!$X$156</f>
        <v>#DIV/0!</v>
      </c>
      <c r="X39" s="682" t="e">
        <f>DATOS!$Y108/DATOS!$Y$156</f>
        <v>#DIV/0!</v>
      </c>
      <c r="Y39" s="682" t="e">
        <f>DATOS!$Z108/DATOS!$Z$156</f>
        <v>#DIV/0!</v>
      </c>
      <c r="Z39" s="1112" t="e">
        <f t="shared" si="0"/>
        <v>#DIV/0!</v>
      </c>
      <c r="AA39" s="1112" t="e">
        <f t="shared" si="1"/>
        <v>#DIV/0!</v>
      </c>
    </row>
    <row r="40" spans="1:27" x14ac:dyDescent="0.2">
      <c r="A40" s="170" t="s">
        <v>277</v>
      </c>
      <c r="B40" s="1224">
        <f>DATOS!$C110/DATOS!$C$156</f>
        <v>0</v>
      </c>
      <c r="C40" s="1224">
        <f>DATOS!$D110/DATOS!$D$156</f>
        <v>0</v>
      </c>
      <c r="D40" s="1224">
        <f>DATOS!$E110/DATOS!$E$156</f>
        <v>0</v>
      </c>
      <c r="E40" s="1224">
        <f>DATOS!$F110/DATOS!$F$156</f>
        <v>0</v>
      </c>
      <c r="F40" s="1224">
        <f>DATOS!$G110/DATOS!$G$156</f>
        <v>0</v>
      </c>
      <c r="G40" s="1224">
        <f>DATOS!$H110/DATOS!$H$156</f>
        <v>0</v>
      </c>
      <c r="H40" s="682">
        <f>DATOS!$I110/DATOS!$I$156</f>
        <v>0</v>
      </c>
      <c r="I40" s="682">
        <f>DATOS!$J110/DATOS!$J$156</f>
        <v>0</v>
      </c>
      <c r="J40" s="682">
        <f>DATOS!$K110/DATOS!$K$156</f>
        <v>0</v>
      </c>
      <c r="K40" s="682">
        <f>DATOS!$L110/DATOS!$L$156</f>
        <v>0</v>
      </c>
      <c r="L40" s="682">
        <f>DATOS!$M110/DATOS!$M$156</f>
        <v>0</v>
      </c>
      <c r="M40" s="682">
        <f>DATOS!$N110/DATOS!$N$156</f>
        <v>0</v>
      </c>
      <c r="N40" s="682" t="e">
        <f>DATOS!$O110/DATOS!$O$156</f>
        <v>#DIV/0!</v>
      </c>
      <c r="O40" s="682" t="e">
        <f>DATOS!$P110/DATOS!$P$156</f>
        <v>#DIV/0!</v>
      </c>
      <c r="P40" s="682" t="e">
        <f>DATOS!$Q110/DATOS!$Q$156</f>
        <v>#DIV/0!</v>
      </c>
      <c r="Q40" s="682" t="e">
        <f>DATOS!$R110/DATOS!$R$156</f>
        <v>#DIV/0!</v>
      </c>
      <c r="R40" s="682" t="e">
        <f>DATOS!$S110/DATOS!$S$156</f>
        <v>#DIV/0!</v>
      </c>
      <c r="S40" s="682" t="e">
        <f>DATOS!$T110/DATOS!$T$156</f>
        <v>#DIV/0!</v>
      </c>
      <c r="T40" s="682" t="e">
        <f>DATOS!$U110/DATOS!$U$156</f>
        <v>#DIV/0!</v>
      </c>
      <c r="U40" s="682" t="e">
        <f>DATOS!$V110/DATOS!$V$156</f>
        <v>#DIV/0!</v>
      </c>
      <c r="V40" s="682" t="e">
        <f>DATOS!$W110/DATOS!$W$156</f>
        <v>#DIV/0!</v>
      </c>
      <c r="W40" s="682" t="e">
        <f>DATOS!$X110/DATOS!$X$156</f>
        <v>#DIV/0!</v>
      </c>
      <c r="X40" s="682" t="e">
        <f>DATOS!$Y110/DATOS!$Y$156</f>
        <v>#DIV/0!</v>
      </c>
      <c r="Y40" s="682" t="e">
        <f>DATOS!$Z110/DATOS!$Z$156</f>
        <v>#DIV/0!</v>
      </c>
      <c r="Z40" s="1112" t="e">
        <f t="shared" si="0"/>
        <v>#DIV/0!</v>
      </c>
      <c r="AA40" s="1112" t="e">
        <f t="shared" si="1"/>
        <v>#DIV/0!</v>
      </c>
    </row>
    <row r="41" spans="1:27" x14ac:dyDescent="0.2">
      <c r="A41" s="170" t="s">
        <v>378</v>
      </c>
      <c r="B41" s="1224">
        <f>DATOS!$C111/DATOS!$C$156</f>
        <v>0</v>
      </c>
      <c r="C41" s="1224">
        <f>DATOS!$D111/DATOS!$D$156</f>
        <v>0</v>
      </c>
      <c r="D41" s="1224">
        <f>DATOS!$E111/DATOS!$E$156</f>
        <v>0</v>
      </c>
      <c r="E41" s="1224">
        <f>DATOS!$F111/DATOS!$F$156</f>
        <v>0</v>
      </c>
      <c r="F41" s="1224">
        <f>DATOS!$G111/DATOS!$G$156</f>
        <v>0</v>
      </c>
      <c r="G41" s="1224">
        <f>DATOS!$H111/DATOS!$H$156</f>
        <v>0</v>
      </c>
      <c r="H41" s="682">
        <f>DATOS!$I111/DATOS!$I$156</f>
        <v>0</v>
      </c>
      <c r="I41" s="682">
        <f>DATOS!$J111/DATOS!$J$156</f>
        <v>0</v>
      </c>
      <c r="J41" s="682">
        <f>DATOS!$K111/DATOS!$K$156</f>
        <v>0</v>
      </c>
      <c r="K41" s="682">
        <f>DATOS!$L111/DATOS!$L$156</f>
        <v>0</v>
      </c>
      <c r="L41" s="682">
        <f>DATOS!$M111/DATOS!$M$156</f>
        <v>0</v>
      </c>
      <c r="M41" s="682">
        <f>DATOS!$N111/DATOS!$N$156</f>
        <v>0</v>
      </c>
      <c r="N41" s="682" t="e">
        <f>DATOS!$O111/DATOS!$O$156</f>
        <v>#DIV/0!</v>
      </c>
      <c r="O41" s="682" t="e">
        <f>DATOS!$P111/DATOS!$P$156</f>
        <v>#DIV/0!</v>
      </c>
      <c r="P41" s="682" t="e">
        <f>DATOS!$Q111/DATOS!$Q$156</f>
        <v>#DIV/0!</v>
      </c>
      <c r="Q41" s="682" t="e">
        <f>DATOS!$R111/DATOS!$R$156</f>
        <v>#DIV/0!</v>
      </c>
      <c r="R41" s="682" t="e">
        <f>DATOS!$S111/DATOS!$S$156</f>
        <v>#DIV/0!</v>
      </c>
      <c r="S41" s="682" t="e">
        <f>DATOS!$T111/DATOS!$T$156</f>
        <v>#DIV/0!</v>
      </c>
      <c r="T41" s="682" t="e">
        <f>DATOS!$U111/DATOS!$U$156</f>
        <v>#DIV/0!</v>
      </c>
      <c r="U41" s="682" t="e">
        <f>DATOS!$V111/DATOS!$V$156</f>
        <v>#DIV/0!</v>
      </c>
      <c r="V41" s="682" t="e">
        <f>DATOS!$W111/DATOS!$W$156</f>
        <v>#DIV/0!</v>
      </c>
      <c r="W41" s="682" t="e">
        <f>DATOS!$X111/DATOS!$X$156</f>
        <v>#DIV/0!</v>
      </c>
      <c r="X41" s="682" t="e">
        <f>DATOS!$Y111/DATOS!$Y$156</f>
        <v>#DIV/0!</v>
      </c>
      <c r="Y41" s="682" t="e">
        <f>DATOS!$Z111/DATOS!$Z$156</f>
        <v>#DIV/0!</v>
      </c>
      <c r="Z41" s="1112" t="e">
        <f t="shared" si="0"/>
        <v>#DIV/0!</v>
      </c>
      <c r="AA41" s="1112" t="e">
        <f t="shared" si="1"/>
        <v>#DIV/0!</v>
      </c>
    </row>
    <row r="42" spans="1:27" x14ac:dyDescent="0.2">
      <c r="A42" s="169" t="s">
        <v>978</v>
      </c>
      <c r="B42" s="1224">
        <f>DATOS!$C112/DATOS!$C$156</f>
        <v>0</v>
      </c>
      <c r="C42" s="1224">
        <f>DATOS!$D112/DATOS!$D$156</f>
        <v>0</v>
      </c>
      <c r="D42" s="1224">
        <f>DATOS!$E112/DATOS!$E$156</f>
        <v>2.8034517683589718E-2</v>
      </c>
      <c r="E42" s="1224">
        <f>DATOS!$F112/DATOS!$F$156</f>
        <v>0</v>
      </c>
      <c r="F42" s="1224">
        <f>DATOS!$G112/DATOS!$G$156</f>
        <v>1.6319330550638125E-2</v>
      </c>
      <c r="G42" s="1224">
        <f>DATOS!$H112/DATOS!$H$156</f>
        <v>0</v>
      </c>
      <c r="H42" s="682">
        <f>DATOS!$I112/DATOS!$I$156</f>
        <v>1.396559601742077E-2</v>
      </c>
      <c r="I42" s="682">
        <f>DATOS!$J112/DATOS!$J$156</f>
        <v>0</v>
      </c>
      <c r="J42" s="682">
        <f>DATOS!$K112/DATOS!$K$156</f>
        <v>0</v>
      </c>
      <c r="K42" s="682">
        <f>DATOS!$L112/DATOS!$L$156</f>
        <v>0</v>
      </c>
      <c r="L42" s="682">
        <f>DATOS!$M112/DATOS!$M$156</f>
        <v>3.0572591188133814E-2</v>
      </c>
      <c r="M42" s="682">
        <f>DATOS!$N112/DATOS!$N$156</f>
        <v>0</v>
      </c>
      <c r="N42" s="682" t="e">
        <f>DATOS!$O112/DATOS!$O$156</f>
        <v>#DIV/0!</v>
      </c>
      <c r="O42" s="682" t="e">
        <f>DATOS!$P112/DATOS!$P$156</f>
        <v>#DIV/0!</v>
      </c>
      <c r="P42" s="682" t="e">
        <f>DATOS!$Q112/DATOS!$Q$156</f>
        <v>#DIV/0!</v>
      </c>
      <c r="Q42" s="682" t="e">
        <f>DATOS!$R112/DATOS!$R$156</f>
        <v>#DIV/0!</v>
      </c>
      <c r="R42" s="682" t="e">
        <f>DATOS!$S112/DATOS!$S$156</f>
        <v>#DIV/0!</v>
      </c>
      <c r="S42" s="682" t="e">
        <f>DATOS!$T112/DATOS!$T$156</f>
        <v>#DIV/0!</v>
      </c>
      <c r="T42" s="682" t="e">
        <f>DATOS!$U112/DATOS!$U$156</f>
        <v>#DIV/0!</v>
      </c>
      <c r="U42" s="682" t="e">
        <f>DATOS!$V112/DATOS!$V$156</f>
        <v>#DIV/0!</v>
      </c>
      <c r="V42" s="682" t="e">
        <f>DATOS!$W112/DATOS!$W$156</f>
        <v>#DIV/0!</v>
      </c>
      <c r="W42" s="682" t="e">
        <f>DATOS!$X112/DATOS!$X$156</f>
        <v>#DIV/0!</v>
      </c>
      <c r="X42" s="682" t="e">
        <f>DATOS!$Y112/DATOS!$Y$156</f>
        <v>#DIV/0!</v>
      </c>
      <c r="Y42" s="682" t="e">
        <f>DATOS!$Z112/DATOS!$Z$156</f>
        <v>#DIV/0!</v>
      </c>
      <c r="Z42" s="1112" t="e">
        <f t="shared" si="0"/>
        <v>#DIV/0!</v>
      </c>
      <c r="AA42" s="1112" t="e">
        <f t="shared" si="1"/>
        <v>#DIV/0!</v>
      </c>
    </row>
    <row r="43" spans="1:27" x14ac:dyDescent="0.2">
      <c r="A43" s="169" t="s">
        <v>419</v>
      </c>
      <c r="B43" s="1224">
        <f>DATOS!$C113/DATOS!$C$156</f>
        <v>0</v>
      </c>
      <c r="C43" s="1224">
        <f>DATOS!$D113/DATOS!$D$156</f>
        <v>0</v>
      </c>
      <c r="D43" s="1224">
        <f>DATOS!$E113/DATOS!$E$156</f>
        <v>0</v>
      </c>
      <c r="E43" s="1224">
        <f>DATOS!$F113/DATOS!$F$156</f>
        <v>0</v>
      </c>
      <c r="F43" s="1224">
        <f>DATOS!$G113/DATOS!$G$156</f>
        <v>0</v>
      </c>
      <c r="G43" s="1224">
        <f>DATOS!$H113/DATOS!$H$156</f>
        <v>0</v>
      </c>
      <c r="H43" s="682">
        <f>DATOS!$I113/DATOS!$I$156</f>
        <v>0</v>
      </c>
      <c r="I43" s="682">
        <f>DATOS!$J113/DATOS!$J$156</f>
        <v>0</v>
      </c>
      <c r="J43" s="682">
        <f>DATOS!$K113/DATOS!$K$156</f>
        <v>0</v>
      </c>
      <c r="K43" s="682">
        <f>DATOS!$L113/DATOS!$L$156</f>
        <v>0</v>
      </c>
      <c r="L43" s="682">
        <f>DATOS!$M113/DATOS!$M$156</f>
        <v>0</v>
      </c>
      <c r="M43" s="682">
        <f>DATOS!$N113/DATOS!$N$156</f>
        <v>0</v>
      </c>
      <c r="N43" s="682" t="e">
        <f>DATOS!$O113/DATOS!$O$156</f>
        <v>#DIV/0!</v>
      </c>
      <c r="O43" s="682" t="e">
        <f>DATOS!$P113/DATOS!$P$156</f>
        <v>#DIV/0!</v>
      </c>
      <c r="P43" s="682" t="e">
        <f>DATOS!$Q113/DATOS!$Q$156</f>
        <v>#DIV/0!</v>
      </c>
      <c r="Q43" s="682" t="e">
        <f>DATOS!$R113/DATOS!$R$156</f>
        <v>#DIV/0!</v>
      </c>
      <c r="R43" s="682" t="e">
        <f>DATOS!$S113/DATOS!$S$156</f>
        <v>#DIV/0!</v>
      </c>
      <c r="S43" s="682" t="e">
        <f>DATOS!$T113/DATOS!$T$156</f>
        <v>#DIV/0!</v>
      </c>
      <c r="T43" s="682" t="e">
        <f>DATOS!$U113/DATOS!$U$156</f>
        <v>#DIV/0!</v>
      </c>
      <c r="U43" s="682" t="e">
        <f>DATOS!$V113/DATOS!$V$156</f>
        <v>#DIV/0!</v>
      </c>
      <c r="V43" s="682" t="e">
        <f>DATOS!$W113/DATOS!$W$156</f>
        <v>#DIV/0!</v>
      </c>
      <c r="W43" s="682" t="e">
        <f>DATOS!$X113/DATOS!$X$156</f>
        <v>#DIV/0!</v>
      </c>
      <c r="X43" s="682" t="e">
        <f>DATOS!$Y113/DATOS!$Y$156</f>
        <v>#DIV/0!</v>
      </c>
      <c r="Y43" s="682" t="e">
        <f>DATOS!$Z113/DATOS!$Z$156</f>
        <v>#DIV/0!</v>
      </c>
      <c r="Z43" s="1112" t="e">
        <f t="shared" si="0"/>
        <v>#DIV/0!</v>
      </c>
      <c r="AA43" s="1112" t="e">
        <f t="shared" si="1"/>
        <v>#DIV/0!</v>
      </c>
    </row>
    <row r="44" spans="1:27" x14ac:dyDescent="0.2">
      <c r="A44" s="169" t="s">
        <v>420</v>
      </c>
      <c r="B44" s="1224">
        <f>DATOS!$C114/DATOS!$C$156</f>
        <v>0</v>
      </c>
      <c r="C44" s="1224">
        <f>DATOS!$D114/DATOS!$D$156</f>
        <v>0</v>
      </c>
      <c r="D44" s="1224">
        <f>DATOS!$E114/DATOS!$E$156</f>
        <v>0</v>
      </c>
      <c r="E44" s="1224">
        <f>DATOS!$F114/DATOS!$F$156</f>
        <v>0</v>
      </c>
      <c r="F44" s="1224">
        <f>DATOS!$G114/DATOS!$G$156</f>
        <v>0</v>
      </c>
      <c r="G44" s="1224">
        <f>DATOS!$H114/DATOS!$H$156</f>
        <v>0</v>
      </c>
      <c r="H44" s="682">
        <f>DATOS!$I114/DATOS!$I$156</f>
        <v>0</v>
      </c>
      <c r="I44" s="682">
        <f>DATOS!$J114/DATOS!$J$156</f>
        <v>0</v>
      </c>
      <c r="J44" s="682">
        <f>DATOS!$K114/DATOS!$K$156</f>
        <v>0</v>
      </c>
      <c r="K44" s="682">
        <f>DATOS!$L114/DATOS!$L$156</f>
        <v>0</v>
      </c>
      <c r="L44" s="682">
        <f>DATOS!$M114/DATOS!$M$156</f>
        <v>0</v>
      </c>
      <c r="M44" s="682">
        <f>DATOS!$N114/DATOS!$N$156</f>
        <v>0</v>
      </c>
      <c r="N44" s="682" t="e">
        <f>DATOS!$O114/DATOS!$O$156</f>
        <v>#DIV/0!</v>
      </c>
      <c r="O44" s="682" t="e">
        <f>DATOS!$P114/DATOS!$P$156</f>
        <v>#DIV/0!</v>
      </c>
      <c r="P44" s="682" t="e">
        <f>DATOS!$Q114/DATOS!$Q$156</f>
        <v>#DIV/0!</v>
      </c>
      <c r="Q44" s="682" t="e">
        <f>DATOS!$R114/DATOS!$R$156</f>
        <v>#DIV/0!</v>
      </c>
      <c r="R44" s="682" t="e">
        <f>DATOS!$S114/DATOS!$S$156</f>
        <v>#DIV/0!</v>
      </c>
      <c r="S44" s="682" t="e">
        <f>DATOS!$T114/DATOS!$T$156</f>
        <v>#DIV/0!</v>
      </c>
      <c r="T44" s="682" t="e">
        <f>DATOS!$U114/DATOS!$U$156</f>
        <v>#DIV/0!</v>
      </c>
      <c r="U44" s="682" t="e">
        <f>DATOS!$V114/DATOS!$V$156</f>
        <v>#DIV/0!</v>
      </c>
      <c r="V44" s="682" t="e">
        <f>DATOS!$W114/DATOS!$W$156</f>
        <v>#DIV/0!</v>
      </c>
      <c r="W44" s="682" t="e">
        <f>DATOS!$X114/DATOS!$X$156</f>
        <v>#DIV/0!</v>
      </c>
      <c r="X44" s="682" t="e">
        <f>DATOS!$Y114/DATOS!$Y$156</f>
        <v>#DIV/0!</v>
      </c>
      <c r="Y44" s="682" t="e">
        <f>DATOS!$Z114/DATOS!$Z$156</f>
        <v>#DIV/0!</v>
      </c>
      <c r="Z44" s="1112" t="e">
        <f t="shared" si="0"/>
        <v>#DIV/0!</v>
      </c>
      <c r="AA44" s="1112" t="e">
        <f t="shared" si="1"/>
        <v>#DIV/0!</v>
      </c>
    </row>
    <row r="45" spans="1:27" x14ac:dyDescent="0.2">
      <c r="A45" s="169" t="s">
        <v>615</v>
      </c>
      <c r="B45" s="682">
        <f>DATOS!$C115/DATOS!$C$156</f>
        <v>0.12021270731183788</v>
      </c>
      <c r="C45" s="1224">
        <f>DATOS!$D115/DATOS!$D$156</f>
        <v>0</v>
      </c>
      <c r="D45" s="682">
        <f>DATOS!$E115/DATOS!$E$156</f>
        <v>6.9689449943127271E-2</v>
      </c>
      <c r="E45" s="1224">
        <f>DATOS!$F115/DATOS!$F$156</f>
        <v>0</v>
      </c>
      <c r="F45" s="682">
        <f>DATOS!$G115/DATOS!$G$156</f>
        <v>8.6989833125924898E-2</v>
      </c>
      <c r="G45" s="1224">
        <f>DATOS!$H115/DATOS!$H$156</f>
        <v>0</v>
      </c>
      <c r="H45" s="682">
        <f>DATOS!$I115/DATOS!$I$156</f>
        <v>6.8706366221589446E-2</v>
      </c>
      <c r="I45" s="682">
        <f>DATOS!$J115/DATOS!$J$156</f>
        <v>0</v>
      </c>
      <c r="J45" s="682">
        <f>DATOS!$K115/DATOS!$K$156</f>
        <v>0.11677134697979601</v>
      </c>
      <c r="K45" s="682">
        <f>DATOS!$L115/DATOS!$L$156</f>
        <v>0</v>
      </c>
      <c r="L45" s="682">
        <f>DATOS!$M115/DATOS!$M$156</f>
        <v>8.3089706787637829E-2</v>
      </c>
      <c r="M45" s="682">
        <f>DATOS!$N115/DATOS!$N$156</f>
        <v>0</v>
      </c>
      <c r="N45" s="682" t="e">
        <f>DATOS!$O115/DATOS!$O$156</f>
        <v>#DIV/0!</v>
      </c>
      <c r="O45" s="682" t="e">
        <f>DATOS!$P115/DATOS!$P$156</f>
        <v>#DIV/0!</v>
      </c>
      <c r="P45" s="682" t="e">
        <f>DATOS!$Q115/DATOS!$Q$156</f>
        <v>#DIV/0!</v>
      </c>
      <c r="Q45" s="682" t="e">
        <f>DATOS!$R115/DATOS!$R$156</f>
        <v>#DIV/0!</v>
      </c>
      <c r="R45" s="682" t="e">
        <f>DATOS!$S115/DATOS!$S$156</f>
        <v>#DIV/0!</v>
      </c>
      <c r="S45" s="682" t="e">
        <f>DATOS!$T115/DATOS!$T$156</f>
        <v>#DIV/0!</v>
      </c>
      <c r="T45" s="682" t="e">
        <f>DATOS!$U115/DATOS!$U$156</f>
        <v>#DIV/0!</v>
      </c>
      <c r="U45" s="682" t="e">
        <f>DATOS!$V115/DATOS!$V$156</f>
        <v>#DIV/0!</v>
      </c>
      <c r="V45" s="682" t="e">
        <f>DATOS!$W115/DATOS!$W$156</f>
        <v>#DIV/0!</v>
      </c>
      <c r="W45" s="682" t="e">
        <f>DATOS!$X115/DATOS!$X$156</f>
        <v>#DIV/0!</v>
      </c>
      <c r="X45" s="682" t="e">
        <f>DATOS!$Y115/DATOS!$Y$156</f>
        <v>#DIV/0!</v>
      </c>
      <c r="Y45" s="682" t="e">
        <f>DATOS!$Z115/DATOS!$Z$156</f>
        <v>#DIV/0!</v>
      </c>
      <c r="Z45" s="1112" t="e">
        <f t="shared" si="0"/>
        <v>#DIV/0!</v>
      </c>
      <c r="AA45" s="1112" t="e">
        <f t="shared" si="1"/>
        <v>#DIV/0!</v>
      </c>
    </row>
    <row r="46" spans="1:27" x14ac:dyDescent="0.2">
      <c r="A46" s="169" t="s">
        <v>616</v>
      </c>
      <c r="B46" s="1224">
        <f>DATOS!$C116/DATOS!$C$156</f>
        <v>0</v>
      </c>
      <c r="C46" s="1224">
        <f>DATOS!$D116/DATOS!$D$156</f>
        <v>0</v>
      </c>
      <c r="D46" s="1224">
        <f>DATOS!$E116/DATOS!$E$156</f>
        <v>0</v>
      </c>
      <c r="E46" s="1224">
        <f>DATOS!$F116/DATOS!$F$156</f>
        <v>0</v>
      </c>
      <c r="F46" s="1224">
        <f>DATOS!$G116/DATOS!$G$156</f>
        <v>0</v>
      </c>
      <c r="G46" s="1224">
        <f>DATOS!$H116/DATOS!$H$156</f>
        <v>0</v>
      </c>
      <c r="H46" s="682">
        <f>DATOS!$I116/DATOS!$I$156</f>
        <v>0</v>
      </c>
      <c r="I46" s="682">
        <f>DATOS!$J116/DATOS!$J$156</f>
        <v>0</v>
      </c>
      <c r="J46" s="682">
        <f>DATOS!$K116/DATOS!$K$156</f>
        <v>0</v>
      </c>
      <c r="K46" s="682">
        <f>DATOS!$L116/DATOS!$L$156</f>
        <v>0</v>
      </c>
      <c r="L46" s="682">
        <f>DATOS!$M116/DATOS!$M$156</f>
        <v>0</v>
      </c>
      <c r="M46" s="682">
        <f>DATOS!$N116/DATOS!$N$156</f>
        <v>0</v>
      </c>
      <c r="N46" s="682" t="e">
        <f>DATOS!$O116/DATOS!$O$156</f>
        <v>#DIV/0!</v>
      </c>
      <c r="O46" s="682" t="e">
        <f>DATOS!$P116/DATOS!$P$156</f>
        <v>#DIV/0!</v>
      </c>
      <c r="P46" s="682" t="e">
        <f>DATOS!$Q116/DATOS!$Q$156</f>
        <v>#DIV/0!</v>
      </c>
      <c r="Q46" s="682" t="e">
        <f>DATOS!$R116/DATOS!$R$156</f>
        <v>#DIV/0!</v>
      </c>
      <c r="R46" s="682" t="e">
        <f>DATOS!$S116/DATOS!$S$156</f>
        <v>#DIV/0!</v>
      </c>
      <c r="S46" s="682" t="e">
        <f>DATOS!$T116/DATOS!$T$156</f>
        <v>#DIV/0!</v>
      </c>
      <c r="T46" s="682" t="e">
        <f>DATOS!$U116/DATOS!$U$156</f>
        <v>#DIV/0!</v>
      </c>
      <c r="U46" s="682" t="e">
        <f>DATOS!$V116/DATOS!$V$156</f>
        <v>#DIV/0!</v>
      </c>
      <c r="V46" s="682" t="e">
        <f>DATOS!$W116/DATOS!$W$156</f>
        <v>#DIV/0!</v>
      </c>
      <c r="W46" s="682" t="e">
        <f>DATOS!$X116/DATOS!$X$156</f>
        <v>#DIV/0!</v>
      </c>
      <c r="X46" s="682" t="e">
        <f>DATOS!$Y116/DATOS!$Y$156</f>
        <v>#DIV/0!</v>
      </c>
      <c r="Y46" s="682" t="e">
        <f>DATOS!$Z116/DATOS!$Z$156</f>
        <v>#DIV/0!</v>
      </c>
      <c r="Z46" s="1112" t="e">
        <f t="shared" si="0"/>
        <v>#DIV/0!</v>
      </c>
      <c r="AA46" s="1112" t="e">
        <f t="shared" si="1"/>
        <v>#DIV/0!</v>
      </c>
    </row>
    <row r="47" spans="1:27" x14ac:dyDescent="0.2">
      <c r="A47" s="169" t="s">
        <v>617</v>
      </c>
      <c r="B47" s="1224">
        <f>DATOS!$C117/DATOS!$C$156</f>
        <v>0</v>
      </c>
      <c r="C47" s="1224">
        <f>DATOS!$D117/DATOS!$D$156</f>
        <v>0</v>
      </c>
      <c r="D47" s="1224">
        <f>DATOS!$E117/DATOS!$E$156</f>
        <v>0</v>
      </c>
      <c r="E47" s="1224">
        <f>DATOS!$F117/DATOS!$F$156</f>
        <v>0</v>
      </c>
      <c r="F47" s="1224">
        <f>DATOS!$G117/DATOS!$G$156</f>
        <v>0</v>
      </c>
      <c r="G47" s="1224">
        <f>DATOS!$H117/DATOS!$H$156</f>
        <v>0</v>
      </c>
      <c r="H47" s="682">
        <f>DATOS!$I117/DATOS!$I$156</f>
        <v>0</v>
      </c>
      <c r="I47" s="682">
        <f>DATOS!$J117/DATOS!$J$156</f>
        <v>0</v>
      </c>
      <c r="J47" s="682">
        <f>DATOS!$K117/DATOS!$K$156</f>
        <v>0</v>
      </c>
      <c r="K47" s="682">
        <f>DATOS!$L117/DATOS!$L$156</f>
        <v>0</v>
      </c>
      <c r="L47" s="682">
        <f>DATOS!$M117/DATOS!$M$156</f>
        <v>0</v>
      </c>
      <c r="M47" s="682">
        <f>DATOS!$N117/DATOS!$N$156</f>
        <v>0</v>
      </c>
      <c r="N47" s="682" t="e">
        <f>DATOS!$O117/DATOS!$O$156</f>
        <v>#DIV/0!</v>
      </c>
      <c r="O47" s="682" t="e">
        <f>DATOS!$P117/DATOS!$P$156</f>
        <v>#DIV/0!</v>
      </c>
      <c r="P47" s="682" t="e">
        <f>DATOS!$Q117/DATOS!$Q$156</f>
        <v>#DIV/0!</v>
      </c>
      <c r="Q47" s="682" t="e">
        <f>DATOS!$R117/DATOS!$R$156</f>
        <v>#DIV/0!</v>
      </c>
      <c r="R47" s="682" t="e">
        <f>DATOS!$S117/DATOS!$S$156</f>
        <v>#DIV/0!</v>
      </c>
      <c r="S47" s="682" t="e">
        <f>DATOS!$T117/DATOS!$T$156</f>
        <v>#DIV/0!</v>
      </c>
      <c r="T47" s="682" t="e">
        <f>DATOS!$U117/DATOS!$U$156</f>
        <v>#DIV/0!</v>
      </c>
      <c r="U47" s="682" t="e">
        <f>DATOS!$V117/DATOS!$V$156</f>
        <v>#DIV/0!</v>
      </c>
      <c r="V47" s="682" t="e">
        <f>DATOS!$W117/DATOS!$W$156</f>
        <v>#DIV/0!</v>
      </c>
      <c r="W47" s="682" t="e">
        <f>DATOS!$X117/DATOS!$X$156</f>
        <v>#DIV/0!</v>
      </c>
      <c r="X47" s="682" t="e">
        <f>DATOS!$Y117/DATOS!$Y$156</f>
        <v>#DIV/0!</v>
      </c>
      <c r="Y47" s="682" t="e">
        <f>DATOS!$Z117/DATOS!$Z$156</f>
        <v>#DIV/0!</v>
      </c>
      <c r="Z47" s="1112" t="e">
        <f t="shared" si="0"/>
        <v>#DIV/0!</v>
      </c>
      <c r="AA47" s="1112" t="e">
        <f t="shared" si="1"/>
        <v>#DIV/0!</v>
      </c>
    </row>
    <row r="48" spans="1:27" ht="13.5" thickBot="1" x14ac:dyDescent="0.25">
      <c r="A48" s="168" t="s">
        <v>618</v>
      </c>
      <c r="B48" s="1224">
        <f>DATOS!$C118/DATOS!$C$156</f>
        <v>0</v>
      </c>
      <c r="C48" s="1224">
        <f>DATOS!$D118/DATOS!$D$156</f>
        <v>0</v>
      </c>
      <c r="D48" s="1224">
        <f>DATOS!$E118/DATOS!$E$156</f>
        <v>0</v>
      </c>
      <c r="E48" s="1224">
        <f>DATOS!$F118/DATOS!$F$156</f>
        <v>0</v>
      </c>
      <c r="F48" s="1224">
        <f>DATOS!$G118/DATOS!$G$156</f>
        <v>0</v>
      </c>
      <c r="G48" s="1224">
        <f>DATOS!$H118/DATOS!$H$156</f>
        <v>0</v>
      </c>
      <c r="H48" s="682">
        <f>DATOS!$I118/DATOS!$I$156</f>
        <v>0</v>
      </c>
      <c r="I48" s="682">
        <f>DATOS!$J118/DATOS!$J$156</f>
        <v>0</v>
      </c>
      <c r="J48" s="682">
        <f>DATOS!$K118/DATOS!$K$156</f>
        <v>0</v>
      </c>
      <c r="K48" s="682">
        <f>DATOS!$L118/DATOS!$L$156</f>
        <v>0</v>
      </c>
      <c r="L48" s="682">
        <f>DATOS!$M118/DATOS!$M$156</f>
        <v>0</v>
      </c>
      <c r="M48" s="682">
        <f>DATOS!$N118/DATOS!$N$156</f>
        <v>0</v>
      </c>
      <c r="N48" s="682" t="e">
        <f>DATOS!$O118/DATOS!$O$156</f>
        <v>#DIV/0!</v>
      </c>
      <c r="O48" s="682" t="e">
        <f>DATOS!$P118/DATOS!$P$156</f>
        <v>#DIV/0!</v>
      </c>
      <c r="P48" s="682" t="e">
        <f>DATOS!$Q118/DATOS!$Q$156</f>
        <v>#DIV/0!</v>
      </c>
      <c r="Q48" s="682" t="e">
        <f>DATOS!$R118/DATOS!$R$156</f>
        <v>#DIV/0!</v>
      </c>
      <c r="R48" s="682" t="e">
        <f>DATOS!$S118/DATOS!$S$156</f>
        <v>#DIV/0!</v>
      </c>
      <c r="S48" s="682" t="e">
        <f>DATOS!$T118/DATOS!$T$156</f>
        <v>#DIV/0!</v>
      </c>
      <c r="T48" s="682" t="e">
        <f>DATOS!$U118/DATOS!$U$156</f>
        <v>#DIV/0!</v>
      </c>
      <c r="U48" s="682" t="e">
        <f>DATOS!$V118/DATOS!$V$156</f>
        <v>#DIV/0!</v>
      </c>
      <c r="V48" s="682" t="e">
        <f>DATOS!$W118/DATOS!$W$156</f>
        <v>#DIV/0!</v>
      </c>
      <c r="W48" s="682" t="e">
        <f>DATOS!$X118/DATOS!$X$156</f>
        <v>#DIV/0!</v>
      </c>
      <c r="X48" s="682" t="e">
        <f>DATOS!$Y118/DATOS!$Y$156</f>
        <v>#DIV/0!</v>
      </c>
      <c r="Y48" s="682" t="e">
        <f>DATOS!$Z118/DATOS!$Z$156</f>
        <v>#DIV/0!</v>
      </c>
      <c r="Z48" s="1112" t="e">
        <f t="shared" si="0"/>
        <v>#DIV/0!</v>
      </c>
      <c r="AA48" s="1112" t="e">
        <f t="shared" si="1"/>
        <v>#DIV/0!</v>
      </c>
    </row>
    <row r="49" spans="1:27" ht="13.5" thickBot="1" x14ac:dyDescent="0.25">
      <c r="A49" s="544" t="s">
        <v>619</v>
      </c>
      <c r="B49" s="1224">
        <f>DATOS!$C119/DATOS!$C$156</f>
        <v>0</v>
      </c>
      <c r="C49" s="1224">
        <f>DATOS!$D119/DATOS!$D$156</f>
        <v>0</v>
      </c>
      <c r="D49" s="1224">
        <f>DATOS!$E119/DATOS!$E$156</f>
        <v>0</v>
      </c>
      <c r="E49" s="1224">
        <f>DATOS!$F119/DATOS!$F$156</f>
        <v>0</v>
      </c>
      <c r="F49" s="1224">
        <f>DATOS!$G119/DATOS!$G$156</f>
        <v>0</v>
      </c>
      <c r="G49" s="1224">
        <f>DATOS!$H119/DATOS!$H$156</f>
        <v>0</v>
      </c>
      <c r="H49" s="682">
        <f>DATOS!$I119/DATOS!$I$156</f>
        <v>0</v>
      </c>
      <c r="I49" s="682">
        <f>DATOS!$J119/DATOS!$J$156</f>
        <v>0</v>
      </c>
      <c r="J49" s="682">
        <f>DATOS!$K119/DATOS!$K$156</f>
        <v>0</v>
      </c>
      <c r="K49" s="682">
        <f>DATOS!$L119/DATOS!$L$156</f>
        <v>0</v>
      </c>
      <c r="L49" s="682">
        <f>DATOS!$M119/DATOS!$M$156</f>
        <v>0</v>
      </c>
      <c r="M49" s="682">
        <f>DATOS!$N119/DATOS!$N$156</f>
        <v>0</v>
      </c>
      <c r="N49" s="682" t="e">
        <f>DATOS!$O119/DATOS!$O$156</f>
        <v>#DIV/0!</v>
      </c>
      <c r="O49" s="682" t="e">
        <f>DATOS!$P119/DATOS!$P$156</f>
        <v>#DIV/0!</v>
      </c>
      <c r="P49" s="682" t="e">
        <f>DATOS!$Q119/DATOS!$Q$156</f>
        <v>#DIV/0!</v>
      </c>
      <c r="Q49" s="682" t="e">
        <f>DATOS!$R119/DATOS!$R$156</f>
        <v>#DIV/0!</v>
      </c>
      <c r="R49" s="682" t="e">
        <f>DATOS!$S119/DATOS!$S$156</f>
        <v>#DIV/0!</v>
      </c>
      <c r="S49" s="682" t="e">
        <f>DATOS!$T119/DATOS!$T$156</f>
        <v>#DIV/0!</v>
      </c>
      <c r="T49" s="682" t="e">
        <f>DATOS!$U119/DATOS!$U$156</f>
        <v>#DIV/0!</v>
      </c>
      <c r="U49" s="682" t="e">
        <f>DATOS!$V119/DATOS!$V$156</f>
        <v>#DIV/0!</v>
      </c>
      <c r="V49" s="682" t="e">
        <f>DATOS!$W119/DATOS!$W$156</f>
        <v>#DIV/0!</v>
      </c>
      <c r="W49" s="682" t="e">
        <f>DATOS!$X119/DATOS!$X$156</f>
        <v>#DIV/0!</v>
      </c>
      <c r="X49" s="682" t="e">
        <f>DATOS!$Y119/DATOS!$Y$156</f>
        <v>#DIV/0!</v>
      </c>
      <c r="Y49" s="682" t="e">
        <f>DATOS!$Z119/DATOS!$Z$156</f>
        <v>#DIV/0!</v>
      </c>
      <c r="Z49" s="1112" t="e">
        <f t="shared" si="0"/>
        <v>#DIV/0!</v>
      </c>
      <c r="AA49" s="1112" t="e">
        <f t="shared" si="1"/>
        <v>#DIV/0!</v>
      </c>
    </row>
    <row r="50" spans="1:27" ht="13.5" thickBot="1" x14ac:dyDescent="0.25">
      <c r="A50" s="544" t="s">
        <v>620</v>
      </c>
      <c r="B50" s="1224">
        <f>DATOS!$C120/DATOS!$C$156</f>
        <v>0</v>
      </c>
      <c r="C50" s="1224">
        <f>DATOS!$D120/DATOS!$D$156</f>
        <v>0</v>
      </c>
      <c r="D50" s="1224">
        <f>DATOS!$E120/DATOS!$E$156</f>
        <v>0</v>
      </c>
      <c r="E50" s="1224">
        <f>DATOS!$F120/DATOS!$F$156</f>
        <v>0</v>
      </c>
      <c r="F50" s="1224">
        <f>DATOS!$G120/DATOS!$G$156</f>
        <v>0</v>
      </c>
      <c r="G50" s="1224">
        <f>DATOS!$H120/DATOS!$H$156</f>
        <v>0</v>
      </c>
      <c r="H50" s="682">
        <f>DATOS!$I120/DATOS!$I$156</f>
        <v>0</v>
      </c>
      <c r="I50" s="682">
        <f>DATOS!$J120/DATOS!$J$156</f>
        <v>0</v>
      </c>
      <c r="J50" s="682">
        <f>DATOS!$K120/DATOS!$K$156</f>
        <v>0</v>
      </c>
      <c r="K50" s="682">
        <f>DATOS!$L120/DATOS!$L$156</f>
        <v>0</v>
      </c>
      <c r="L50" s="682">
        <f>DATOS!$M120/DATOS!$M$156</f>
        <v>0</v>
      </c>
      <c r="M50" s="682">
        <f>DATOS!$N120/DATOS!$N$156</f>
        <v>0</v>
      </c>
      <c r="N50" s="682" t="e">
        <f>DATOS!$O120/DATOS!$O$156</f>
        <v>#DIV/0!</v>
      </c>
      <c r="O50" s="682" t="e">
        <f>DATOS!$P120/DATOS!$P$156</f>
        <v>#DIV/0!</v>
      </c>
      <c r="P50" s="682" t="e">
        <f>DATOS!$Q120/DATOS!$Q$156</f>
        <v>#DIV/0!</v>
      </c>
      <c r="Q50" s="682" t="e">
        <f>DATOS!$R120/DATOS!$R$156</f>
        <v>#DIV/0!</v>
      </c>
      <c r="R50" s="682" t="e">
        <f>DATOS!$S120/DATOS!$S$156</f>
        <v>#DIV/0!</v>
      </c>
      <c r="S50" s="682" t="e">
        <f>DATOS!$T120/DATOS!$T$156</f>
        <v>#DIV/0!</v>
      </c>
      <c r="T50" s="682" t="e">
        <f>DATOS!$U120/DATOS!$U$156</f>
        <v>#DIV/0!</v>
      </c>
      <c r="U50" s="682" t="e">
        <f>DATOS!$V120/DATOS!$V$156</f>
        <v>#DIV/0!</v>
      </c>
      <c r="V50" s="682" t="e">
        <f>DATOS!$W120/DATOS!$W$156</f>
        <v>#DIV/0!</v>
      </c>
      <c r="W50" s="682" t="e">
        <f>DATOS!$X120/DATOS!$X$156</f>
        <v>#DIV/0!</v>
      </c>
      <c r="X50" s="682" t="e">
        <f>DATOS!$Y120/DATOS!$Y$156</f>
        <v>#DIV/0!</v>
      </c>
      <c r="Y50" s="682" t="e">
        <f>DATOS!$Z120/DATOS!$Z$156</f>
        <v>#DIV/0!</v>
      </c>
      <c r="Z50" s="1112" t="e">
        <f t="shared" si="0"/>
        <v>#DIV/0!</v>
      </c>
      <c r="AA50" s="1112" t="e">
        <f t="shared" si="1"/>
        <v>#DIV/0!</v>
      </c>
    </row>
    <row r="51" spans="1:27" ht="13.5" thickBot="1" x14ac:dyDescent="0.25">
      <c r="A51" s="544" t="s">
        <v>621</v>
      </c>
      <c r="B51" s="1224">
        <f>DATOS!$C121/DATOS!$C$156</f>
        <v>0</v>
      </c>
      <c r="C51" s="1224">
        <f>DATOS!$D121/DATOS!$D$156</f>
        <v>0</v>
      </c>
      <c r="D51" s="1224">
        <f>DATOS!$E121/DATOS!$E$156</f>
        <v>0</v>
      </c>
      <c r="E51" s="1224">
        <f>DATOS!$F121/DATOS!$F$156</f>
        <v>0</v>
      </c>
      <c r="F51" s="1224">
        <f>DATOS!$G121/DATOS!$G$156</f>
        <v>0</v>
      </c>
      <c r="G51" s="1224">
        <f>DATOS!$H121/DATOS!$H$156</f>
        <v>0</v>
      </c>
      <c r="H51" s="682">
        <f>DATOS!$I121/DATOS!$I$156</f>
        <v>0</v>
      </c>
      <c r="I51" s="682">
        <f>DATOS!$J121/DATOS!$J$156</f>
        <v>0</v>
      </c>
      <c r="J51" s="682">
        <f>DATOS!$K121/DATOS!$K$156</f>
        <v>0</v>
      </c>
      <c r="K51" s="682">
        <f>DATOS!$L121/DATOS!$L$156</f>
        <v>0</v>
      </c>
      <c r="L51" s="682">
        <f>DATOS!$M121/DATOS!$M$156</f>
        <v>0</v>
      </c>
      <c r="M51" s="682">
        <f>DATOS!$N121/DATOS!$N$156</f>
        <v>0</v>
      </c>
      <c r="N51" s="682" t="e">
        <f>DATOS!$O121/DATOS!$O$156</f>
        <v>#DIV/0!</v>
      </c>
      <c r="O51" s="682" t="e">
        <f>DATOS!$P121/DATOS!$P$156</f>
        <v>#DIV/0!</v>
      </c>
      <c r="P51" s="682" t="e">
        <f>DATOS!$Q121/DATOS!$Q$156</f>
        <v>#DIV/0!</v>
      </c>
      <c r="Q51" s="682" t="e">
        <f>DATOS!$R121/DATOS!$R$156</f>
        <v>#DIV/0!</v>
      </c>
      <c r="R51" s="682" t="e">
        <f>DATOS!$S121/DATOS!$S$156</f>
        <v>#DIV/0!</v>
      </c>
      <c r="S51" s="682" t="e">
        <f>DATOS!$T121/DATOS!$T$156</f>
        <v>#DIV/0!</v>
      </c>
      <c r="T51" s="682" t="e">
        <f>DATOS!$U121/DATOS!$U$156</f>
        <v>#DIV/0!</v>
      </c>
      <c r="U51" s="682" t="e">
        <f>DATOS!$V121/DATOS!$V$156</f>
        <v>#DIV/0!</v>
      </c>
      <c r="V51" s="682" t="e">
        <f>DATOS!$W121/DATOS!$W$156</f>
        <v>#DIV/0!</v>
      </c>
      <c r="W51" s="682" t="e">
        <f>DATOS!$X121/DATOS!$X$156</f>
        <v>#DIV/0!</v>
      </c>
      <c r="X51" s="682" t="e">
        <f>DATOS!$Y121/DATOS!$Y$156</f>
        <v>#DIV/0!</v>
      </c>
      <c r="Y51" s="682" t="e">
        <f>DATOS!$Z121/DATOS!$Z$156</f>
        <v>#DIV/0!</v>
      </c>
      <c r="Z51" s="1112" t="e">
        <f t="shared" si="0"/>
        <v>#DIV/0!</v>
      </c>
      <c r="AA51" s="1112" t="e">
        <f t="shared" si="1"/>
        <v>#DIV/0!</v>
      </c>
    </row>
    <row r="52" spans="1:27" ht="13.5" thickBot="1" x14ac:dyDescent="0.25">
      <c r="A52" s="544" t="s">
        <v>710</v>
      </c>
      <c r="B52" s="1224">
        <f>DATOS!$C122/DATOS!$C$156</f>
        <v>4.4092798489120772E-3</v>
      </c>
      <c r="C52" s="1224">
        <f>DATOS!$D122/DATOS!$D$156</f>
        <v>0</v>
      </c>
      <c r="D52" s="1224">
        <f>DATOS!$E122/DATOS!$E$156</f>
        <v>0</v>
      </c>
      <c r="E52" s="1224">
        <f>DATOS!$F122/DATOS!$F$156</f>
        <v>0</v>
      </c>
      <c r="F52" s="1224">
        <f>DATOS!$G122/DATOS!$G$156</f>
        <v>3.1371440357760793E-3</v>
      </c>
      <c r="G52" s="1224">
        <f>DATOS!$H122/DATOS!$H$156</f>
        <v>0</v>
      </c>
      <c r="H52" s="682">
        <f>DATOS!$I122/DATOS!$I$156</f>
        <v>0</v>
      </c>
      <c r="I52" s="682">
        <f>DATOS!$J122/DATOS!$J$156</f>
        <v>0</v>
      </c>
      <c r="J52" s="682">
        <f>DATOS!$K122/DATOS!$K$156</f>
        <v>6.7527225230964256E-3</v>
      </c>
      <c r="K52" s="682">
        <f>DATOS!$L122/DATOS!$L$156</f>
        <v>0</v>
      </c>
      <c r="L52" s="682">
        <f>DATOS!$M122/DATOS!$M$156</f>
        <v>0</v>
      </c>
      <c r="M52" s="682">
        <f>DATOS!$N122/DATOS!$N$156</f>
        <v>0</v>
      </c>
      <c r="N52" s="682" t="e">
        <f>DATOS!$O122/DATOS!$O$156</f>
        <v>#DIV/0!</v>
      </c>
      <c r="O52" s="682" t="e">
        <f>DATOS!$P122/DATOS!$P$156</f>
        <v>#DIV/0!</v>
      </c>
      <c r="P52" s="682" t="e">
        <f>DATOS!$Q122/DATOS!$Q$156</f>
        <v>#DIV/0!</v>
      </c>
      <c r="Q52" s="682" t="e">
        <f>DATOS!$R122/DATOS!$R$156</f>
        <v>#DIV/0!</v>
      </c>
      <c r="R52" s="682" t="e">
        <f>DATOS!$S122/DATOS!$S$156</f>
        <v>#DIV/0!</v>
      </c>
      <c r="S52" s="682" t="e">
        <f>DATOS!$T122/DATOS!$T$156</f>
        <v>#DIV/0!</v>
      </c>
      <c r="T52" s="682" t="e">
        <f>DATOS!$U122/DATOS!$U$156</f>
        <v>#DIV/0!</v>
      </c>
      <c r="U52" s="682" t="e">
        <f>DATOS!$V122/DATOS!$V$156</f>
        <v>#DIV/0!</v>
      </c>
      <c r="V52" s="682" t="e">
        <f>DATOS!$W122/DATOS!$W$156</f>
        <v>#DIV/0!</v>
      </c>
      <c r="W52" s="682" t="e">
        <f>DATOS!$X122/DATOS!$X$156</f>
        <v>#DIV/0!</v>
      </c>
      <c r="X52" s="682" t="e">
        <f>DATOS!$Y122/DATOS!$Y$156</f>
        <v>#DIV/0!</v>
      </c>
      <c r="Y52" s="682" t="e">
        <f>DATOS!$Z122/DATOS!$Z$156</f>
        <v>#DIV/0!</v>
      </c>
      <c r="Z52" s="1112" t="e">
        <f t="shared" si="0"/>
        <v>#DIV/0!</v>
      </c>
      <c r="AA52" s="1112" t="e">
        <f t="shared" si="1"/>
        <v>#DIV/0!</v>
      </c>
    </row>
    <row r="53" spans="1:27" ht="13.5" thickBot="1" x14ac:dyDescent="0.25">
      <c r="A53" s="544" t="s">
        <v>645</v>
      </c>
      <c r="B53" s="1224">
        <f>DATOS!$C123/DATOS!$C$156</f>
        <v>9.7056261643491421E-3</v>
      </c>
      <c r="C53" s="1224">
        <f>DATOS!$D123/DATOS!$D$156</f>
        <v>0</v>
      </c>
      <c r="D53" s="1224">
        <f>DATOS!$E123/DATOS!$E$156</f>
        <v>3.0469746117988707E-3</v>
      </c>
      <c r="E53" s="1224">
        <f>DATOS!$F123/DATOS!$F$156</f>
        <v>0</v>
      </c>
      <c r="F53" s="1224">
        <f>DATOS!$G123/DATOS!$G$156</f>
        <v>3.5206749079181622E-3</v>
      </c>
      <c r="G53" s="1224">
        <f>DATOS!$H123/DATOS!$H$156</f>
        <v>0</v>
      </c>
      <c r="H53" s="682">
        <f>DATOS!$I123/DATOS!$I$156</f>
        <v>7.0433362353490942E-3</v>
      </c>
      <c r="I53" s="682">
        <f>DATOS!$J123/DATOS!$J$156</f>
        <v>0</v>
      </c>
      <c r="J53" s="682">
        <f>DATOS!$K123/DATOS!$K$156</f>
        <v>5.6847573686258524E-3</v>
      </c>
      <c r="K53" s="682">
        <f>DATOS!$L123/DATOS!$L$156</f>
        <v>0</v>
      </c>
      <c r="L53" s="682">
        <f>DATOS!$M123/DATOS!$M$156</f>
        <v>4.7701448621343748E-3</v>
      </c>
      <c r="M53" s="682">
        <f>DATOS!$N123/DATOS!$N$156</f>
        <v>0</v>
      </c>
      <c r="N53" s="682" t="e">
        <f>DATOS!$O123/DATOS!$O$156</f>
        <v>#DIV/0!</v>
      </c>
      <c r="O53" s="682" t="e">
        <f>DATOS!$P123/DATOS!$P$156</f>
        <v>#DIV/0!</v>
      </c>
      <c r="P53" s="682" t="e">
        <f>DATOS!$Q123/DATOS!$Q$156</f>
        <v>#DIV/0!</v>
      </c>
      <c r="Q53" s="682" t="e">
        <f>DATOS!$R123/DATOS!$R$156</f>
        <v>#DIV/0!</v>
      </c>
      <c r="R53" s="682" t="e">
        <f>DATOS!$S123/DATOS!$S$156</f>
        <v>#DIV/0!</v>
      </c>
      <c r="S53" s="682" t="e">
        <f>DATOS!$T123/DATOS!$T$156</f>
        <v>#DIV/0!</v>
      </c>
      <c r="T53" s="682" t="e">
        <f>DATOS!$U123/DATOS!$U$156</f>
        <v>#DIV/0!</v>
      </c>
      <c r="U53" s="682" t="e">
        <f>DATOS!$V123/DATOS!$V$156</f>
        <v>#DIV/0!</v>
      </c>
      <c r="V53" s="682" t="e">
        <f>DATOS!$W123/DATOS!$W$156</f>
        <v>#DIV/0!</v>
      </c>
      <c r="W53" s="682" t="e">
        <f>DATOS!$X123/DATOS!$X$156</f>
        <v>#DIV/0!</v>
      </c>
      <c r="X53" s="682" t="e">
        <f>DATOS!$Y123/DATOS!$Y$156</f>
        <v>#DIV/0!</v>
      </c>
      <c r="Y53" s="682" t="e">
        <f>DATOS!$Z123/DATOS!$Z$156</f>
        <v>#DIV/0!</v>
      </c>
      <c r="Z53" s="1112" t="e">
        <f t="shared" si="0"/>
        <v>#DIV/0!</v>
      </c>
      <c r="AA53" s="1112" t="e">
        <f t="shared" si="1"/>
        <v>#DIV/0!</v>
      </c>
    </row>
    <row r="54" spans="1:27" ht="13.5" thickBot="1" x14ac:dyDescent="0.25">
      <c r="A54" s="544" t="s">
        <v>711</v>
      </c>
      <c r="B54" s="1224">
        <f>DATOS!$C124/DATOS!$C$156</f>
        <v>7.1005609388197942E-3</v>
      </c>
      <c r="C54" s="1224">
        <f>DATOS!$D124/DATOS!$D$156</f>
        <v>0</v>
      </c>
      <c r="D54" s="1224">
        <f>DATOS!$E124/DATOS!$E$156</f>
        <v>0</v>
      </c>
      <c r="E54" s="1224">
        <f>DATOS!$F124/DATOS!$F$156</f>
        <v>0</v>
      </c>
      <c r="F54" s="1224">
        <f>DATOS!$G124/DATOS!$G$156</f>
        <v>0</v>
      </c>
      <c r="G54" s="1224">
        <f>DATOS!$H124/DATOS!$H$156</f>
        <v>0</v>
      </c>
      <c r="H54" s="682">
        <f>DATOS!$I124/DATOS!$I$156</f>
        <v>0</v>
      </c>
      <c r="I54" s="682">
        <f>DATOS!$J124/DATOS!$J$156</f>
        <v>0</v>
      </c>
      <c r="J54" s="682">
        <f>DATOS!$K124/DATOS!$K$156</f>
        <v>0</v>
      </c>
      <c r="K54" s="682">
        <f>DATOS!$L124/DATOS!$L$156</f>
        <v>0</v>
      </c>
      <c r="L54" s="682">
        <f>DATOS!$M124/DATOS!$M$156</f>
        <v>0</v>
      </c>
      <c r="M54" s="682">
        <f>DATOS!$N124/DATOS!$N$156</f>
        <v>0</v>
      </c>
      <c r="N54" s="682" t="e">
        <f>DATOS!$O124/DATOS!$O$156</f>
        <v>#DIV/0!</v>
      </c>
      <c r="O54" s="682" t="e">
        <f>DATOS!$P124/DATOS!$P$156</f>
        <v>#DIV/0!</v>
      </c>
      <c r="P54" s="682" t="e">
        <f>DATOS!$Q124/DATOS!$Q$156</f>
        <v>#DIV/0!</v>
      </c>
      <c r="Q54" s="682" t="e">
        <f>DATOS!$R124/DATOS!$R$156</f>
        <v>#DIV/0!</v>
      </c>
      <c r="R54" s="682" t="e">
        <f>DATOS!$S124/DATOS!$S$156</f>
        <v>#DIV/0!</v>
      </c>
      <c r="S54" s="682" t="e">
        <f>DATOS!$T124/DATOS!$T$156</f>
        <v>#DIV/0!</v>
      </c>
      <c r="T54" s="682" t="e">
        <f>DATOS!$U124/DATOS!$U$156</f>
        <v>#DIV/0!</v>
      </c>
      <c r="U54" s="682" t="e">
        <f>DATOS!$V124/DATOS!$V$156</f>
        <v>#DIV/0!</v>
      </c>
      <c r="V54" s="682" t="e">
        <f>DATOS!$W124/DATOS!$W$156</f>
        <v>#DIV/0!</v>
      </c>
      <c r="W54" s="682" t="e">
        <f>DATOS!$X124/DATOS!$X$156</f>
        <v>#DIV/0!</v>
      </c>
      <c r="X54" s="682" t="e">
        <f>DATOS!$Y124/DATOS!$Y$156</f>
        <v>#DIV/0!</v>
      </c>
      <c r="Y54" s="682" t="e">
        <f>DATOS!$Z124/DATOS!$Z$156</f>
        <v>#DIV/0!</v>
      </c>
      <c r="Z54" s="1112" t="e">
        <f t="shared" si="0"/>
        <v>#DIV/0!</v>
      </c>
      <c r="AA54" s="1112" t="e">
        <f t="shared" si="1"/>
        <v>#DIV/0!</v>
      </c>
    </row>
    <row r="55" spans="1:27" ht="13.5" thickBot="1" x14ac:dyDescent="0.25">
      <c r="A55" s="544" t="s">
        <v>646</v>
      </c>
      <c r="B55" s="1224">
        <f>DATOS!$C125/DATOS!$C$156</f>
        <v>0</v>
      </c>
      <c r="C55" s="1224">
        <f>DATOS!$D125/DATOS!$D$156</f>
        <v>0</v>
      </c>
      <c r="D55" s="1224">
        <f>DATOS!$E125/DATOS!$E$156</f>
        <v>1.0922139483936607E-2</v>
      </c>
      <c r="E55" s="1224">
        <f>DATOS!$F125/DATOS!$F$156</f>
        <v>0</v>
      </c>
      <c r="F55" s="1224">
        <f>DATOS!$G125/DATOS!$G$156</f>
        <v>1.6879818490483835E-2</v>
      </c>
      <c r="G55" s="1224">
        <f>DATOS!$H125/DATOS!$H$156</f>
        <v>0</v>
      </c>
      <c r="H55" s="682">
        <f>DATOS!$I125/DATOS!$I$156</f>
        <v>5.29206288110246E-4</v>
      </c>
      <c r="I55" s="682">
        <f>DATOS!$J125/DATOS!$J$156</f>
        <v>0</v>
      </c>
      <c r="J55" s="682">
        <f>DATOS!$K125/DATOS!$K$156</f>
        <v>0</v>
      </c>
      <c r="K55" s="682">
        <f>DATOS!$L125/DATOS!$L$156</f>
        <v>0</v>
      </c>
      <c r="L55" s="682">
        <f>DATOS!$M125/DATOS!$M$156</f>
        <v>9.7011267923704167E-3</v>
      </c>
      <c r="M55" s="682">
        <f>DATOS!$N125/DATOS!$N$156</f>
        <v>0</v>
      </c>
      <c r="N55" s="682" t="e">
        <f>DATOS!$O125/DATOS!$O$156</f>
        <v>#DIV/0!</v>
      </c>
      <c r="O55" s="682" t="e">
        <f>DATOS!$P125/DATOS!$P$156</f>
        <v>#DIV/0!</v>
      </c>
      <c r="P55" s="682" t="e">
        <f>DATOS!$Q125/DATOS!$Q$156</f>
        <v>#DIV/0!</v>
      </c>
      <c r="Q55" s="682" t="e">
        <f>DATOS!$R125/DATOS!$R$156</f>
        <v>#DIV/0!</v>
      </c>
      <c r="R55" s="682" t="e">
        <f>DATOS!$S125/DATOS!$S$156</f>
        <v>#DIV/0!</v>
      </c>
      <c r="S55" s="682" t="e">
        <f>DATOS!$T125/DATOS!$T$156</f>
        <v>#DIV/0!</v>
      </c>
      <c r="T55" s="682" t="e">
        <f>DATOS!$U125/DATOS!$U$156</f>
        <v>#DIV/0!</v>
      </c>
      <c r="U55" s="682" t="e">
        <f>DATOS!$V125/DATOS!$V$156</f>
        <v>#DIV/0!</v>
      </c>
      <c r="V55" s="682" t="e">
        <f>DATOS!$W125/DATOS!$W$156</f>
        <v>#DIV/0!</v>
      </c>
      <c r="W55" s="682" t="e">
        <f>DATOS!$X125/DATOS!$X$156</f>
        <v>#DIV/0!</v>
      </c>
      <c r="X55" s="682" t="e">
        <f>DATOS!$Y125/DATOS!$Y$156</f>
        <v>#DIV/0!</v>
      </c>
      <c r="Y55" s="682" t="e">
        <f>DATOS!$Z125/DATOS!$Z$156</f>
        <v>#DIV/0!</v>
      </c>
      <c r="Z55" s="1112" t="e">
        <f t="shared" si="0"/>
        <v>#DIV/0!</v>
      </c>
      <c r="AA55" s="1112" t="e">
        <f t="shared" si="1"/>
        <v>#DIV/0!</v>
      </c>
    </row>
    <row r="56" spans="1:27" ht="13.5" thickBot="1" x14ac:dyDescent="0.25">
      <c r="A56" s="544" t="s">
        <v>712</v>
      </c>
      <c r="B56" s="682">
        <f>DATOS!$C127/DATOS!$C$156</f>
        <v>1.4785356837527005E-3</v>
      </c>
      <c r="C56" s="1224">
        <f>DATOS!$D127/DATOS!$D$156</f>
        <v>0</v>
      </c>
      <c r="D56" s="682">
        <f>DATOS!$E127/DATOS!$E$156</f>
        <v>0</v>
      </c>
      <c r="E56" s="1224">
        <f>DATOS!$F127/DATOS!$F$156</f>
        <v>0</v>
      </c>
      <c r="F56" s="1224">
        <f>DATOS!$G127/DATOS!$G$156</f>
        <v>4.3818685789975793E-4</v>
      </c>
      <c r="G56" s="1224">
        <f>DATOS!$H127/DATOS!$H$156</f>
        <v>0</v>
      </c>
      <c r="H56" s="682">
        <f>DATOS!$I127/DATOS!$I$156</f>
        <v>0</v>
      </c>
      <c r="I56" s="682">
        <f>DATOS!$J127/DATOS!$J$156</f>
        <v>0</v>
      </c>
      <c r="J56" s="682">
        <f>DATOS!$K127/DATOS!$K$156</f>
        <v>4.5031284278557415E-4</v>
      </c>
      <c r="K56" s="682">
        <f>DATOS!$L127/DATOS!$L$156</f>
        <v>0</v>
      </c>
      <c r="L56" s="682">
        <f>DATOS!$M127/DATOS!$M$156</f>
        <v>0</v>
      </c>
      <c r="M56" s="682">
        <f>DATOS!$N127/DATOS!$N$156</f>
        <v>0</v>
      </c>
      <c r="N56" s="682" t="e">
        <f>DATOS!$O127/DATOS!$O$156</f>
        <v>#DIV/0!</v>
      </c>
      <c r="O56" s="682" t="e">
        <f>DATOS!$P127/DATOS!$P$156</f>
        <v>#DIV/0!</v>
      </c>
      <c r="P56" s="682" t="e">
        <f>DATOS!$Q127/DATOS!$Q$156</f>
        <v>#DIV/0!</v>
      </c>
      <c r="Q56" s="682" t="e">
        <f>DATOS!$R127/DATOS!$R$156</f>
        <v>#DIV/0!</v>
      </c>
      <c r="R56" s="682" t="e">
        <f>DATOS!$S127/DATOS!$S$156</f>
        <v>#DIV/0!</v>
      </c>
      <c r="S56" s="682" t="e">
        <f>DATOS!$T127/DATOS!$T$156</f>
        <v>#DIV/0!</v>
      </c>
      <c r="T56" s="682" t="e">
        <f>DATOS!$U127/DATOS!$U$156</f>
        <v>#DIV/0!</v>
      </c>
      <c r="U56" s="682" t="e">
        <f>DATOS!$V127/DATOS!$V$156</f>
        <v>#DIV/0!</v>
      </c>
      <c r="V56" s="682" t="e">
        <f>DATOS!$W127/DATOS!$W$156</f>
        <v>#DIV/0!</v>
      </c>
      <c r="W56" s="682" t="e">
        <f>DATOS!$X127/DATOS!$X$156</f>
        <v>#DIV/0!</v>
      </c>
      <c r="X56" s="682" t="e">
        <f>DATOS!$Y127/DATOS!$Y$156</f>
        <v>#DIV/0!</v>
      </c>
      <c r="Y56" s="682" t="e">
        <f>DATOS!$Z127/DATOS!$Z$156</f>
        <v>#DIV/0!</v>
      </c>
      <c r="Z56" s="1112" t="e">
        <f t="shared" si="0"/>
        <v>#DIV/0!</v>
      </c>
      <c r="AA56" s="1112" t="e">
        <f t="shared" si="1"/>
        <v>#DIV/0!</v>
      </c>
    </row>
    <row r="57" spans="1:27" ht="13.5" thickBot="1" x14ac:dyDescent="0.25">
      <c r="A57" s="544" t="s">
        <v>713</v>
      </c>
      <c r="B57" s="1224">
        <f>DATOS!$C128/DATOS!$C$156</f>
        <v>0</v>
      </c>
      <c r="C57" s="1224">
        <f>DATOS!$D128/DATOS!$D$156</f>
        <v>0</v>
      </c>
      <c r="D57" s="1224">
        <f>DATOS!$E128/DATOS!$E$156</f>
        <v>0</v>
      </c>
      <c r="E57" s="1224">
        <f>DATOS!$F128/DATOS!$F$156</f>
        <v>0</v>
      </c>
      <c r="F57" s="1224">
        <f>DATOS!$G128/DATOS!$G$156</f>
        <v>0</v>
      </c>
      <c r="G57" s="1224">
        <f>DATOS!$H128/DATOS!$H$156</f>
        <v>0</v>
      </c>
      <c r="H57" s="682">
        <f>DATOS!$I128/DATOS!$I$156</f>
        <v>0</v>
      </c>
      <c r="I57" s="682">
        <f>DATOS!$J128/DATOS!$J$156</f>
        <v>0</v>
      </c>
      <c r="J57" s="682">
        <f>DATOS!$K128/DATOS!$K$156</f>
        <v>0</v>
      </c>
      <c r="K57" s="682">
        <f>DATOS!$L128/DATOS!$L$156</f>
        <v>0</v>
      </c>
      <c r="L57" s="682">
        <f>DATOS!$M128/DATOS!$M$156</f>
        <v>0</v>
      </c>
      <c r="M57" s="682">
        <f>DATOS!$N128/DATOS!$N$156</f>
        <v>0</v>
      </c>
      <c r="N57" s="682" t="e">
        <f>DATOS!$O128/DATOS!$O$156</f>
        <v>#DIV/0!</v>
      </c>
      <c r="O57" s="682" t="e">
        <f>DATOS!$P128/DATOS!$P$156</f>
        <v>#DIV/0!</v>
      </c>
      <c r="P57" s="682" t="e">
        <f>DATOS!$Q128/DATOS!$Q$156</f>
        <v>#DIV/0!</v>
      </c>
      <c r="Q57" s="682" t="e">
        <f>DATOS!$R128/DATOS!$R$156</f>
        <v>#DIV/0!</v>
      </c>
      <c r="R57" s="682" t="e">
        <f>DATOS!$S128/DATOS!$S$156</f>
        <v>#DIV/0!</v>
      </c>
      <c r="S57" s="682" t="e">
        <f>DATOS!$T128/DATOS!$T$156</f>
        <v>#DIV/0!</v>
      </c>
      <c r="T57" s="682" t="e">
        <f>DATOS!$U128/DATOS!$U$156</f>
        <v>#DIV/0!</v>
      </c>
      <c r="U57" s="682" t="e">
        <f>DATOS!$V128/DATOS!$V$156</f>
        <v>#DIV/0!</v>
      </c>
      <c r="V57" s="682" t="e">
        <f>DATOS!$W128/DATOS!$W$156</f>
        <v>#DIV/0!</v>
      </c>
      <c r="W57" s="682" t="e">
        <f>DATOS!$X128/DATOS!$X$156</f>
        <v>#DIV/0!</v>
      </c>
      <c r="X57" s="682" t="e">
        <f>DATOS!$Y128/DATOS!$Y$156</f>
        <v>#DIV/0!</v>
      </c>
      <c r="Y57" s="682" t="e">
        <f>DATOS!$Z128/DATOS!$Z$156</f>
        <v>#DIV/0!</v>
      </c>
      <c r="Z57" s="1112" t="e">
        <f t="shared" si="0"/>
        <v>#DIV/0!</v>
      </c>
      <c r="AA57" s="1112" t="e">
        <f t="shared" si="1"/>
        <v>#DIV/0!</v>
      </c>
    </row>
    <row r="58" spans="1:27" ht="13.5" thickBot="1" x14ac:dyDescent="0.25">
      <c r="A58" s="544" t="s">
        <v>714</v>
      </c>
      <c r="B58" s="682">
        <f>DATOS!$C129/DATOS!$C$156</f>
        <v>0</v>
      </c>
      <c r="C58" s="1224">
        <f>DATOS!$D129/DATOS!$D$156</f>
        <v>0</v>
      </c>
      <c r="D58" s="682">
        <f>DATOS!$E129/DATOS!$E$156</f>
        <v>0</v>
      </c>
      <c r="E58" s="1224">
        <f>DATOS!$F129/DATOS!$F$156</f>
        <v>0</v>
      </c>
      <c r="F58" s="682">
        <f>DATOS!$G129/DATOS!$G$156</f>
        <v>4.822168123533639E-3</v>
      </c>
      <c r="G58" s="1224">
        <f>DATOS!$H129/DATOS!$H$156</f>
        <v>0</v>
      </c>
      <c r="H58" s="682">
        <f>DATOS!$I129/DATOS!$I$156</f>
        <v>1.2585757971885804E-3</v>
      </c>
      <c r="I58" s="682">
        <f>DATOS!$J129/DATOS!$J$156</f>
        <v>0</v>
      </c>
      <c r="J58" s="682">
        <f>DATOS!$K129/DATOS!$K$156</f>
        <v>0</v>
      </c>
      <c r="K58" s="682">
        <f>DATOS!$L129/DATOS!$L$156</f>
        <v>0</v>
      </c>
      <c r="L58" s="682">
        <f>DATOS!$M129/DATOS!$M$156</f>
        <v>0</v>
      </c>
      <c r="M58" s="682">
        <f>DATOS!$N129/DATOS!$N$156</f>
        <v>0</v>
      </c>
      <c r="N58" s="682" t="e">
        <f>DATOS!$O129/DATOS!$O$156</f>
        <v>#DIV/0!</v>
      </c>
      <c r="O58" s="682" t="e">
        <f>DATOS!$P129/DATOS!$P$156</f>
        <v>#DIV/0!</v>
      </c>
      <c r="P58" s="682" t="e">
        <f>DATOS!$Q129/DATOS!$Q$156</f>
        <v>#DIV/0!</v>
      </c>
      <c r="Q58" s="682" t="e">
        <f>DATOS!$R129/DATOS!$R$156</f>
        <v>#DIV/0!</v>
      </c>
      <c r="R58" s="682" t="e">
        <f>DATOS!$S129/DATOS!$S$156</f>
        <v>#DIV/0!</v>
      </c>
      <c r="S58" s="682" t="e">
        <f>DATOS!$T129/DATOS!$T$156</f>
        <v>#DIV/0!</v>
      </c>
      <c r="T58" s="682" t="e">
        <f>DATOS!$U129/DATOS!$U$156</f>
        <v>#DIV/0!</v>
      </c>
      <c r="U58" s="682" t="e">
        <f>DATOS!$V129/DATOS!$V$156</f>
        <v>#DIV/0!</v>
      </c>
      <c r="V58" s="682" t="e">
        <f>DATOS!$W129/DATOS!$W$156</f>
        <v>#DIV/0!</v>
      </c>
      <c r="W58" s="682" t="e">
        <f>DATOS!$X129/DATOS!$X$156</f>
        <v>#DIV/0!</v>
      </c>
      <c r="X58" s="682" t="e">
        <f>DATOS!$Y129/DATOS!$Y$156</f>
        <v>#DIV/0!</v>
      </c>
      <c r="Y58" s="682" t="e">
        <f>DATOS!$Z129/DATOS!$Z$156</f>
        <v>#DIV/0!</v>
      </c>
      <c r="Z58" s="1112" t="e">
        <f t="shared" si="0"/>
        <v>#DIV/0!</v>
      </c>
      <c r="AA58" s="1112" t="e">
        <f t="shared" si="1"/>
        <v>#DIV/0!</v>
      </c>
    </row>
    <row r="59" spans="1:27" ht="13.5" thickBot="1" x14ac:dyDescent="0.25">
      <c r="A59" s="544" t="s">
        <v>715</v>
      </c>
      <c r="B59" s="682">
        <f>DATOS!$C130/DATOS!$C$156</f>
        <v>5.7718384830256848E-4</v>
      </c>
      <c r="C59" s="1224">
        <f>DATOS!$D130/DATOS!$D$156</f>
        <v>0</v>
      </c>
      <c r="D59" s="682">
        <f>DATOS!$E130/DATOS!$E$156</f>
        <v>9.0985172712803545E-4</v>
      </c>
      <c r="E59" s="1224">
        <f>DATOS!$F130/DATOS!$F$156</f>
        <v>0</v>
      </c>
      <c r="F59" s="682">
        <f>DATOS!$G130/DATOS!$G$156</f>
        <v>0</v>
      </c>
      <c r="G59" s="1224">
        <f>DATOS!$H130/DATOS!$H$156</f>
        <v>0</v>
      </c>
      <c r="H59" s="682">
        <f>DATOS!$I130/DATOS!$I$156</f>
        <v>0</v>
      </c>
      <c r="I59" s="682">
        <f>DATOS!$J130/DATOS!$J$156</f>
        <v>0</v>
      </c>
      <c r="J59" s="682">
        <f>DATOS!$K130/DATOS!$K$156</f>
        <v>0</v>
      </c>
      <c r="K59" s="682">
        <f>DATOS!$L130/DATOS!$L$156</f>
        <v>0</v>
      </c>
      <c r="L59" s="682">
        <f>DATOS!$M130/DATOS!$M$156</f>
        <v>5.78665061624984E-4</v>
      </c>
      <c r="M59" s="682">
        <f>DATOS!$N130/DATOS!$N$156</f>
        <v>0</v>
      </c>
      <c r="N59" s="682" t="e">
        <f>DATOS!$O130/DATOS!$O$156</f>
        <v>#DIV/0!</v>
      </c>
      <c r="O59" s="682" t="e">
        <f>DATOS!$P130/DATOS!$P$156</f>
        <v>#DIV/0!</v>
      </c>
      <c r="P59" s="682" t="e">
        <f>DATOS!$Q130/DATOS!$Q$156</f>
        <v>#DIV/0!</v>
      </c>
      <c r="Q59" s="682" t="e">
        <f>DATOS!$R130/DATOS!$R$156</f>
        <v>#DIV/0!</v>
      </c>
      <c r="R59" s="682" t="e">
        <f>DATOS!$S130/DATOS!$S$156</f>
        <v>#DIV/0!</v>
      </c>
      <c r="S59" s="682" t="e">
        <f>DATOS!$T130/DATOS!$T$156</f>
        <v>#DIV/0!</v>
      </c>
      <c r="T59" s="682" t="e">
        <f>DATOS!$U130/DATOS!$U$156</f>
        <v>#DIV/0!</v>
      </c>
      <c r="U59" s="682" t="e">
        <f>DATOS!$V130/DATOS!$V$156</f>
        <v>#DIV/0!</v>
      </c>
      <c r="V59" s="682" t="e">
        <f>DATOS!$W130/DATOS!$W$156</f>
        <v>#DIV/0!</v>
      </c>
      <c r="W59" s="682" t="e">
        <f>DATOS!$X130/DATOS!$X$156</f>
        <v>#DIV/0!</v>
      </c>
      <c r="X59" s="682" t="e">
        <f>DATOS!$Y130/DATOS!$Y$156</f>
        <v>#DIV/0!</v>
      </c>
      <c r="Y59" s="682" t="e">
        <f>DATOS!$Z130/DATOS!$Z$156</f>
        <v>#DIV/0!</v>
      </c>
      <c r="Z59" s="1112" t="e">
        <f t="shared" si="0"/>
        <v>#DIV/0!</v>
      </c>
      <c r="AA59" s="1112" t="e">
        <f t="shared" si="1"/>
        <v>#DIV/0!</v>
      </c>
    </row>
    <row r="60" spans="1:27" ht="13.5" thickBot="1" x14ac:dyDescent="0.25">
      <c r="A60" s="544" t="s">
        <v>716</v>
      </c>
      <c r="B60" s="1224">
        <f>DATOS!$C131/DATOS!$C$156</f>
        <v>0</v>
      </c>
      <c r="C60" s="1224">
        <f>DATOS!$D131/DATOS!$D$156</f>
        <v>0</v>
      </c>
      <c r="D60" s="1224">
        <f>DATOS!$E131/DATOS!$E$156</f>
        <v>0</v>
      </c>
      <c r="E60" s="1224">
        <f>DATOS!$F131/DATOS!$F$156</f>
        <v>0</v>
      </c>
      <c r="F60" s="1224">
        <f>DATOS!$G131/DATOS!$G$156</f>
        <v>0</v>
      </c>
      <c r="G60" s="1224">
        <f>DATOS!$H131/DATOS!$H$156</f>
        <v>0</v>
      </c>
      <c r="H60" s="682">
        <f>DATOS!$I131/DATOS!$I$156</f>
        <v>0</v>
      </c>
      <c r="I60" s="682">
        <f>DATOS!$J131/DATOS!$J$156</f>
        <v>0</v>
      </c>
      <c r="J60" s="682">
        <f>DATOS!$K131/DATOS!$K$156</f>
        <v>0</v>
      </c>
      <c r="K60" s="682">
        <f>DATOS!$L131/DATOS!$L$156</f>
        <v>0</v>
      </c>
      <c r="L60" s="682">
        <f>DATOS!$M131/DATOS!$M$156</f>
        <v>0</v>
      </c>
      <c r="M60" s="682">
        <f>DATOS!$N131/DATOS!$N$156</f>
        <v>0</v>
      </c>
      <c r="N60" s="682" t="e">
        <f>DATOS!$O131/DATOS!$O$156</f>
        <v>#DIV/0!</v>
      </c>
      <c r="O60" s="682" t="e">
        <f>DATOS!$P131/DATOS!$P$156</f>
        <v>#DIV/0!</v>
      </c>
      <c r="P60" s="682" t="e">
        <f>DATOS!$Q131/DATOS!$Q$156</f>
        <v>#DIV/0!</v>
      </c>
      <c r="Q60" s="682" t="e">
        <f>DATOS!$R131/DATOS!$R$156</f>
        <v>#DIV/0!</v>
      </c>
      <c r="R60" s="682" t="e">
        <f>DATOS!$S131/DATOS!$S$156</f>
        <v>#DIV/0!</v>
      </c>
      <c r="S60" s="682" t="e">
        <f>DATOS!$T131/DATOS!$T$156</f>
        <v>#DIV/0!</v>
      </c>
      <c r="T60" s="682" t="e">
        <f>DATOS!$U131/DATOS!$U$156</f>
        <v>#DIV/0!</v>
      </c>
      <c r="U60" s="682" t="e">
        <f>DATOS!$V131/DATOS!$V$156</f>
        <v>#DIV/0!</v>
      </c>
      <c r="V60" s="682" t="e">
        <f>DATOS!$W131/DATOS!$W$156</f>
        <v>#DIV/0!</v>
      </c>
      <c r="W60" s="682" t="e">
        <f>DATOS!$X131/DATOS!$X$156</f>
        <v>#DIV/0!</v>
      </c>
      <c r="X60" s="682" t="e">
        <f>DATOS!$Y131/DATOS!$Y$156</f>
        <v>#DIV/0!</v>
      </c>
      <c r="Y60" s="682" t="e">
        <f>DATOS!$Z131/DATOS!$Z$156</f>
        <v>#DIV/0!</v>
      </c>
      <c r="Z60" s="1112" t="e">
        <f t="shared" si="0"/>
        <v>#DIV/0!</v>
      </c>
      <c r="AA60" s="1112" t="e">
        <f t="shared" si="1"/>
        <v>#DIV/0!</v>
      </c>
    </row>
    <row r="61" spans="1:27" ht="13.5" thickBot="1" x14ac:dyDescent="0.25">
      <c r="A61" s="544" t="s">
        <v>717</v>
      </c>
      <c r="B61" s="1224">
        <f>DATOS!$C132/DATOS!$C$156</f>
        <v>0</v>
      </c>
      <c r="C61" s="1224">
        <f>DATOS!$D132/DATOS!$D$156</f>
        <v>0</v>
      </c>
      <c r="D61" s="1224">
        <f>DATOS!$E132/DATOS!$E$156</f>
        <v>0</v>
      </c>
      <c r="E61" s="1224">
        <f>DATOS!$F132/DATOS!$F$156</f>
        <v>0</v>
      </c>
      <c r="F61" s="1224">
        <f>DATOS!$G132/DATOS!$G$156</f>
        <v>0</v>
      </c>
      <c r="G61" s="1224">
        <f>DATOS!$H132/DATOS!$H$156</f>
        <v>0</v>
      </c>
      <c r="H61" s="682">
        <f>DATOS!$I132/DATOS!$I$156</f>
        <v>0</v>
      </c>
      <c r="I61" s="682">
        <f>DATOS!$J132/DATOS!$J$156</f>
        <v>0</v>
      </c>
      <c r="J61" s="682">
        <f>DATOS!$K132/DATOS!$K$156</f>
        <v>0</v>
      </c>
      <c r="K61" s="682">
        <f>DATOS!$L132/DATOS!$L$156</f>
        <v>0</v>
      </c>
      <c r="L61" s="682">
        <f>DATOS!$M132/DATOS!$M$156</f>
        <v>0</v>
      </c>
      <c r="M61" s="682">
        <f>DATOS!$N132/DATOS!$N$156</f>
        <v>0</v>
      </c>
      <c r="N61" s="682" t="e">
        <f>DATOS!$O132/DATOS!$O$156</f>
        <v>#DIV/0!</v>
      </c>
      <c r="O61" s="682" t="e">
        <f>DATOS!$P132/DATOS!$P$156</f>
        <v>#DIV/0!</v>
      </c>
      <c r="P61" s="682" t="e">
        <f>DATOS!$Q132/DATOS!$Q$156</f>
        <v>#DIV/0!</v>
      </c>
      <c r="Q61" s="682" t="e">
        <f>DATOS!$R132/DATOS!$R$156</f>
        <v>#DIV/0!</v>
      </c>
      <c r="R61" s="682" t="e">
        <f>DATOS!$S132/DATOS!$S$156</f>
        <v>#DIV/0!</v>
      </c>
      <c r="S61" s="682" t="e">
        <f>DATOS!$T132/DATOS!$T$156</f>
        <v>#DIV/0!</v>
      </c>
      <c r="T61" s="682" t="e">
        <f>DATOS!$U132/DATOS!$U$156</f>
        <v>#DIV/0!</v>
      </c>
      <c r="U61" s="682" t="e">
        <f>DATOS!$V132/DATOS!$V$156</f>
        <v>#DIV/0!</v>
      </c>
      <c r="V61" s="682" t="e">
        <f>DATOS!$W132/DATOS!$W$156</f>
        <v>#DIV/0!</v>
      </c>
      <c r="W61" s="682" t="e">
        <f>DATOS!$X132/DATOS!$X$156</f>
        <v>#DIV/0!</v>
      </c>
      <c r="X61" s="682" t="e">
        <f>DATOS!$Y132/DATOS!$Y$156</f>
        <v>#DIV/0!</v>
      </c>
      <c r="Y61" s="682" t="e">
        <f>DATOS!$Z132/DATOS!$Z$156</f>
        <v>#DIV/0!</v>
      </c>
      <c r="Z61" s="1112" t="e">
        <f t="shared" si="0"/>
        <v>#DIV/0!</v>
      </c>
      <c r="AA61" s="1112" t="e">
        <f t="shared" si="1"/>
        <v>#DIV/0!</v>
      </c>
    </row>
    <row r="62" spans="1:27" ht="13.5" thickBot="1" x14ac:dyDescent="0.25">
      <c r="A62" s="544" t="s">
        <v>718</v>
      </c>
      <c r="B62" s="682">
        <f>DATOS!$C133/DATOS!$C$156</f>
        <v>3.5656647128677478E-2</v>
      </c>
      <c r="C62" s="1224">
        <f>DATOS!$D133/DATOS!$D$156</f>
        <v>0</v>
      </c>
      <c r="D62" s="682">
        <f>DATOS!$E133/DATOS!$E$156</f>
        <v>1.4294685943179192E-2</v>
      </c>
      <c r="E62" s="1224">
        <f>DATOS!$F133/DATOS!$F$156</f>
        <v>0</v>
      </c>
      <c r="F62" s="682">
        <f>DATOS!$G133/DATOS!$G$156</f>
        <v>8.2807143948138724E-3</v>
      </c>
      <c r="G62" s="1224">
        <f>DATOS!$H133/DATOS!$H$156</f>
        <v>0</v>
      </c>
      <c r="H62" s="682">
        <f>DATOS!$I133/DATOS!$I$156</f>
        <v>2.144087482227541E-2</v>
      </c>
      <c r="I62" s="682">
        <f>DATOS!$J133/DATOS!$J$156</f>
        <v>0</v>
      </c>
      <c r="J62" s="682">
        <f>DATOS!$K133/DATOS!$K$156</f>
        <v>1.0981119910349146E-2</v>
      </c>
      <c r="K62" s="682">
        <f>DATOS!$L133/DATOS!$L$156</f>
        <v>0</v>
      </c>
      <c r="L62" s="682">
        <f>DATOS!$M133/DATOS!$M$156</f>
        <v>1.6780473892195503E-3</v>
      </c>
      <c r="M62" s="682">
        <f>DATOS!$N133/DATOS!$N$156</f>
        <v>0</v>
      </c>
      <c r="N62" s="682" t="e">
        <f>DATOS!$O133/DATOS!$O$156</f>
        <v>#DIV/0!</v>
      </c>
      <c r="O62" s="682" t="e">
        <f>DATOS!$P133/DATOS!$P$156</f>
        <v>#DIV/0!</v>
      </c>
      <c r="P62" s="682" t="e">
        <f>DATOS!$Q133/DATOS!$Q$156</f>
        <v>#DIV/0!</v>
      </c>
      <c r="Q62" s="682" t="e">
        <f>DATOS!$R133/DATOS!$R$156</f>
        <v>#DIV/0!</v>
      </c>
      <c r="R62" s="682" t="e">
        <f>DATOS!$S133/DATOS!$S$156</f>
        <v>#DIV/0!</v>
      </c>
      <c r="S62" s="682" t="e">
        <f>DATOS!$T133/DATOS!$T$156</f>
        <v>#DIV/0!</v>
      </c>
      <c r="T62" s="682" t="e">
        <f>DATOS!$U133/DATOS!$U$156</f>
        <v>#DIV/0!</v>
      </c>
      <c r="U62" s="682" t="e">
        <f>DATOS!$V133/DATOS!$V$156</f>
        <v>#DIV/0!</v>
      </c>
      <c r="V62" s="682" t="e">
        <f>DATOS!$W133/DATOS!$W$156</f>
        <v>#DIV/0!</v>
      </c>
      <c r="W62" s="682" t="e">
        <f>DATOS!$X133/DATOS!$X$156</f>
        <v>#DIV/0!</v>
      </c>
      <c r="X62" s="682" t="e">
        <f>DATOS!$Y133/DATOS!$Y$156</f>
        <v>#DIV/0!</v>
      </c>
      <c r="Y62" s="682" t="e">
        <f>DATOS!$Z133/DATOS!$Z$156</f>
        <v>#DIV/0!</v>
      </c>
      <c r="Z62" s="1112" t="e">
        <f t="shared" si="0"/>
        <v>#DIV/0!</v>
      </c>
      <c r="AA62" s="1112" t="e">
        <f t="shared" si="1"/>
        <v>#DIV/0!</v>
      </c>
    </row>
    <row r="63" spans="1:27" ht="13.5" thickBot="1" x14ac:dyDescent="0.25">
      <c r="A63" s="544" t="s">
        <v>719</v>
      </c>
      <c r="B63" s="1224">
        <f>DATOS!$C134/DATOS!$C$156</f>
        <v>0</v>
      </c>
      <c r="C63" s="1224">
        <f>DATOS!$D134/DATOS!$D$156</f>
        <v>0</v>
      </c>
      <c r="D63" s="1224">
        <f>DATOS!$E134/DATOS!$E$156</f>
        <v>0</v>
      </c>
      <c r="E63" s="1224">
        <f>DATOS!$F134/DATOS!$F$156</f>
        <v>0</v>
      </c>
      <c r="F63" s="1224">
        <f>DATOS!$G134/DATOS!$G$156</f>
        <v>0</v>
      </c>
      <c r="G63" s="1224">
        <f>DATOS!$H134/DATOS!$H$156</f>
        <v>0</v>
      </c>
      <c r="H63" s="682">
        <f>DATOS!$I134/DATOS!$I$156</f>
        <v>0</v>
      </c>
      <c r="I63" s="682">
        <f>DATOS!$J134/DATOS!$J$156</f>
        <v>0</v>
      </c>
      <c r="J63" s="682">
        <f>DATOS!$K134/DATOS!$K$156</f>
        <v>0</v>
      </c>
      <c r="K63" s="682">
        <f>DATOS!$L134/DATOS!$L$156</f>
        <v>0</v>
      </c>
      <c r="L63" s="682">
        <f>DATOS!$M134/DATOS!$M$156</f>
        <v>0</v>
      </c>
      <c r="M63" s="682">
        <f>DATOS!$N134/DATOS!$N$156</f>
        <v>0</v>
      </c>
      <c r="N63" s="682" t="e">
        <f>DATOS!$O134/DATOS!$O$156</f>
        <v>#DIV/0!</v>
      </c>
      <c r="O63" s="682" t="e">
        <f>DATOS!$P134/DATOS!$P$156</f>
        <v>#DIV/0!</v>
      </c>
      <c r="P63" s="682" t="e">
        <f>DATOS!$Q134/DATOS!$Q$156</f>
        <v>#DIV/0!</v>
      </c>
      <c r="Q63" s="682" t="e">
        <f>DATOS!$R134/DATOS!$R$156</f>
        <v>#DIV/0!</v>
      </c>
      <c r="R63" s="682" t="e">
        <f>DATOS!$S134/DATOS!$S$156</f>
        <v>#DIV/0!</v>
      </c>
      <c r="S63" s="682" t="e">
        <f>DATOS!$T134/DATOS!$T$156</f>
        <v>#DIV/0!</v>
      </c>
      <c r="T63" s="682" t="e">
        <f>DATOS!$U134/DATOS!$U$156</f>
        <v>#DIV/0!</v>
      </c>
      <c r="U63" s="682" t="e">
        <f>DATOS!$V134/DATOS!$V$156</f>
        <v>#DIV/0!</v>
      </c>
      <c r="V63" s="682" t="e">
        <f>DATOS!$W134/DATOS!$W$156</f>
        <v>#DIV/0!</v>
      </c>
      <c r="W63" s="682" t="e">
        <f>DATOS!$X134/DATOS!$X$156</f>
        <v>#DIV/0!</v>
      </c>
      <c r="X63" s="682" t="e">
        <f>DATOS!$Y134/DATOS!$Y$156</f>
        <v>#DIV/0!</v>
      </c>
      <c r="Y63" s="682" t="e">
        <f>DATOS!$Z134/DATOS!$Z$156</f>
        <v>#DIV/0!</v>
      </c>
      <c r="Z63" s="1112" t="e">
        <f t="shared" si="0"/>
        <v>#DIV/0!</v>
      </c>
      <c r="AA63" s="1112" t="e">
        <f t="shared" si="1"/>
        <v>#DIV/0!</v>
      </c>
    </row>
    <row r="64" spans="1:27" ht="13.5" thickBot="1" x14ac:dyDescent="0.25">
      <c r="A64" s="544" t="s">
        <v>761</v>
      </c>
      <c r="B64" s="1224">
        <f>DATOS!$C135/DATOS!$C$156</f>
        <v>0</v>
      </c>
      <c r="C64" s="1224">
        <f>DATOS!$D135/DATOS!$D$156</f>
        <v>0</v>
      </c>
      <c r="D64" s="1224">
        <f>DATOS!$E135/DATOS!$E$156</f>
        <v>0</v>
      </c>
      <c r="E64" s="1224">
        <f>DATOS!$F135/DATOS!$F$156</f>
        <v>0</v>
      </c>
      <c r="F64" s="1224">
        <f>DATOS!$G135/DATOS!$G$156</f>
        <v>0</v>
      </c>
      <c r="G64" s="1224">
        <f>DATOS!$H135/DATOS!$H$156</f>
        <v>0</v>
      </c>
      <c r="H64" s="682">
        <f>DATOS!$I135/DATOS!$I$156</f>
        <v>0</v>
      </c>
      <c r="I64" s="682">
        <f>DATOS!$J135/DATOS!$J$156</f>
        <v>0</v>
      </c>
      <c r="J64" s="682">
        <f>DATOS!$K135/DATOS!$K$156</f>
        <v>0</v>
      </c>
      <c r="K64" s="682">
        <f>DATOS!$L135/DATOS!$L$156</f>
        <v>0</v>
      </c>
      <c r="L64" s="682">
        <f>DATOS!$M135/DATOS!$M$156</f>
        <v>0</v>
      </c>
      <c r="M64" s="682">
        <f>DATOS!$N135/DATOS!$N$156</f>
        <v>0</v>
      </c>
      <c r="N64" s="682" t="e">
        <f>DATOS!$O135/DATOS!$O$156</f>
        <v>#DIV/0!</v>
      </c>
      <c r="O64" s="682" t="e">
        <f>DATOS!$P135/DATOS!$P$156</f>
        <v>#DIV/0!</v>
      </c>
      <c r="P64" s="682" t="e">
        <f>DATOS!$Q135/DATOS!$Q$156</f>
        <v>#DIV/0!</v>
      </c>
      <c r="Q64" s="682" t="e">
        <f>DATOS!$R135/DATOS!$R$156</f>
        <v>#DIV/0!</v>
      </c>
      <c r="R64" s="682" t="e">
        <f>DATOS!$S135/DATOS!$S$156</f>
        <v>#DIV/0!</v>
      </c>
      <c r="S64" s="682" t="e">
        <f>DATOS!$T135/DATOS!$T$156</f>
        <v>#DIV/0!</v>
      </c>
      <c r="T64" s="682" t="e">
        <f>DATOS!$U135/DATOS!$U$156</f>
        <v>#DIV/0!</v>
      </c>
      <c r="U64" s="682" t="e">
        <f>DATOS!$V135/DATOS!$V$156</f>
        <v>#DIV/0!</v>
      </c>
      <c r="V64" s="682" t="e">
        <f>DATOS!$W135/DATOS!$W$156</f>
        <v>#DIV/0!</v>
      </c>
      <c r="W64" s="682" t="e">
        <f>DATOS!$X135/DATOS!$X$156</f>
        <v>#DIV/0!</v>
      </c>
      <c r="X64" s="682" t="e">
        <f>DATOS!$Y135/DATOS!$Y$156</f>
        <v>#DIV/0!</v>
      </c>
      <c r="Y64" s="682" t="e">
        <f>DATOS!$Z135/DATOS!$Z$156</f>
        <v>#DIV/0!</v>
      </c>
      <c r="Z64" s="1112" t="e">
        <f t="shared" ref="Z64:AA67" si="2">AVERAGE(B64,D64,F64,H64,J64,L64,N64,P64,R64,T64,V64,X64)</f>
        <v>#DIV/0!</v>
      </c>
      <c r="AA64" s="1112" t="e">
        <f t="shared" si="2"/>
        <v>#DIV/0!</v>
      </c>
    </row>
    <row r="65" spans="1:27" ht="13.5" thickBot="1" x14ac:dyDescent="0.25">
      <c r="A65" s="544" t="s">
        <v>762</v>
      </c>
      <c r="B65" s="682">
        <f>DATOS!$C136/DATOS!$C$156</f>
        <v>5.6317319801059754E-4</v>
      </c>
      <c r="C65" s="1224">
        <f>DATOS!$D136/DATOS!$D$156</f>
        <v>0</v>
      </c>
      <c r="D65" s="682">
        <f>DATOS!$E136/DATOS!$E$156</f>
        <v>5.0496001099491639E-4</v>
      </c>
      <c r="E65" s="1224">
        <f>DATOS!$F136/DATOS!$F$156</f>
        <v>0</v>
      </c>
      <c r="F65" s="682">
        <f>DATOS!$G136/DATOS!$G$156</f>
        <v>0</v>
      </c>
      <c r="G65" s="1224">
        <f>DATOS!$H136/DATOS!$H$156</f>
        <v>0</v>
      </c>
      <c r="H65" s="682">
        <f>DATOS!$I136/DATOS!$I$156</f>
        <v>3.7933159914280363E-4</v>
      </c>
      <c r="I65" s="682">
        <f>DATOS!$J136/DATOS!$J$156</f>
        <v>0</v>
      </c>
      <c r="J65" s="682">
        <f>DATOS!$K136/DATOS!$K$156</f>
        <v>0</v>
      </c>
      <c r="K65" s="682">
        <f>DATOS!$L136/DATOS!$L$156</f>
        <v>0</v>
      </c>
      <c r="L65" s="682">
        <f>DATOS!$M136/DATOS!$M$156</f>
        <v>4.451567468517838E-4</v>
      </c>
      <c r="M65" s="682">
        <f>DATOS!$N136/DATOS!$N$156</f>
        <v>0</v>
      </c>
      <c r="N65" s="682" t="e">
        <f>DATOS!$O136/DATOS!$O$156</f>
        <v>#DIV/0!</v>
      </c>
      <c r="O65" s="682" t="e">
        <f>DATOS!$P136/DATOS!$P$156</f>
        <v>#DIV/0!</v>
      </c>
      <c r="P65" s="682" t="e">
        <f>DATOS!$Q136/DATOS!$Q$156</f>
        <v>#DIV/0!</v>
      </c>
      <c r="Q65" s="682" t="e">
        <f>DATOS!$R136/DATOS!$R$156</f>
        <v>#DIV/0!</v>
      </c>
      <c r="R65" s="682" t="e">
        <f>DATOS!$S136/DATOS!$S$156</f>
        <v>#DIV/0!</v>
      </c>
      <c r="S65" s="682" t="e">
        <f>DATOS!$T136/DATOS!$T$156</f>
        <v>#DIV/0!</v>
      </c>
      <c r="T65" s="682" t="e">
        <f>DATOS!$U136/DATOS!$U$156</f>
        <v>#DIV/0!</v>
      </c>
      <c r="U65" s="682" t="e">
        <f>DATOS!$V136/DATOS!$V$156</f>
        <v>#DIV/0!</v>
      </c>
      <c r="V65" s="682" t="e">
        <f>DATOS!$W136/DATOS!$W$156</f>
        <v>#DIV/0!</v>
      </c>
      <c r="W65" s="682" t="e">
        <f>DATOS!$X136/DATOS!$X$156</f>
        <v>#DIV/0!</v>
      </c>
      <c r="X65" s="682" t="e">
        <f>DATOS!$Y136/DATOS!$Y$156</f>
        <v>#DIV/0!</v>
      </c>
      <c r="Y65" s="682" t="e">
        <f>DATOS!$Z136/DATOS!$Z$156</f>
        <v>#DIV/0!</v>
      </c>
      <c r="Z65" s="1112" t="e">
        <f t="shared" si="2"/>
        <v>#DIV/0!</v>
      </c>
      <c r="AA65" s="1112" t="e">
        <f t="shared" si="2"/>
        <v>#DIV/0!</v>
      </c>
    </row>
    <row r="66" spans="1:27" ht="13.5" thickBot="1" x14ac:dyDescent="0.25">
      <c r="A66" s="544" t="s">
        <v>765</v>
      </c>
      <c r="B66" s="1224">
        <f>DATOS!$C137/DATOS!$C$156</f>
        <v>0</v>
      </c>
      <c r="C66" s="1224">
        <f>DATOS!$D137/DATOS!$D$156</f>
        <v>0</v>
      </c>
      <c r="D66" s="1224">
        <f>DATOS!$E137/DATOS!$E$156</f>
        <v>0</v>
      </c>
      <c r="E66" s="1224">
        <f>DATOS!$F137/DATOS!$F$156</f>
        <v>0</v>
      </c>
      <c r="F66" s="1224">
        <f>DATOS!$G137/DATOS!$G$156</f>
        <v>0</v>
      </c>
      <c r="G66" s="1224">
        <f>DATOS!$H137/DATOS!$H$156</f>
        <v>0</v>
      </c>
      <c r="H66" s="682">
        <f>DATOS!$I137/DATOS!$I$156</f>
        <v>0</v>
      </c>
      <c r="I66" s="682">
        <f>DATOS!$J137/DATOS!$J$156</f>
        <v>0</v>
      </c>
      <c r="J66" s="682">
        <f>DATOS!$K137/DATOS!$K$156</f>
        <v>0</v>
      </c>
      <c r="K66" s="682">
        <f>DATOS!$L137/DATOS!$L$156</f>
        <v>0</v>
      </c>
      <c r="L66" s="682">
        <f>DATOS!$M137/DATOS!$M$156</f>
        <v>0</v>
      </c>
      <c r="M66" s="682">
        <f>DATOS!$N137/DATOS!$N$156</f>
        <v>0</v>
      </c>
      <c r="N66" s="682" t="e">
        <f>DATOS!$O137/DATOS!$O$156</f>
        <v>#DIV/0!</v>
      </c>
      <c r="O66" s="682" t="e">
        <f>DATOS!$P137/DATOS!$P$156</f>
        <v>#DIV/0!</v>
      </c>
      <c r="P66" s="682" t="e">
        <f>DATOS!$Q137/DATOS!$Q$156</f>
        <v>#DIV/0!</v>
      </c>
      <c r="Q66" s="682" t="e">
        <f>DATOS!$R137/DATOS!$R$156</f>
        <v>#DIV/0!</v>
      </c>
      <c r="R66" s="682" t="e">
        <f>DATOS!$S137/DATOS!$S$156</f>
        <v>#DIV/0!</v>
      </c>
      <c r="S66" s="682" t="e">
        <f>DATOS!$T137/DATOS!$T$156</f>
        <v>#DIV/0!</v>
      </c>
      <c r="T66" s="682" t="e">
        <f>DATOS!$U137/DATOS!$U$156</f>
        <v>#DIV/0!</v>
      </c>
      <c r="U66" s="682" t="e">
        <f>DATOS!$V137/DATOS!$V$156</f>
        <v>#DIV/0!</v>
      </c>
      <c r="V66" s="682" t="e">
        <f>DATOS!$W137/DATOS!$W$156</f>
        <v>#DIV/0!</v>
      </c>
      <c r="W66" s="682" t="e">
        <f>DATOS!$X137/DATOS!$X$156</f>
        <v>#DIV/0!</v>
      </c>
      <c r="X66" s="682" t="e">
        <f>DATOS!$Y137/DATOS!$Y$156</f>
        <v>#DIV/0!</v>
      </c>
      <c r="Y66" s="682" t="e">
        <f>DATOS!$Z137/DATOS!$Z$156</f>
        <v>#DIV/0!</v>
      </c>
      <c r="Z66" s="1112" t="e">
        <f t="shared" si="2"/>
        <v>#DIV/0!</v>
      </c>
      <c r="AA66" s="1112" t="e">
        <f t="shared" si="2"/>
        <v>#DIV/0!</v>
      </c>
    </row>
    <row r="67" spans="1:27" ht="13.5" thickBot="1" x14ac:dyDescent="0.25">
      <c r="A67" s="544" t="s">
        <v>764</v>
      </c>
      <c r="B67" s="1224">
        <f>DATOS!$C138/DATOS!$C$156</f>
        <v>0</v>
      </c>
      <c r="C67" s="1224">
        <f>DATOS!$D138/DATOS!$D$156</f>
        <v>0</v>
      </c>
      <c r="D67" s="1224">
        <f>DATOS!$E138/DATOS!$E$156</f>
        <v>0</v>
      </c>
      <c r="E67" s="1224">
        <f>DATOS!$F138/DATOS!$F$156</f>
        <v>0</v>
      </c>
      <c r="F67" s="682">
        <f>DATOS!$G138/DATOS!$G$156</f>
        <v>0</v>
      </c>
      <c r="G67" s="1224">
        <f>DATOS!$H138/DATOS!$H$156</f>
        <v>0</v>
      </c>
      <c r="H67" s="682">
        <f>DATOS!$I138/DATOS!$I$156</f>
        <v>0</v>
      </c>
      <c r="I67" s="682">
        <f>DATOS!$J138/DATOS!$J$156</f>
        <v>0</v>
      </c>
      <c r="J67" s="682">
        <f>DATOS!$K138/DATOS!$K$156</f>
        <v>0</v>
      </c>
      <c r="K67" s="682">
        <f>DATOS!$L138/DATOS!$L$156</f>
        <v>0</v>
      </c>
      <c r="L67" s="682">
        <f>DATOS!$M138/DATOS!$M$156</f>
        <v>0</v>
      </c>
      <c r="M67" s="682">
        <f>DATOS!$N138/DATOS!$N$156</f>
        <v>0</v>
      </c>
      <c r="N67" s="682" t="e">
        <f>DATOS!$O138/DATOS!$O$156</f>
        <v>#DIV/0!</v>
      </c>
      <c r="O67" s="682" t="e">
        <f>DATOS!$P138/DATOS!$P$156</f>
        <v>#DIV/0!</v>
      </c>
      <c r="P67" s="682" t="e">
        <f>DATOS!$Q138/DATOS!$Q$156</f>
        <v>#DIV/0!</v>
      </c>
      <c r="Q67" s="682" t="e">
        <f>DATOS!$R138/DATOS!$R$156</f>
        <v>#DIV/0!</v>
      </c>
      <c r="R67" s="682" t="e">
        <f>DATOS!$S138/DATOS!$S$156</f>
        <v>#DIV/0!</v>
      </c>
      <c r="S67" s="682" t="e">
        <f>DATOS!$T138/DATOS!$T$156</f>
        <v>#DIV/0!</v>
      </c>
      <c r="T67" s="682" t="e">
        <f>DATOS!$U138/DATOS!$U$156</f>
        <v>#DIV/0!</v>
      </c>
      <c r="U67" s="682" t="e">
        <f>DATOS!$V138/DATOS!$V$156</f>
        <v>#DIV/0!</v>
      </c>
      <c r="V67" s="682" t="e">
        <f>DATOS!$W138/DATOS!$W$156</f>
        <v>#DIV/0!</v>
      </c>
      <c r="W67" s="682" t="e">
        <f>DATOS!$X138/DATOS!$X$156</f>
        <v>#DIV/0!</v>
      </c>
      <c r="X67" s="682" t="e">
        <f>DATOS!$Y138/DATOS!$Y$156</f>
        <v>#DIV/0!</v>
      </c>
      <c r="Y67" s="682" t="e">
        <f>DATOS!$Z138/DATOS!$Z$156</f>
        <v>#DIV/0!</v>
      </c>
      <c r="Z67" s="1112" t="e">
        <f t="shared" si="2"/>
        <v>#DIV/0!</v>
      </c>
      <c r="AA67" s="1112" t="e">
        <f t="shared" si="2"/>
        <v>#DIV/0!</v>
      </c>
    </row>
    <row r="68" spans="1:27" ht="13.5" thickBot="1" x14ac:dyDescent="0.25">
      <c r="A68" s="544" t="s">
        <v>627</v>
      </c>
      <c r="B68" s="1224">
        <f>DATOS!$C143/DATOS!$C$156</f>
        <v>0</v>
      </c>
      <c r="C68" s="1224">
        <f>DATOS!$D143/DATOS!$D$156</f>
        <v>0</v>
      </c>
      <c r="D68" s="1224">
        <f>DATOS!$E143/DATOS!$E$156</f>
        <v>3.4988914287341772E-4</v>
      </c>
      <c r="E68" s="1224">
        <f>DATOS!$F143/DATOS!$F$156</f>
        <v>0</v>
      </c>
      <c r="F68" s="1224">
        <f>DATOS!$G143/DATOS!$G$156</f>
        <v>1.2335742526410149E-4</v>
      </c>
      <c r="G68" s="1224">
        <f>DATOS!$H143/DATOS!$H$156</f>
        <v>0</v>
      </c>
      <c r="H68" s="682">
        <f>DATOS!$I143/DATOS!$I$156</f>
        <v>0</v>
      </c>
      <c r="I68" s="682">
        <f>DATOS!$J143/DATOS!$J$156</f>
        <v>0</v>
      </c>
      <c r="J68" s="682">
        <f>DATOS!$K143/DATOS!$K$156</f>
        <v>0</v>
      </c>
      <c r="K68" s="682">
        <f>DATOS!$L143/DATOS!$L$156</f>
        <v>0</v>
      </c>
      <c r="L68" s="682">
        <f>DATOS!$M143/DATOS!$M$156</f>
        <v>0</v>
      </c>
      <c r="M68" s="682">
        <f>DATOS!$N143/DATOS!$N$156</f>
        <v>0</v>
      </c>
      <c r="N68" s="682" t="e">
        <f>DATOS!$O143/DATOS!$O$156</f>
        <v>#DIV/0!</v>
      </c>
      <c r="O68" s="682" t="e">
        <f>DATOS!$P143/DATOS!$P$156</f>
        <v>#DIV/0!</v>
      </c>
      <c r="P68" s="682" t="e">
        <f>DATOS!$Q143/DATOS!$Q$156</f>
        <v>#DIV/0!</v>
      </c>
      <c r="Q68" s="682" t="e">
        <f>DATOS!$R143/DATOS!$R$156</f>
        <v>#DIV/0!</v>
      </c>
      <c r="R68" s="682" t="e">
        <f>DATOS!$S143/DATOS!$S$156</f>
        <v>#DIV/0!</v>
      </c>
      <c r="S68" s="682" t="e">
        <f>DATOS!$T143/DATOS!$T$156</f>
        <v>#DIV/0!</v>
      </c>
      <c r="T68" s="682" t="e">
        <f>DATOS!$U143/DATOS!$U$156</f>
        <v>#DIV/0!</v>
      </c>
      <c r="U68" s="682" t="e">
        <f>DATOS!$V143/DATOS!$V$156</f>
        <v>#DIV/0!</v>
      </c>
      <c r="V68" s="682" t="e">
        <f>DATOS!$W143/DATOS!$W$156</f>
        <v>#DIV/0!</v>
      </c>
      <c r="W68" s="682" t="e">
        <f>DATOS!$X143/DATOS!$X$156</f>
        <v>#DIV/0!</v>
      </c>
      <c r="X68" s="682" t="e">
        <f>DATOS!$Y143/DATOS!$Y$156</f>
        <v>#DIV/0!</v>
      </c>
      <c r="Y68" s="682" t="e">
        <f>DATOS!$Z143/DATOS!$Z$156</f>
        <v>#DIV/0!</v>
      </c>
      <c r="Z68" s="1112" t="e">
        <f t="shared" si="0"/>
        <v>#DIV/0!</v>
      </c>
      <c r="AA68" s="1112" t="e">
        <f t="shared" si="1"/>
        <v>#DIV/0!</v>
      </c>
    </row>
    <row r="69" spans="1:27" ht="13.5" thickBot="1" x14ac:dyDescent="0.25">
      <c r="A69" s="544" t="s">
        <v>628</v>
      </c>
      <c r="B69" s="1224">
        <f>DATOS!$C144/DATOS!$C$156</f>
        <v>0</v>
      </c>
      <c r="C69" s="1224">
        <f>DATOS!$D144/DATOS!$D$156</f>
        <v>0</v>
      </c>
      <c r="D69" s="1224">
        <f>DATOS!$E144/DATOS!$E$156</f>
        <v>0</v>
      </c>
      <c r="E69" s="1224">
        <f>DATOS!$F144/DATOS!$F$156</f>
        <v>0</v>
      </c>
      <c r="F69" s="1224">
        <f>DATOS!$G144/DATOS!$G$156</f>
        <v>0</v>
      </c>
      <c r="G69" s="1224">
        <f>DATOS!$H144/DATOS!$H$156</f>
        <v>0</v>
      </c>
      <c r="H69" s="682">
        <f>DATOS!$I144/DATOS!$I$156</f>
        <v>0</v>
      </c>
      <c r="I69" s="682">
        <f>DATOS!$J144/DATOS!$J$156</f>
        <v>0</v>
      </c>
      <c r="J69" s="682">
        <f>DATOS!$K144/DATOS!$K$156</f>
        <v>0</v>
      </c>
      <c r="K69" s="682">
        <f>DATOS!$L144/DATOS!$L$156</f>
        <v>0</v>
      </c>
      <c r="L69" s="682">
        <f>DATOS!$M144/DATOS!$M$156</f>
        <v>0</v>
      </c>
      <c r="M69" s="682">
        <f>DATOS!$N144/DATOS!$N$156</f>
        <v>0</v>
      </c>
      <c r="N69" s="682" t="e">
        <f>DATOS!$O144/DATOS!$O$156</f>
        <v>#DIV/0!</v>
      </c>
      <c r="O69" s="682" t="e">
        <f>DATOS!$P144/DATOS!$P$156</f>
        <v>#DIV/0!</v>
      </c>
      <c r="P69" s="682" t="e">
        <f>DATOS!$Q144/DATOS!$Q$156</f>
        <v>#DIV/0!</v>
      </c>
      <c r="Q69" s="682" t="e">
        <f>DATOS!$R144/DATOS!$R$156</f>
        <v>#DIV/0!</v>
      </c>
      <c r="R69" s="682" t="e">
        <f>DATOS!$S144/DATOS!$S$156</f>
        <v>#DIV/0!</v>
      </c>
      <c r="S69" s="682" t="e">
        <f>DATOS!$T144/DATOS!$T$156</f>
        <v>#DIV/0!</v>
      </c>
      <c r="T69" s="682" t="e">
        <f>DATOS!$U144/DATOS!$U$156</f>
        <v>#DIV/0!</v>
      </c>
      <c r="U69" s="682" t="e">
        <f>DATOS!$V144/DATOS!$V$156</f>
        <v>#DIV/0!</v>
      </c>
      <c r="V69" s="682" t="e">
        <f>DATOS!$W144/DATOS!$W$156</f>
        <v>#DIV/0!</v>
      </c>
      <c r="W69" s="682" t="e">
        <f>DATOS!$X144/DATOS!$X$156</f>
        <v>#DIV/0!</v>
      </c>
      <c r="X69" s="682" t="e">
        <f>DATOS!$Y144/DATOS!$Y$156</f>
        <v>#DIV/0!</v>
      </c>
      <c r="Y69" s="682" t="e">
        <f>DATOS!$Z144/DATOS!$Z$156</f>
        <v>#DIV/0!</v>
      </c>
      <c r="Z69" s="1112" t="e">
        <f t="shared" si="0"/>
        <v>#DIV/0!</v>
      </c>
      <c r="AA69" s="1112" t="e">
        <f t="shared" si="1"/>
        <v>#DIV/0!</v>
      </c>
    </row>
    <row r="70" spans="1:27" ht="13.5" thickBot="1" x14ac:dyDescent="0.25">
      <c r="A70" s="544" t="s">
        <v>629</v>
      </c>
      <c r="B70" s="1224">
        <f>DATOS!$C146/DATOS!$C$156</f>
        <v>0</v>
      </c>
      <c r="C70" s="1224">
        <f>DATOS!$D146/DATOS!$D$156</f>
        <v>0</v>
      </c>
      <c r="D70" s="1224">
        <f>DATOS!$E146/DATOS!$E$156</f>
        <v>0</v>
      </c>
      <c r="E70" s="1224">
        <f>DATOS!$F146/DATOS!$F$156</f>
        <v>0</v>
      </c>
      <c r="F70" s="1224">
        <f>DATOS!$G146/DATOS!$G$156</f>
        <v>0</v>
      </c>
      <c r="G70" s="1224">
        <f>DATOS!$H146/DATOS!$H$156</f>
        <v>0</v>
      </c>
      <c r="H70" s="682">
        <f>DATOS!$I146/DATOS!$I$156</f>
        <v>0</v>
      </c>
      <c r="I70" s="682">
        <f>DATOS!$J146/DATOS!$J$156</f>
        <v>0</v>
      </c>
      <c r="J70" s="682">
        <f>DATOS!$K146/DATOS!$K$156</f>
        <v>0</v>
      </c>
      <c r="K70" s="682">
        <f>DATOS!$L146/DATOS!$L$156</f>
        <v>0</v>
      </c>
      <c r="L70" s="682">
        <f>DATOS!$M146/DATOS!$M$156</f>
        <v>0</v>
      </c>
      <c r="M70" s="682">
        <f>DATOS!$N146/DATOS!$N$156</f>
        <v>0</v>
      </c>
      <c r="N70" s="682" t="e">
        <f>DATOS!$O146/DATOS!$O$156</f>
        <v>#DIV/0!</v>
      </c>
      <c r="O70" s="682" t="e">
        <f>DATOS!$P146/DATOS!$P$156</f>
        <v>#DIV/0!</v>
      </c>
      <c r="P70" s="682" t="e">
        <f>DATOS!$Q146/DATOS!$Q$156</f>
        <v>#DIV/0!</v>
      </c>
      <c r="Q70" s="682" t="e">
        <f>DATOS!$R146/DATOS!$R$156</f>
        <v>#DIV/0!</v>
      </c>
      <c r="R70" s="682" t="e">
        <f>DATOS!$S146/DATOS!$S$156</f>
        <v>#DIV/0!</v>
      </c>
      <c r="S70" s="682" t="e">
        <f>DATOS!$T146/DATOS!$T$156</f>
        <v>#DIV/0!</v>
      </c>
      <c r="T70" s="682" t="e">
        <f>DATOS!$U146/DATOS!$U$156</f>
        <v>#DIV/0!</v>
      </c>
      <c r="U70" s="682" t="e">
        <f>DATOS!$V146/DATOS!$V$156</f>
        <v>#DIV/0!</v>
      </c>
      <c r="V70" s="682" t="e">
        <f>DATOS!$W146/DATOS!$W$156</f>
        <v>#DIV/0!</v>
      </c>
      <c r="W70" s="682" t="e">
        <f>DATOS!$X146/DATOS!$X$156</f>
        <v>#DIV/0!</v>
      </c>
      <c r="X70" s="682" t="e">
        <f>DATOS!$Y146/DATOS!$Y$156</f>
        <v>#DIV/0!</v>
      </c>
      <c r="Y70" s="682" t="e">
        <f>DATOS!$Z146/DATOS!$Z$156</f>
        <v>#DIV/0!</v>
      </c>
      <c r="Z70" s="1112" t="e">
        <f t="shared" si="0"/>
        <v>#DIV/0!</v>
      </c>
      <c r="AA70" s="1112" t="e">
        <f t="shared" si="1"/>
        <v>#DIV/0!</v>
      </c>
    </row>
    <row r="71" spans="1:27" ht="13.5" thickBot="1" x14ac:dyDescent="0.25">
      <c r="A71" s="544" t="s">
        <v>630</v>
      </c>
      <c r="B71" s="1224">
        <f>DATOS!$C147/DATOS!$C$156</f>
        <v>0</v>
      </c>
      <c r="C71" s="1224">
        <f>DATOS!$D147/DATOS!$D$156</f>
        <v>0</v>
      </c>
      <c r="D71" s="1224">
        <f>DATOS!$E147/DATOS!$E$156</f>
        <v>0</v>
      </c>
      <c r="E71" s="1224">
        <f>DATOS!$F147/DATOS!$F$156</f>
        <v>0</v>
      </c>
      <c r="F71" s="1224">
        <f>DATOS!$G147/DATOS!$G$156</f>
        <v>0</v>
      </c>
      <c r="G71" s="1224">
        <f>DATOS!$H147/DATOS!$H$156</f>
        <v>0</v>
      </c>
      <c r="H71" s="682">
        <f>DATOS!$I147/DATOS!$I$156</f>
        <v>0</v>
      </c>
      <c r="I71" s="682">
        <f>DATOS!$J147/DATOS!$J$156</f>
        <v>0</v>
      </c>
      <c r="J71" s="682">
        <f>DATOS!$K147/DATOS!$K$156</f>
        <v>0</v>
      </c>
      <c r="K71" s="682">
        <f>DATOS!$L147/DATOS!$L$156</f>
        <v>0</v>
      </c>
      <c r="L71" s="682">
        <f>DATOS!$M147/DATOS!$M$156</f>
        <v>0</v>
      </c>
      <c r="M71" s="682">
        <f>DATOS!$N147/DATOS!$N$156</f>
        <v>0</v>
      </c>
      <c r="N71" s="682" t="e">
        <f>DATOS!$O147/DATOS!$O$156</f>
        <v>#DIV/0!</v>
      </c>
      <c r="O71" s="682" t="e">
        <f>DATOS!$P147/DATOS!$P$156</f>
        <v>#DIV/0!</v>
      </c>
      <c r="P71" s="682" t="e">
        <f>DATOS!$Q147/DATOS!$Q$156</f>
        <v>#DIV/0!</v>
      </c>
      <c r="Q71" s="682" t="e">
        <f>DATOS!$R147/DATOS!$R$156</f>
        <v>#DIV/0!</v>
      </c>
      <c r="R71" s="682" t="e">
        <f>DATOS!$S147/DATOS!$S$156</f>
        <v>#DIV/0!</v>
      </c>
      <c r="S71" s="682" t="e">
        <f>DATOS!$T147/DATOS!$T$156</f>
        <v>#DIV/0!</v>
      </c>
      <c r="T71" s="682" t="e">
        <f>DATOS!$U147/DATOS!$U$156</f>
        <v>#DIV/0!</v>
      </c>
      <c r="U71" s="682" t="e">
        <f>DATOS!$V147/DATOS!$V$156</f>
        <v>#DIV/0!</v>
      </c>
      <c r="V71" s="682" t="e">
        <f>DATOS!$W147/DATOS!$W$156</f>
        <v>#DIV/0!</v>
      </c>
      <c r="W71" s="682" t="e">
        <f>DATOS!$X147/DATOS!$X$156</f>
        <v>#DIV/0!</v>
      </c>
      <c r="X71" s="682" t="e">
        <f>DATOS!$Y147/DATOS!$Y$156</f>
        <v>#DIV/0!</v>
      </c>
      <c r="Y71" s="682" t="e">
        <f>DATOS!$Z147/DATOS!$Z$156</f>
        <v>#DIV/0!</v>
      </c>
      <c r="Z71" s="1112" t="e">
        <f t="shared" si="0"/>
        <v>#DIV/0!</v>
      </c>
      <c r="AA71" s="1112" t="e">
        <f t="shared" si="1"/>
        <v>#DIV/0!</v>
      </c>
    </row>
    <row r="72" spans="1:27" ht="13.5" thickBot="1" x14ac:dyDescent="0.25">
      <c r="A72" s="544" t="s">
        <v>631</v>
      </c>
      <c r="B72" s="1224">
        <f>DATOS!$C148/DATOS!$C$156</f>
        <v>0</v>
      </c>
      <c r="C72" s="1224">
        <f>DATOS!$D148/DATOS!$D$156</f>
        <v>0</v>
      </c>
      <c r="D72" s="1224">
        <f>DATOS!$E148/DATOS!$E$156</f>
        <v>0</v>
      </c>
      <c r="E72" s="1224">
        <f>DATOS!$F148/DATOS!$F$156</f>
        <v>0</v>
      </c>
      <c r="F72" s="1224">
        <f>DATOS!$G148/DATOS!$G$156</f>
        <v>0</v>
      </c>
      <c r="G72" s="1224">
        <f>DATOS!$H148/DATOS!$H$156</f>
        <v>0</v>
      </c>
      <c r="H72" s="682">
        <f>DATOS!$I148/DATOS!$I$156</f>
        <v>0</v>
      </c>
      <c r="I72" s="682">
        <f>DATOS!$J148/DATOS!$J$156</f>
        <v>0</v>
      </c>
      <c r="J72" s="682">
        <f>DATOS!$K148/DATOS!$K$156</f>
        <v>0</v>
      </c>
      <c r="K72" s="682">
        <f>DATOS!$L148/DATOS!$L$156</f>
        <v>0</v>
      </c>
      <c r="L72" s="682">
        <f>DATOS!$M148/DATOS!$M$156</f>
        <v>0</v>
      </c>
      <c r="M72" s="682">
        <f>DATOS!$N148/DATOS!$N$156</f>
        <v>0</v>
      </c>
      <c r="N72" s="682" t="e">
        <f>DATOS!$O148/DATOS!$O$156</f>
        <v>#DIV/0!</v>
      </c>
      <c r="O72" s="682" t="e">
        <f>DATOS!$P148/DATOS!$P$156</f>
        <v>#DIV/0!</v>
      </c>
      <c r="P72" s="682" t="e">
        <f>DATOS!$Q148/DATOS!$Q$156</f>
        <v>#DIV/0!</v>
      </c>
      <c r="Q72" s="682" t="e">
        <f>DATOS!$R148/DATOS!$R$156</f>
        <v>#DIV/0!</v>
      </c>
      <c r="R72" s="682" t="e">
        <f>DATOS!$S148/DATOS!$S$156</f>
        <v>#DIV/0!</v>
      </c>
      <c r="S72" s="682" t="e">
        <f>DATOS!$T148/DATOS!$T$156</f>
        <v>#DIV/0!</v>
      </c>
      <c r="T72" s="682" t="e">
        <f>DATOS!$U148/DATOS!$U$156</f>
        <v>#DIV/0!</v>
      </c>
      <c r="U72" s="682" t="e">
        <f>DATOS!$V148/DATOS!$V$156</f>
        <v>#DIV/0!</v>
      </c>
      <c r="V72" s="682" t="e">
        <f>DATOS!$W148/DATOS!$W$156</f>
        <v>#DIV/0!</v>
      </c>
      <c r="W72" s="682" t="e">
        <f>DATOS!$X148/DATOS!$X$156</f>
        <v>#DIV/0!</v>
      </c>
      <c r="X72" s="682" t="e">
        <f>DATOS!$Y148/DATOS!$Y$156</f>
        <v>#DIV/0!</v>
      </c>
      <c r="Y72" s="682" t="e">
        <f>DATOS!$Z148/DATOS!$Z$156</f>
        <v>#DIV/0!</v>
      </c>
      <c r="Z72" s="1112" t="e">
        <f t="shared" si="0"/>
        <v>#DIV/0!</v>
      </c>
      <c r="AA72" s="1112" t="e">
        <f t="shared" si="1"/>
        <v>#DIV/0!</v>
      </c>
    </row>
    <row r="73" spans="1:27" ht="13.5" thickBot="1" x14ac:dyDescent="0.25">
      <c r="A73" s="544" t="s">
        <v>632</v>
      </c>
      <c r="B73" s="682">
        <f>DATOS!$C149/DATOS!$C$156</f>
        <v>4.440643559532993E-3</v>
      </c>
      <c r="C73" s="1224">
        <f>DATOS!$D149/DATOS!$D$156</f>
        <v>0</v>
      </c>
      <c r="D73" s="682">
        <f>DATOS!$E149/DATOS!$E$156</f>
        <v>2.1122807555268228E-3</v>
      </c>
      <c r="E73" s="1224">
        <f>DATOS!$F149/DATOS!$F$156</f>
        <v>0</v>
      </c>
      <c r="F73" s="682">
        <f>DATOS!$G149/DATOS!$G$156</f>
        <v>1.2175334837357559E-4</v>
      </c>
      <c r="G73" s="1224">
        <f>DATOS!$H149/DATOS!$H$156</f>
        <v>0</v>
      </c>
      <c r="H73" s="682">
        <f>DATOS!$I149/DATOS!$I$156</f>
        <v>1.5086559600193788E-4</v>
      </c>
      <c r="I73" s="682">
        <f>DATOS!$J149/DATOS!$J$156</f>
        <v>0</v>
      </c>
      <c r="J73" s="682">
        <f>DATOS!$K149/DATOS!$K$156</f>
        <v>9.8522016960872396E-4</v>
      </c>
      <c r="K73" s="682">
        <f>DATOS!$L149/DATOS!$L$156</f>
        <v>0</v>
      </c>
      <c r="L73" s="682">
        <f>DATOS!$M149/DATOS!$M$156</f>
        <v>9.4814516151196457E-4</v>
      </c>
      <c r="M73" s="682">
        <f>DATOS!$N149/DATOS!$N$156</f>
        <v>0</v>
      </c>
      <c r="N73" s="682" t="e">
        <f>DATOS!$O149/DATOS!$O$156</f>
        <v>#DIV/0!</v>
      </c>
      <c r="O73" s="682" t="e">
        <f>DATOS!$P149/DATOS!$P$156</f>
        <v>#DIV/0!</v>
      </c>
      <c r="P73" s="682" t="e">
        <f>DATOS!$Q149/DATOS!$Q$156</f>
        <v>#DIV/0!</v>
      </c>
      <c r="Q73" s="682" t="e">
        <f>DATOS!$R149/DATOS!$R$156</f>
        <v>#DIV/0!</v>
      </c>
      <c r="R73" s="682" t="e">
        <f>DATOS!$S149/DATOS!$S$156</f>
        <v>#DIV/0!</v>
      </c>
      <c r="S73" s="682" t="e">
        <f>DATOS!$T149/DATOS!$T$156</f>
        <v>#DIV/0!</v>
      </c>
      <c r="T73" s="682" t="e">
        <f>DATOS!$U149/DATOS!$U$156</f>
        <v>#DIV/0!</v>
      </c>
      <c r="U73" s="682" t="e">
        <f>DATOS!$V149/DATOS!$V$156</f>
        <v>#DIV/0!</v>
      </c>
      <c r="V73" s="682" t="e">
        <f>DATOS!$W149/DATOS!$W$156</f>
        <v>#DIV/0!</v>
      </c>
      <c r="W73" s="682" t="e">
        <f>DATOS!$X149/DATOS!$X$156</f>
        <v>#DIV/0!</v>
      </c>
      <c r="X73" s="682" t="e">
        <f>DATOS!$Y149/DATOS!$Y$156</f>
        <v>#DIV/0!</v>
      </c>
      <c r="Y73" s="682" t="e">
        <f>DATOS!$Z149/DATOS!$Z$156</f>
        <v>#DIV/0!</v>
      </c>
      <c r="Z73" s="1112" t="e">
        <f t="shared" si="0"/>
        <v>#DIV/0!</v>
      </c>
      <c r="AA73" s="1112" t="e">
        <f t="shared" si="1"/>
        <v>#DIV/0!</v>
      </c>
    </row>
    <row r="74" spans="1:27" ht="13.5" thickBot="1" x14ac:dyDescent="0.25">
      <c r="A74" s="544" t="s">
        <v>180</v>
      </c>
      <c r="B74" s="1224">
        <f>DATOS!$C150/DATOS!$C$156</f>
        <v>0</v>
      </c>
      <c r="C74" s="1224">
        <f>DATOS!$D150/DATOS!$D$156</f>
        <v>0</v>
      </c>
      <c r="D74" s="1224">
        <f>DATOS!$E150/DATOS!$E$156</f>
        <v>0</v>
      </c>
      <c r="E74" s="1224">
        <f>DATOS!$F150/DATOS!$F$156</f>
        <v>0</v>
      </c>
      <c r="F74" s="1224">
        <f>DATOS!$G150/DATOS!$G$156</f>
        <v>0</v>
      </c>
      <c r="G74" s="1224">
        <f>DATOS!$H150/DATOS!$H$156</f>
        <v>0</v>
      </c>
      <c r="H74" s="682">
        <f>DATOS!$I150/DATOS!$I$156</f>
        <v>0</v>
      </c>
      <c r="I74" s="682">
        <f>DATOS!$J150/DATOS!$J$156</f>
        <v>0</v>
      </c>
      <c r="J74" s="682">
        <f>DATOS!$K150/DATOS!$K$156</f>
        <v>0</v>
      </c>
      <c r="K74" s="682">
        <f>DATOS!$L150/DATOS!$L$156</f>
        <v>0</v>
      </c>
      <c r="L74" s="682">
        <f>DATOS!$M150/DATOS!$M$156</f>
        <v>0</v>
      </c>
      <c r="M74" s="682">
        <f>DATOS!$N150/DATOS!$N$156</f>
        <v>0</v>
      </c>
      <c r="N74" s="682" t="e">
        <f>DATOS!$O150/DATOS!$O$156</f>
        <v>#DIV/0!</v>
      </c>
      <c r="O74" s="682" t="e">
        <f>DATOS!$P150/DATOS!$P$156</f>
        <v>#DIV/0!</v>
      </c>
      <c r="P74" s="682" t="e">
        <f>DATOS!$Q150/DATOS!$Q$156</f>
        <v>#DIV/0!</v>
      </c>
      <c r="Q74" s="682" t="e">
        <f>DATOS!$R150/DATOS!$R$156</f>
        <v>#DIV/0!</v>
      </c>
      <c r="R74" s="682" t="e">
        <f>DATOS!$S150/DATOS!$S$156</f>
        <v>#DIV/0!</v>
      </c>
      <c r="S74" s="682" t="e">
        <f>DATOS!$T150/DATOS!$T$156</f>
        <v>#DIV/0!</v>
      </c>
      <c r="T74" s="682" t="e">
        <f>DATOS!$U150/DATOS!$U$156</f>
        <v>#DIV/0!</v>
      </c>
      <c r="U74" s="682" t="e">
        <f>DATOS!$V150/DATOS!$V$156</f>
        <v>#DIV/0!</v>
      </c>
      <c r="V74" s="682" t="e">
        <f>DATOS!$W150/DATOS!$W$156</f>
        <v>#DIV/0!</v>
      </c>
      <c r="W74" s="682" t="e">
        <f>DATOS!$X150/DATOS!$X$156</f>
        <v>#DIV/0!</v>
      </c>
      <c r="X74" s="682" t="e">
        <f>DATOS!$Y150/DATOS!$Y$156</f>
        <v>#DIV/0!</v>
      </c>
      <c r="Y74" s="682" t="e">
        <f>DATOS!$Z150/DATOS!$Z$156</f>
        <v>#DIV/0!</v>
      </c>
      <c r="Z74" s="1112" t="e">
        <f t="shared" si="0"/>
        <v>#DIV/0!</v>
      </c>
      <c r="AA74" s="1112" t="e">
        <f t="shared" si="1"/>
        <v>#DIV/0!</v>
      </c>
    </row>
    <row r="75" spans="1:27" ht="13.5" thickBot="1" x14ac:dyDescent="0.25">
      <c r="A75" s="544" t="s">
        <v>411</v>
      </c>
      <c r="B75" s="1224">
        <f>DATOS!$C151/DATOS!$C$156</f>
        <v>7.7310402019584873E-4</v>
      </c>
      <c r="C75" s="1224">
        <f>DATOS!$D151/DATOS!$D$156</f>
        <v>0</v>
      </c>
      <c r="D75" s="1224">
        <f>DATOS!$E151/DATOS!$E$156</f>
        <v>4.6909637385039108E-4</v>
      </c>
      <c r="E75" s="1224">
        <f>DATOS!$F151/DATOS!$F$156</f>
        <v>0</v>
      </c>
      <c r="F75" s="1224">
        <f>DATOS!$G151/DATOS!$G$156</f>
        <v>7.4022279923780529E-4</v>
      </c>
      <c r="G75" s="1224">
        <f>DATOS!$H151/DATOS!$H$156</f>
        <v>0</v>
      </c>
      <c r="H75" s="682">
        <f>DATOS!$I151/DATOS!$I$156</f>
        <v>1.5805896175547856E-3</v>
      </c>
      <c r="I75" s="682">
        <f>DATOS!$J151/DATOS!$J$156</f>
        <v>0</v>
      </c>
      <c r="J75" s="682">
        <f>DATOS!$K151/DATOS!$K$156</f>
        <v>3.7333749122191507E-3</v>
      </c>
      <c r="K75" s="682">
        <f>DATOS!$L151/DATOS!$L$156</f>
        <v>0</v>
      </c>
      <c r="L75" s="682">
        <f>DATOS!$M151/DATOS!$M$156</f>
        <v>1.9474639942707169E-4</v>
      </c>
      <c r="M75" s="682">
        <f>DATOS!$N151/DATOS!$N$156</f>
        <v>0</v>
      </c>
      <c r="N75" s="682" t="e">
        <f>DATOS!$O151/DATOS!$O$156</f>
        <v>#DIV/0!</v>
      </c>
      <c r="O75" s="682" t="e">
        <f>DATOS!$P151/DATOS!$P$156</f>
        <v>#DIV/0!</v>
      </c>
      <c r="P75" s="682" t="e">
        <f>DATOS!$Q151/DATOS!$Q$156</f>
        <v>#DIV/0!</v>
      </c>
      <c r="Q75" s="682" t="e">
        <f>DATOS!$R151/DATOS!$R$156</f>
        <v>#DIV/0!</v>
      </c>
      <c r="R75" s="682" t="e">
        <f>DATOS!$S151/DATOS!$S$156</f>
        <v>#DIV/0!</v>
      </c>
      <c r="S75" s="682" t="e">
        <f>DATOS!$T151/DATOS!$T$156</f>
        <v>#DIV/0!</v>
      </c>
      <c r="T75" s="682" t="e">
        <f>DATOS!$U151/DATOS!$U$156</f>
        <v>#DIV/0!</v>
      </c>
      <c r="U75" s="682" t="e">
        <f>DATOS!$V151/DATOS!$V$156</f>
        <v>#DIV/0!</v>
      </c>
      <c r="V75" s="682" t="e">
        <f>DATOS!$W151/DATOS!$W$156</f>
        <v>#DIV/0!</v>
      </c>
      <c r="W75" s="682" t="e">
        <f>DATOS!$X151/DATOS!$X$156</f>
        <v>#DIV/0!</v>
      </c>
      <c r="X75" s="682" t="e">
        <f>DATOS!$Y151/DATOS!$Y$156</f>
        <v>#DIV/0!</v>
      </c>
      <c r="Y75" s="682" t="e">
        <f>DATOS!$Z151/DATOS!$Z$156</f>
        <v>#DIV/0!</v>
      </c>
      <c r="Z75" s="1112" t="e">
        <f t="shared" si="0"/>
        <v>#DIV/0!</v>
      </c>
      <c r="AA75" s="1112" t="e">
        <f t="shared" si="1"/>
        <v>#DIV/0!</v>
      </c>
    </row>
    <row r="76" spans="1:27" ht="13.5" thickBot="1" x14ac:dyDescent="0.25">
      <c r="A76" s="544" t="s">
        <v>412</v>
      </c>
      <c r="B76" s="682">
        <f>DATOS!$C152/DATOS!$C$156</f>
        <v>0</v>
      </c>
      <c r="C76" s="1224">
        <f>DATOS!$D152/DATOS!$D$156</f>
        <v>0</v>
      </c>
      <c r="D76" s="682">
        <f>DATOS!$E152/DATOS!$E$156</f>
        <v>1.2120159909135189E-3</v>
      </c>
      <c r="E76" s="1224">
        <f>DATOS!$F152/DATOS!$F$156</f>
        <v>0</v>
      </c>
      <c r="F76" s="682">
        <f>DATOS!$G152/DATOS!$G$156</f>
        <v>1.7425752366835015E-3</v>
      </c>
      <c r="G76" s="1224">
        <f>DATOS!$H152/DATOS!$H$156</f>
        <v>0</v>
      </c>
      <c r="H76" s="682">
        <f>DATOS!$I152/DATOS!$I$156</f>
        <v>1.1217067630488913E-3</v>
      </c>
      <c r="I76" s="682">
        <f>DATOS!$J152/DATOS!$J$156</f>
        <v>0</v>
      </c>
      <c r="J76" s="682">
        <f>DATOS!$K152/DATOS!$K$156</f>
        <v>9.8216447531839337E-4</v>
      </c>
      <c r="K76" s="682">
        <f>DATOS!$L152/DATOS!$L$156</f>
        <v>0</v>
      </c>
      <c r="L76" s="682">
        <f>DATOS!$M152/DATOS!$M$156</f>
        <v>4.211569918041224E-4</v>
      </c>
      <c r="M76" s="682">
        <f>DATOS!$N152/DATOS!$N$156</f>
        <v>0</v>
      </c>
      <c r="N76" s="682" t="e">
        <f>DATOS!$O152/DATOS!$O$156</f>
        <v>#DIV/0!</v>
      </c>
      <c r="O76" s="682" t="e">
        <f>DATOS!$P152/DATOS!$P$156</f>
        <v>#DIV/0!</v>
      </c>
      <c r="P76" s="682" t="e">
        <f>DATOS!$Q152/DATOS!$Q$156</f>
        <v>#DIV/0!</v>
      </c>
      <c r="Q76" s="682" t="e">
        <f>DATOS!$R152/DATOS!$R$156</f>
        <v>#DIV/0!</v>
      </c>
      <c r="R76" s="682" t="e">
        <f>DATOS!$S152/DATOS!$S$156</f>
        <v>#DIV/0!</v>
      </c>
      <c r="S76" s="682" t="e">
        <f>DATOS!$T152/DATOS!$T$156</f>
        <v>#DIV/0!</v>
      </c>
      <c r="T76" s="682" t="e">
        <f>DATOS!$U152/DATOS!$U$156</f>
        <v>#DIV/0!</v>
      </c>
      <c r="U76" s="682" t="e">
        <f>DATOS!$V152/DATOS!$V$156</f>
        <v>#DIV/0!</v>
      </c>
      <c r="V76" s="682" t="e">
        <f>DATOS!$W152/DATOS!$W$156</f>
        <v>#DIV/0!</v>
      </c>
      <c r="W76" s="682" t="e">
        <f>DATOS!$X152/DATOS!$X$156</f>
        <v>#DIV/0!</v>
      </c>
      <c r="X76" s="682" t="e">
        <f>DATOS!$Y152/DATOS!$Y$156</f>
        <v>#DIV/0!</v>
      </c>
      <c r="Y76" s="682" t="e">
        <f>DATOS!$Z152/DATOS!$Z$156</f>
        <v>#DIV/0!</v>
      </c>
      <c r="Z76" s="1112" t="e">
        <f t="shared" si="0"/>
        <v>#DIV/0!</v>
      </c>
      <c r="AA76" s="1112" t="e">
        <f t="shared" si="1"/>
        <v>#DIV/0!</v>
      </c>
    </row>
    <row r="77" spans="1:27" ht="13.5" thickBot="1" x14ac:dyDescent="0.25">
      <c r="A77" s="544" t="s">
        <v>413</v>
      </c>
      <c r="B77" s="1224">
        <f>DATOS!$C153/DATOS!$C$156</f>
        <v>0</v>
      </c>
      <c r="C77" s="1224">
        <f>DATOS!$D153/DATOS!$D$156</f>
        <v>0</v>
      </c>
      <c r="D77" s="1224">
        <f>DATOS!$E153/DATOS!$E$156</f>
        <v>0</v>
      </c>
      <c r="E77" s="1224">
        <f>DATOS!$F153/DATOS!$F$156</f>
        <v>0</v>
      </c>
      <c r="F77" s="1224">
        <f>DATOS!$G153/DATOS!$G$156</f>
        <v>0</v>
      </c>
      <c r="G77" s="1224">
        <f>DATOS!$H153/DATOS!$H$156</f>
        <v>0</v>
      </c>
      <c r="H77" s="682">
        <f>DATOS!$I153/DATOS!$I$156</f>
        <v>0</v>
      </c>
      <c r="I77" s="682">
        <f>DATOS!$J153/DATOS!$J$156</f>
        <v>0</v>
      </c>
      <c r="J77" s="682">
        <f>DATOS!$K153/DATOS!$K$156</f>
        <v>1.3584973510749089E-3</v>
      </c>
      <c r="K77" s="682">
        <f>DATOS!$L153/DATOS!$L$156</f>
        <v>0</v>
      </c>
      <c r="L77" s="682">
        <f>DATOS!$M153/DATOS!$M$156</f>
        <v>1.3019480020532953E-3</v>
      </c>
      <c r="M77" s="682">
        <f>DATOS!$N153/DATOS!$N$156</f>
        <v>0</v>
      </c>
      <c r="N77" s="682" t="e">
        <f>DATOS!$O153/DATOS!$O$156</f>
        <v>#DIV/0!</v>
      </c>
      <c r="O77" s="682" t="e">
        <f>DATOS!$P153/DATOS!$P$156</f>
        <v>#DIV/0!</v>
      </c>
      <c r="P77" s="682" t="e">
        <f>DATOS!$Q153/DATOS!$Q$156</f>
        <v>#DIV/0!</v>
      </c>
      <c r="Q77" s="682" t="e">
        <f>DATOS!$R153/DATOS!$R$156</f>
        <v>#DIV/0!</v>
      </c>
      <c r="R77" s="682" t="e">
        <f>DATOS!$S153/DATOS!$S$156</f>
        <v>#DIV/0!</v>
      </c>
      <c r="S77" s="682" t="e">
        <f>DATOS!$T153/DATOS!$T$156</f>
        <v>#DIV/0!</v>
      </c>
      <c r="T77" s="682" t="e">
        <f>DATOS!$U153/DATOS!$U$156</f>
        <v>#DIV/0!</v>
      </c>
      <c r="U77" s="682" t="e">
        <f>DATOS!$V153/DATOS!$V$156</f>
        <v>#DIV/0!</v>
      </c>
      <c r="V77" s="682" t="e">
        <f>DATOS!$W153/DATOS!$W$156</f>
        <v>#DIV/0!</v>
      </c>
      <c r="W77" s="682" t="e">
        <f>DATOS!$X153/DATOS!$X$156</f>
        <v>#DIV/0!</v>
      </c>
      <c r="X77" s="682" t="e">
        <f>DATOS!$Y153/DATOS!$Y$156</f>
        <v>#DIV/0!</v>
      </c>
      <c r="Y77" s="682" t="e">
        <f>DATOS!$Z153/DATOS!$Z$156</f>
        <v>#DIV/0!</v>
      </c>
      <c r="Z77" s="1112" t="e">
        <f t="shared" si="0"/>
        <v>#DIV/0!</v>
      </c>
      <c r="AA77" s="1112" t="e">
        <f t="shared" si="1"/>
        <v>#DIV/0!</v>
      </c>
    </row>
    <row r="78" spans="1:27" ht="13.5" thickBot="1" x14ac:dyDescent="0.25">
      <c r="A78" s="544" t="s">
        <v>612</v>
      </c>
      <c r="B78" s="1224">
        <f>DATOS!$C154/DATOS!$C$156</f>
        <v>2.6666021993607481E-3</v>
      </c>
      <c r="C78" s="1224">
        <f>DATOS!$D154/DATOS!$D$156</f>
        <v>0</v>
      </c>
      <c r="D78" s="1224">
        <f>DATOS!$E154/DATOS!$E$156</f>
        <v>0</v>
      </c>
      <c r="E78" s="1224">
        <f>DATOS!$F154/DATOS!$F$156</f>
        <v>0</v>
      </c>
      <c r="F78" s="1224">
        <f>DATOS!$G154/DATOS!$G$156</f>
        <v>2.2159735385216327E-3</v>
      </c>
      <c r="G78" s="1224">
        <f>DATOS!$H154/DATOS!$H$156</f>
        <v>0</v>
      </c>
      <c r="H78" s="682">
        <f>DATOS!$I154/DATOS!$I$156</f>
        <v>2.2475010176150763E-3</v>
      </c>
      <c r="I78" s="682">
        <f>DATOS!$J154/DATOS!$J$156</f>
        <v>0</v>
      </c>
      <c r="J78" s="682">
        <f>DATOS!$K154/DATOS!$K$156</f>
        <v>4.9813043777886734E-3</v>
      </c>
      <c r="K78" s="682">
        <f>DATOS!$L154/DATOS!$L$156</f>
        <v>0</v>
      </c>
      <c r="L78" s="682">
        <f>DATOS!$M154/DATOS!$M$156</f>
        <v>2.0708304770721635E-3</v>
      </c>
      <c r="M78" s="682">
        <f>DATOS!$N154/DATOS!$N$156</f>
        <v>0</v>
      </c>
      <c r="N78" s="682" t="e">
        <f>DATOS!$O154/DATOS!$O$156</f>
        <v>#DIV/0!</v>
      </c>
      <c r="O78" s="682" t="e">
        <f>DATOS!$P154/DATOS!$P$156</f>
        <v>#DIV/0!</v>
      </c>
      <c r="P78" s="682" t="e">
        <f>DATOS!$Q154/DATOS!$Q$156</f>
        <v>#DIV/0!</v>
      </c>
      <c r="Q78" s="682" t="e">
        <f>DATOS!$R154/DATOS!$R$156</f>
        <v>#DIV/0!</v>
      </c>
      <c r="R78" s="682" t="e">
        <f>DATOS!$S154/DATOS!$S$156</f>
        <v>#DIV/0!</v>
      </c>
      <c r="S78" s="682" t="e">
        <f>DATOS!$T154/DATOS!$T$156</f>
        <v>#DIV/0!</v>
      </c>
      <c r="T78" s="682" t="e">
        <f>DATOS!$U154/DATOS!$U$156</f>
        <v>#DIV/0!</v>
      </c>
      <c r="U78" s="682" t="e">
        <f>DATOS!$V154/DATOS!$V$156</f>
        <v>#DIV/0!</v>
      </c>
      <c r="V78" s="682" t="e">
        <f>DATOS!$W154/DATOS!$W$156</f>
        <v>#DIV/0!</v>
      </c>
      <c r="W78" s="682" t="e">
        <f>DATOS!$X154/DATOS!$X$156</f>
        <v>#DIV/0!</v>
      </c>
      <c r="X78" s="682" t="e">
        <f>DATOS!$Y154/DATOS!$Y$156</f>
        <v>#DIV/0!</v>
      </c>
      <c r="Y78" s="682" t="e">
        <f>DATOS!$Z154/DATOS!$Z$156</f>
        <v>#DIV/0!</v>
      </c>
      <c r="Z78" s="1112" t="e">
        <f t="shared" si="0"/>
        <v>#DIV/0!</v>
      </c>
      <c r="AA78" s="1112" t="e">
        <f t="shared" si="1"/>
        <v>#DIV/0!</v>
      </c>
    </row>
    <row r="79" spans="1:27" ht="13.5" thickBot="1" x14ac:dyDescent="0.25"/>
    <row r="80" spans="1:27" ht="15.75" thickBot="1" x14ac:dyDescent="0.3">
      <c r="A80" s="171" t="s">
        <v>188</v>
      </c>
      <c r="B80" s="172">
        <f>SUM(B10:B79)</f>
        <v>0.97989627356994291</v>
      </c>
      <c r="C80" s="172">
        <f>SUM(C10:C79)</f>
        <v>1</v>
      </c>
      <c r="D80" s="172">
        <f t="shared" ref="D80:Y80" si="3">SUM(D10:D79)</f>
        <v>0.99628851592805578</v>
      </c>
      <c r="E80" s="172">
        <f t="shared" si="3"/>
        <v>1</v>
      </c>
      <c r="F80" s="172">
        <f t="shared" si="3"/>
        <v>0.97031804384622922</v>
      </c>
      <c r="G80" s="172">
        <f t="shared" si="3"/>
        <v>1</v>
      </c>
      <c r="H80" s="172">
        <f t="shared" si="3"/>
        <v>0.98720509871214623</v>
      </c>
      <c r="I80" s="172">
        <f t="shared" si="3"/>
        <v>1</v>
      </c>
      <c r="J80" s="172">
        <f t="shared" si="3"/>
        <v>0.99478513604152008</v>
      </c>
      <c r="K80" s="172">
        <f t="shared" si="3"/>
        <v>1</v>
      </c>
      <c r="L80" s="172">
        <f t="shared" si="3"/>
        <v>0.99522954546360698</v>
      </c>
      <c r="M80" s="172">
        <f t="shared" si="3"/>
        <v>1</v>
      </c>
      <c r="N80" s="172" t="e">
        <f>SUM(N10:N79)</f>
        <v>#DIV/0!</v>
      </c>
      <c r="O80" s="172" t="e">
        <f>SUM(O10:O79)</f>
        <v>#DIV/0!</v>
      </c>
      <c r="P80" s="740" t="e">
        <f t="shared" si="3"/>
        <v>#DIV/0!</v>
      </c>
      <c r="Q80" s="740" t="e">
        <f t="shared" si="3"/>
        <v>#DIV/0!</v>
      </c>
      <c r="R80" s="740" t="e">
        <f t="shared" si="3"/>
        <v>#DIV/0!</v>
      </c>
      <c r="S80" s="740" t="e">
        <f t="shared" si="3"/>
        <v>#DIV/0!</v>
      </c>
      <c r="T80" s="172" t="e">
        <f t="shared" si="3"/>
        <v>#DIV/0!</v>
      </c>
      <c r="U80" s="172" t="e">
        <f t="shared" si="3"/>
        <v>#DIV/0!</v>
      </c>
      <c r="V80" s="172" t="e">
        <f t="shared" si="3"/>
        <v>#DIV/0!</v>
      </c>
      <c r="W80" s="172" t="e">
        <f t="shared" si="3"/>
        <v>#DIV/0!</v>
      </c>
      <c r="X80" s="172" t="e">
        <f t="shared" si="3"/>
        <v>#DIV/0!</v>
      </c>
      <c r="Y80" s="172" t="e">
        <f t="shared" si="3"/>
        <v>#DIV/0!</v>
      </c>
      <c r="Z80" s="172" t="e">
        <f>SUM(Z10:Z78)</f>
        <v>#DIV/0!</v>
      </c>
      <c r="AA80" s="172" t="e">
        <f>SUM(AA10:AA78)</f>
        <v>#DIV/0!</v>
      </c>
    </row>
  </sheetData>
  <mergeCells count="14">
    <mergeCell ref="J8:K8"/>
    <mergeCell ref="A8:A9"/>
    <mergeCell ref="B8:C8"/>
    <mergeCell ref="D8:E8"/>
    <mergeCell ref="F8:G8"/>
    <mergeCell ref="H8:I8"/>
    <mergeCell ref="X8:Y8"/>
    <mergeCell ref="Z8:AA8"/>
    <mergeCell ref="L8:M8"/>
    <mergeCell ref="N8:O8"/>
    <mergeCell ref="P8:Q8"/>
    <mergeCell ref="R8:S8"/>
    <mergeCell ref="T8:U8"/>
    <mergeCell ref="V8:W8"/>
  </mergeCells>
  <pageMargins left="0.75" right="0.75" top="1" bottom="1" header="0" footer="0"/>
  <pageSetup paperSize="9" scale="46" orientation="landscape" r:id="rId1"/>
  <headerFooter alignWithMargins="0"/>
  <ignoredErrors>
    <ignoredError sqref="P79:P80 B79:B80 D79:D80 F79:F80 H79:H80 J79:J80 L79:L80 N79:N80 Z79 P10 T79 V79 X79 P68:P78 Q68:Q78 R68:S78 R10 T68:U78 V68:V78 V10 W68:W78 X68:Y78 Z68:AA78 X80 V80 T80 Z80 S80 AA80 U80 W80 Y80 Q80:R80 Z10:AA63 X10:Y63 W10:W63 V11:V63 T10:U63 R11:S63 Q11:Q63 P11:P63 Z64:AA67 R64:Y67 B64:M67 P64:Q67 N64:O67 N58:O63 N68:O78 N10:O33 N55:O57 N34:O54" evalError="1"/>
    <ignoredError sqref="Q10 S10" evalError="1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2" tint="-0.499984740745262"/>
    <pageSetUpPr fitToPage="1"/>
  </sheetPr>
  <dimension ref="A2:B11"/>
  <sheetViews>
    <sheetView workbookViewId="0">
      <selection activeCell="F21" sqref="F21:I21"/>
    </sheetView>
  </sheetViews>
  <sheetFormatPr baseColWidth="10" defaultColWidth="10.85546875" defaultRowHeight="12.75" x14ac:dyDescent="0.2"/>
  <cols>
    <col min="1" max="16384" width="10.85546875" style="90"/>
  </cols>
  <sheetData>
    <row r="2" spans="1:2" x14ac:dyDescent="0.2">
      <c r="A2" s="126" t="s">
        <v>207</v>
      </c>
    </row>
    <row r="3" spans="1:2" ht="15" customHeight="1" x14ac:dyDescent="0.2"/>
    <row r="4" spans="1:2" x14ac:dyDescent="0.2">
      <c r="A4" s="126" t="s">
        <v>208</v>
      </c>
    </row>
    <row r="5" spans="1:2" x14ac:dyDescent="0.2">
      <c r="B5" s="90" t="s">
        <v>209</v>
      </c>
    </row>
    <row r="6" spans="1:2" x14ac:dyDescent="0.2">
      <c r="B6" s="90" t="s">
        <v>210</v>
      </c>
    </row>
    <row r="7" spans="1:2" x14ac:dyDescent="0.2">
      <c r="A7" s="126" t="s">
        <v>211</v>
      </c>
    </row>
    <row r="8" spans="1:2" x14ac:dyDescent="0.2">
      <c r="B8" s="90" t="s">
        <v>212</v>
      </c>
    </row>
    <row r="10" spans="1:2" x14ac:dyDescent="0.2">
      <c r="A10" s="126" t="s">
        <v>211</v>
      </c>
    </row>
    <row r="11" spans="1:2" x14ac:dyDescent="0.2">
      <c r="B11" s="90" t="s">
        <v>213</v>
      </c>
    </row>
  </sheetData>
  <pageMargins left="0.75" right="0.75" top="1" bottom="1" header="0" footer="0"/>
  <pageSetup paperSize="9" orientation="landscape" horizontalDpi="4294967292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 tint="-0.249977111117893"/>
    <pageSetUpPr fitToPage="1"/>
  </sheetPr>
  <dimension ref="A1:Q51"/>
  <sheetViews>
    <sheetView showGridLines="0" topLeftCell="A13" zoomScale="80" zoomScaleNormal="80" workbookViewId="0">
      <selection activeCell="A3" sqref="A3:N3"/>
    </sheetView>
  </sheetViews>
  <sheetFormatPr baseColWidth="10" defaultRowHeight="12.75" x14ac:dyDescent="0.2"/>
  <cols>
    <col min="1" max="1" width="29.42578125" style="90" customWidth="1"/>
    <col min="2" max="2" width="15.85546875" style="90" customWidth="1"/>
    <col min="3" max="3" width="15.7109375" style="90" customWidth="1"/>
    <col min="4" max="4" width="15.28515625" style="90" customWidth="1"/>
    <col min="5" max="5" width="16.42578125" style="90" customWidth="1"/>
    <col min="6" max="6" width="15.42578125" style="90" customWidth="1"/>
    <col min="7" max="8" width="14.5703125" style="90" customWidth="1"/>
    <col min="9" max="9" width="13.140625" style="90" customWidth="1"/>
    <col min="10" max="10" width="16.7109375" style="90" customWidth="1"/>
    <col min="11" max="13" width="14.5703125" style="90" bestFit="1" customWidth="1"/>
    <col min="14" max="14" width="17.85546875" style="90" customWidth="1"/>
    <col min="15" max="15" width="11.42578125" style="90" customWidth="1"/>
    <col min="16" max="256" width="10.85546875" style="90"/>
    <col min="257" max="257" width="29.42578125" style="90" customWidth="1"/>
    <col min="258" max="260" width="14.5703125" style="90" customWidth="1"/>
    <col min="261" max="261" width="15.5703125" style="90" customWidth="1"/>
    <col min="262" max="262" width="14.28515625" style="90" customWidth="1"/>
    <col min="263" max="264" width="14.5703125" style="90" customWidth="1"/>
    <col min="265" max="265" width="13.140625" style="90" customWidth="1"/>
    <col min="266" max="266" width="16.7109375" style="90" customWidth="1"/>
    <col min="267" max="269" width="14.5703125" style="90" bestFit="1" customWidth="1"/>
    <col min="270" max="270" width="16.28515625" style="90" bestFit="1" customWidth="1"/>
    <col min="271" max="271" width="7.85546875" style="90" bestFit="1" customWidth="1"/>
    <col min="272" max="512" width="10.85546875" style="90"/>
    <col min="513" max="513" width="29.42578125" style="90" customWidth="1"/>
    <col min="514" max="516" width="14.5703125" style="90" customWidth="1"/>
    <col min="517" max="517" width="15.5703125" style="90" customWidth="1"/>
    <col min="518" max="518" width="14.28515625" style="90" customWidth="1"/>
    <col min="519" max="520" width="14.5703125" style="90" customWidth="1"/>
    <col min="521" max="521" width="13.140625" style="90" customWidth="1"/>
    <col min="522" max="522" width="16.7109375" style="90" customWidth="1"/>
    <col min="523" max="525" width="14.5703125" style="90" bestFit="1" customWidth="1"/>
    <col min="526" max="526" width="16.28515625" style="90" bestFit="1" customWidth="1"/>
    <col min="527" max="527" width="7.85546875" style="90" bestFit="1" customWidth="1"/>
    <col min="528" max="768" width="10.85546875" style="90"/>
    <col min="769" max="769" width="29.42578125" style="90" customWidth="1"/>
    <col min="770" max="772" width="14.5703125" style="90" customWidth="1"/>
    <col min="773" max="773" width="15.5703125" style="90" customWidth="1"/>
    <col min="774" max="774" width="14.28515625" style="90" customWidth="1"/>
    <col min="775" max="776" width="14.5703125" style="90" customWidth="1"/>
    <col min="777" max="777" width="13.140625" style="90" customWidth="1"/>
    <col min="778" max="778" width="16.7109375" style="90" customWidth="1"/>
    <col min="779" max="781" width="14.5703125" style="90" bestFit="1" customWidth="1"/>
    <col min="782" max="782" width="16.28515625" style="90" bestFit="1" customWidth="1"/>
    <col min="783" max="783" width="7.85546875" style="90" bestFit="1" customWidth="1"/>
    <col min="784" max="1024" width="10.85546875" style="90"/>
    <col min="1025" max="1025" width="29.42578125" style="90" customWidth="1"/>
    <col min="1026" max="1028" width="14.5703125" style="90" customWidth="1"/>
    <col min="1029" max="1029" width="15.5703125" style="90" customWidth="1"/>
    <col min="1030" max="1030" width="14.28515625" style="90" customWidth="1"/>
    <col min="1031" max="1032" width="14.5703125" style="90" customWidth="1"/>
    <col min="1033" max="1033" width="13.140625" style="90" customWidth="1"/>
    <col min="1034" max="1034" width="16.7109375" style="90" customWidth="1"/>
    <col min="1035" max="1037" width="14.5703125" style="90" bestFit="1" customWidth="1"/>
    <col min="1038" max="1038" width="16.28515625" style="90" bestFit="1" customWidth="1"/>
    <col min="1039" max="1039" width="7.85546875" style="90" bestFit="1" customWidth="1"/>
    <col min="1040" max="1280" width="10.85546875" style="90"/>
    <col min="1281" max="1281" width="29.42578125" style="90" customWidth="1"/>
    <col min="1282" max="1284" width="14.5703125" style="90" customWidth="1"/>
    <col min="1285" max="1285" width="15.5703125" style="90" customWidth="1"/>
    <col min="1286" max="1286" width="14.28515625" style="90" customWidth="1"/>
    <col min="1287" max="1288" width="14.5703125" style="90" customWidth="1"/>
    <col min="1289" max="1289" width="13.140625" style="90" customWidth="1"/>
    <col min="1290" max="1290" width="16.7109375" style="90" customWidth="1"/>
    <col min="1291" max="1293" width="14.5703125" style="90" bestFit="1" customWidth="1"/>
    <col min="1294" max="1294" width="16.28515625" style="90" bestFit="1" customWidth="1"/>
    <col min="1295" max="1295" width="7.85546875" style="90" bestFit="1" customWidth="1"/>
    <col min="1296" max="1536" width="10.85546875" style="90"/>
    <col min="1537" max="1537" width="29.42578125" style="90" customWidth="1"/>
    <col min="1538" max="1540" width="14.5703125" style="90" customWidth="1"/>
    <col min="1541" max="1541" width="15.5703125" style="90" customWidth="1"/>
    <col min="1542" max="1542" width="14.28515625" style="90" customWidth="1"/>
    <col min="1543" max="1544" width="14.5703125" style="90" customWidth="1"/>
    <col min="1545" max="1545" width="13.140625" style="90" customWidth="1"/>
    <col min="1546" max="1546" width="16.7109375" style="90" customWidth="1"/>
    <col min="1547" max="1549" width="14.5703125" style="90" bestFit="1" customWidth="1"/>
    <col min="1550" max="1550" width="16.28515625" style="90" bestFit="1" customWidth="1"/>
    <col min="1551" max="1551" width="7.85546875" style="90" bestFit="1" customWidth="1"/>
    <col min="1552" max="1792" width="10.85546875" style="90"/>
    <col min="1793" max="1793" width="29.42578125" style="90" customWidth="1"/>
    <col min="1794" max="1796" width="14.5703125" style="90" customWidth="1"/>
    <col min="1797" max="1797" width="15.5703125" style="90" customWidth="1"/>
    <col min="1798" max="1798" width="14.28515625" style="90" customWidth="1"/>
    <col min="1799" max="1800" width="14.5703125" style="90" customWidth="1"/>
    <col min="1801" max="1801" width="13.140625" style="90" customWidth="1"/>
    <col min="1802" max="1802" width="16.7109375" style="90" customWidth="1"/>
    <col min="1803" max="1805" width="14.5703125" style="90" bestFit="1" customWidth="1"/>
    <col min="1806" max="1806" width="16.28515625" style="90" bestFit="1" customWidth="1"/>
    <col min="1807" max="1807" width="7.85546875" style="90" bestFit="1" customWidth="1"/>
    <col min="1808" max="2048" width="10.85546875" style="90"/>
    <col min="2049" max="2049" width="29.42578125" style="90" customWidth="1"/>
    <col min="2050" max="2052" width="14.5703125" style="90" customWidth="1"/>
    <col min="2053" max="2053" width="15.5703125" style="90" customWidth="1"/>
    <col min="2054" max="2054" width="14.28515625" style="90" customWidth="1"/>
    <col min="2055" max="2056" width="14.5703125" style="90" customWidth="1"/>
    <col min="2057" max="2057" width="13.140625" style="90" customWidth="1"/>
    <col min="2058" max="2058" width="16.7109375" style="90" customWidth="1"/>
    <col min="2059" max="2061" width="14.5703125" style="90" bestFit="1" customWidth="1"/>
    <col min="2062" max="2062" width="16.28515625" style="90" bestFit="1" customWidth="1"/>
    <col min="2063" max="2063" width="7.85546875" style="90" bestFit="1" customWidth="1"/>
    <col min="2064" max="2304" width="10.85546875" style="90"/>
    <col min="2305" max="2305" width="29.42578125" style="90" customWidth="1"/>
    <col min="2306" max="2308" width="14.5703125" style="90" customWidth="1"/>
    <col min="2309" max="2309" width="15.5703125" style="90" customWidth="1"/>
    <col min="2310" max="2310" width="14.28515625" style="90" customWidth="1"/>
    <col min="2311" max="2312" width="14.5703125" style="90" customWidth="1"/>
    <col min="2313" max="2313" width="13.140625" style="90" customWidth="1"/>
    <col min="2314" max="2314" width="16.7109375" style="90" customWidth="1"/>
    <col min="2315" max="2317" width="14.5703125" style="90" bestFit="1" customWidth="1"/>
    <col min="2318" max="2318" width="16.28515625" style="90" bestFit="1" customWidth="1"/>
    <col min="2319" max="2319" width="7.85546875" style="90" bestFit="1" customWidth="1"/>
    <col min="2320" max="2560" width="10.85546875" style="90"/>
    <col min="2561" max="2561" width="29.42578125" style="90" customWidth="1"/>
    <col min="2562" max="2564" width="14.5703125" style="90" customWidth="1"/>
    <col min="2565" max="2565" width="15.5703125" style="90" customWidth="1"/>
    <col min="2566" max="2566" width="14.28515625" style="90" customWidth="1"/>
    <col min="2567" max="2568" width="14.5703125" style="90" customWidth="1"/>
    <col min="2569" max="2569" width="13.140625" style="90" customWidth="1"/>
    <col min="2570" max="2570" width="16.7109375" style="90" customWidth="1"/>
    <col min="2571" max="2573" width="14.5703125" style="90" bestFit="1" customWidth="1"/>
    <col min="2574" max="2574" width="16.28515625" style="90" bestFit="1" customWidth="1"/>
    <col min="2575" max="2575" width="7.85546875" style="90" bestFit="1" customWidth="1"/>
    <col min="2576" max="2816" width="10.85546875" style="90"/>
    <col min="2817" max="2817" width="29.42578125" style="90" customWidth="1"/>
    <col min="2818" max="2820" width="14.5703125" style="90" customWidth="1"/>
    <col min="2821" max="2821" width="15.5703125" style="90" customWidth="1"/>
    <col min="2822" max="2822" width="14.28515625" style="90" customWidth="1"/>
    <col min="2823" max="2824" width="14.5703125" style="90" customWidth="1"/>
    <col min="2825" max="2825" width="13.140625" style="90" customWidth="1"/>
    <col min="2826" max="2826" width="16.7109375" style="90" customWidth="1"/>
    <col min="2827" max="2829" width="14.5703125" style="90" bestFit="1" customWidth="1"/>
    <col min="2830" max="2830" width="16.28515625" style="90" bestFit="1" customWidth="1"/>
    <col min="2831" max="2831" width="7.85546875" style="90" bestFit="1" customWidth="1"/>
    <col min="2832" max="3072" width="10.85546875" style="90"/>
    <col min="3073" max="3073" width="29.42578125" style="90" customWidth="1"/>
    <col min="3074" max="3076" width="14.5703125" style="90" customWidth="1"/>
    <col min="3077" max="3077" width="15.5703125" style="90" customWidth="1"/>
    <col min="3078" max="3078" width="14.28515625" style="90" customWidth="1"/>
    <col min="3079" max="3080" width="14.5703125" style="90" customWidth="1"/>
    <col min="3081" max="3081" width="13.140625" style="90" customWidth="1"/>
    <col min="3082" max="3082" width="16.7109375" style="90" customWidth="1"/>
    <col min="3083" max="3085" width="14.5703125" style="90" bestFit="1" customWidth="1"/>
    <col min="3086" max="3086" width="16.28515625" style="90" bestFit="1" customWidth="1"/>
    <col min="3087" max="3087" width="7.85546875" style="90" bestFit="1" customWidth="1"/>
    <col min="3088" max="3328" width="10.85546875" style="90"/>
    <col min="3329" max="3329" width="29.42578125" style="90" customWidth="1"/>
    <col min="3330" max="3332" width="14.5703125" style="90" customWidth="1"/>
    <col min="3333" max="3333" width="15.5703125" style="90" customWidth="1"/>
    <col min="3334" max="3334" width="14.28515625" style="90" customWidth="1"/>
    <col min="3335" max="3336" width="14.5703125" style="90" customWidth="1"/>
    <col min="3337" max="3337" width="13.140625" style="90" customWidth="1"/>
    <col min="3338" max="3338" width="16.7109375" style="90" customWidth="1"/>
    <col min="3339" max="3341" width="14.5703125" style="90" bestFit="1" customWidth="1"/>
    <col min="3342" max="3342" width="16.28515625" style="90" bestFit="1" customWidth="1"/>
    <col min="3343" max="3343" width="7.85546875" style="90" bestFit="1" customWidth="1"/>
    <col min="3344" max="3584" width="10.85546875" style="90"/>
    <col min="3585" max="3585" width="29.42578125" style="90" customWidth="1"/>
    <col min="3586" max="3588" width="14.5703125" style="90" customWidth="1"/>
    <col min="3589" max="3589" width="15.5703125" style="90" customWidth="1"/>
    <col min="3590" max="3590" width="14.28515625" style="90" customWidth="1"/>
    <col min="3591" max="3592" width="14.5703125" style="90" customWidth="1"/>
    <col min="3593" max="3593" width="13.140625" style="90" customWidth="1"/>
    <col min="3594" max="3594" width="16.7109375" style="90" customWidth="1"/>
    <col min="3595" max="3597" width="14.5703125" style="90" bestFit="1" customWidth="1"/>
    <col min="3598" max="3598" width="16.28515625" style="90" bestFit="1" customWidth="1"/>
    <col min="3599" max="3599" width="7.85546875" style="90" bestFit="1" customWidth="1"/>
    <col min="3600" max="3840" width="10.85546875" style="90"/>
    <col min="3841" max="3841" width="29.42578125" style="90" customWidth="1"/>
    <col min="3842" max="3844" width="14.5703125" style="90" customWidth="1"/>
    <col min="3845" max="3845" width="15.5703125" style="90" customWidth="1"/>
    <col min="3846" max="3846" width="14.28515625" style="90" customWidth="1"/>
    <col min="3847" max="3848" width="14.5703125" style="90" customWidth="1"/>
    <col min="3849" max="3849" width="13.140625" style="90" customWidth="1"/>
    <col min="3850" max="3850" width="16.7109375" style="90" customWidth="1"/>
    <col min="3851" max="3853" width="14.5703125" style="90" bestFit="1" customWidth="1"/>
    <col min="3854" max="3854" width="16.28515625" style="90" bestFit="1" customWidth="1"/>
    <col min="3855" max="3855" width="7.85546875" style="90" bestFit="1" customWidth="1"/>
    <col min="3856" max="4096" width="10.85546875" style="90"/>
    <col min="4097" max="4097" width="29.42578125" style="90" customWidth="1"/>
    <col min="4098" max="4100" width="14.5703125" style="90" customWidth="1"/>
    <col min="4101" max="4101" width="15.5703125" style="90" customWidth="1"/>
    <col min="4102" max="4102" width="14.28515625" style="90" customWidth="1"/>
    <col min="4103" max="4104" width="14.5703125" style="90" customWidth="1"/>
    <col min="4105" max="4105" width="13.140625" style="90" customWidth="1"/>
    <col min="4106" max="4106" width="16.7109375" style="90" customWidth="1"/>
    <col min="4107" max="4109" width="14.5703125" style="90" bestFit="1" customWidth="1"/>
    <col min="4110" max="4110" width="16.28515625" style="90" bestFit="1" customWidth="1"/>
    <col min="4111" max="4111" width="7.85546875" style="90" bestFit="1" customWidth="1"/>
    <col min="4112" max="4352" width="10.85546875" style="90"/>
    <col min="4353" max="4353" width="29.42578125" style="90" customWidth="1"/>
    <col min="4354" max="4356" width="14.5703125" style="90" customWidth="1"/>
    <col min="4357" max="4357" width="15.5703125" style="90" customWidth="1"/>
    <col min="4358" max="4358" width="14.28515625" style="90" customWidth="1"/>
    <col min="4359" max="4360" width="14.5703125" style="90" customWidth="1"/>
    <col min="4361" max="4361" width="13.140625" style="90" customWidth="1"/>
    <col min="4362" max="4362" width="16.7109375" style="90" customWidth="1"/>
    <col min="4363" max="4365" width="14.5703125" style="90" bestFit="1" customWidth="1"/>
    <col min="4366" max="4366" width="16.28515625" style="90" bestFit="1" customWidth="1"/>
    <col min="4367" max="4367" width="7.85546875" style="90" bestFit="1" customWidth="1"/>
    <col min="4368" max="4608" width="10.85546875" style="90"/>
    <col min="4609" max="4609" width="29.42578125" style="90" customWidth="1"/>
    <col min="4610" max="4612" width="14.5703125" style="90" customWidth="1"/>
    <col min="4613" max="4613" width="15.5703125" style="90" customWidth="1"/>
    <col min="4614" max="4614" width="14.28515625" style="90" customWidth="1"/>
    <col min="4615" max="4616" width="14.5703125" style="90" customWidth="1"/>
    <col min="4617" max="4617" width="13.140625" style="90" customWidth="1"/>
    <col min="4618" max="4618" width="16.7109375" style="90" customWidth="1"/>
    <col min="4619" max="4621" width="14.5703125" style="90" bestFit="1" customWidth="1"/>
    <col min="4622" max="4622" width="16.28515625" style="90" bestFit="1" customWidth="1"/>
    <col min="4623" max="4623" width="7.85546875" style="90" bestFit="1" customWidth="1"/>
    <col min="4624" max="4864" width="10.85546875" style="90"/>
    <col min="4865" max="4865" width="29.42578125" style="90" customWidth="1"/>
    <col min="4866" max="4868" width="14.5703125" style="90" customWidth="1"/>
    <col min="4869" max="4869" width="15.5703125" style="90" customWidth="1"/>
    <col min="4870" max="4870" width="14.28515625" style="90" customWidth="1"/>
    <col min="4871" max="4872" width="14.5703125" style="90" customWidth="1"/>
    <col min="4873" max="4873" width="13.140625" style="90" customWidth="1"/>
    <col min="4874" max="4874" width="16.7109375" style="90" customWidth="1"/>
    <col min="4875" max="4877" width="14.5703125" style="90" bestFit="1" customWidth="1"/>
    <col min="4878" max="4878" width="16.28515625" style="90" bestFit="1" customWidth="1"/>
    <col min="4879" max="4879" width="7.85546875" style="90" bestFit="1" customWidth="1"/>
    <col min="4880" max="5120" width="10.85546875" style="90"/>
    <col min="5121" max="5121" width="29.42578125" style="90" customWidth="1"/>
    <col min="5122" max="5124" width="14.5703125" style="90" customWidth="1"/>
    <col min="5125" max="5125" width="15.5703125" style="90" customWidth="1"/>
    <col min="5126" max="5126" width="14.28515625" style="90" customWidth="1"/>
    <col min="5127" max="5128" width="14.5703125" style="90" customWidth="1"/>
    <col min="5129" max="5129" width="13.140625" style="90" customWidth="1"/>
    <col min="5130" max="5130" width="16.7109375" style="90" customWidth="1"/>
    <col min="5131" max="5133" width="14.5703125" style="90" bestFit="1" customWidth="1"/>
    <col min="5134" max="5134" width="16.28515625" style="90" bestFit="1" customWidth="1"/>
    <col min="5135" max="5135" width="7.85546875" style="90" bestFit="1" customWidth="1"/>
    <col min="5136" max="5376" width="10.85546875" style="90"/>
    <col min="5377" max="5377" width="29.42578125" style="90" customWidth="1"/>
    <col min="5378" max="5380" width="14.5703125" style="90" customWidth="1"/>
    <col min="5381" max="5381" width="15.5703125" style="90" customWidth="1"/>
    <col min="5382" max="5382" width="14.28515625" style="90" customWidth="1"/>
    <col min="5383" max="5384" width="14.5703125" style="90" customWidth="1"/>
    <col min="5385" max="5385" width="13.140625" style="90" customWidth="1"/>
    <col min="5386" max="5386" width="16.7109375" style="90" customWidth="1"/>
    <col min="5387" max="5389" width="14.5703125" style="90" bestFit="1" customWidth="1"/>
    <col min="5390" max="5390" width="16.28515625" style="90" bestFit="1" customWidth="1"/>
    <col min="5391" max="5391" width="7.85546875" style="90" bestFit="1" customWidth="1"/>
    <col min="5392" max="5632" width="10.85546875" style="90"/>
    <col min="5633" max="5633" width="29.42578125" style="90" customWidth="1"/>
    <col min="5634" max="5636" width="14.5703125" style="90" customWidth="1"/>
    <col min="5637" max="5637" width="15.5703125" style="90" customWidth="1"/>
    <col min="5638" max="5638" width="14.28515625" style="90" customWidth="1"/>
    <col min="5639" max="5640" width="14.5703125" style="90" customWidth="1"/>
    <col min="5641" max="5641" width="13.140625" style="90" customWidth="1"/>
    <col min="5642" max="5642" width="16.7109375" style="90" customWidth="1"/>
    <col min="5643" max="5645" width="14.5703125" style="90" bestFit="1" customWidth="1"/>
    <col min="5646" max="5646" width="16.28515625" style="90" bestFit="1" customWidth="1"/>
    <col min="5647" max="5647" width="7.85546875" style="90" bestFit="1" customWidth="1"/>
    <col min="5648" max="5888" width="10.85546875" style="90"/>
    <col min="5889" max="5889" width="29.42578125" style="90" customWidth="1"/>
    <col min="5890" max="5892" width="14.5703125" style="90" customWidth="1"/>
    <col min="5893" max="5893" width="15.5703125" style="90" customWidth="1"/>
    <col min="5894" max="5894" width="14.28515625" style="90" customWidth="1"/>
    <col min="5895" max="5896" width="14.5703125" style="90" customWidth="1"/>
    <col min="5897" max="5897" width="13.140625" style="90" customWidth="1"/>
    <col min="5898" max="5898" width="16.7109375" style="90" customWidth="1"/>
    <col min="5899" max="5901" width="14.5703125" style="90" bestFit="1" customWidth="1"/>
    <col min="5902" max="5902" width="16.28515625" style="90" bestFit="1" customWidth="1"/>
    <col min="5903" max="5903" width="7.85546875" style="90" bestFit="1" customWidth="1"/>
    <col min="5904" max="6144" width="10.85546875" style="90"/>
    <col min="6145" max="6145" width="29.42578125" style="90" customWidth="1"/>
    <col min="6146" max="6148" width="14.5703125" style="90" customWidth="1"/>
    <col min="6149" max="6149" width="15.5703125" style="90" customWidth="1"/>
    <col min="6150" max="6150" width="14.28515625" style="90" customWidth="1"/>
    <col min="6151" max="6152" width="14.5703125" style="90" customWidth="1"/>
    <col min="6153" max="6153" width="13.140625" style="90" customWidth="1"/>
    <col min="6154" max="6154" width="16.7109375" style="90" customWidth="1"/>
    <col min="6155" max="6157" width="14.5703125" style="90" bestFit="1" customWidth="1"/>
    <col min="6158" max="6158" width="16.28515625" style="90" bestFit="1" customWidth="1"/>
    <col min="6159" max="6159" width="7.85546875" style="90" bestFit="1" customWidth="1"/>
    <col min="6160" max="6400" width="10.85546875" style="90"/>
    <col min="6401" max="6401" width="29.42578125" style="90" customWidth="1"/>
    <col min="6402" max="6404" width="14.5703125" style="90" customWidth="1"/>
    <col min="6405" max="6405" width="15.5703125" style="90" customWidth="1"/>
    <col min="6406" max="6406" width="14.28515625" style="90" customWidth="1"/>
    <col min="6407" max="6408" width="14.5703125" style="90" customWidth="1"/>
    <col min="6409" max="6409" width="13.140625" style="90" customWidth="1"/>
    <col min="6410" max="6410" width="16.7109375" style="90" customWidth="1"/>
    <col min="6411" max="6413" width="14.5703125" style="90" bestFit="1" customWidth="1"/>
    <col min="6414" max="6414" width="16.28515625" style="90" bestFit="1" customWidth="1"/>
    <col min="6415" max="6415" width="7.85546875" style="90" bestFit="1" customWidth="1"/>
    <col min="6416" max="6656" width="10.85546875" style="90"/>
    <col min="6657" max="6657" width="29.42578125" style="90" customWidth="1"/>
    <col min="6658" max="6660" width="14.5703125" style="90" customWidth="1"/>
    <col min="6661" max="6661" width="15.5703125" style="90" customWidth="1"/>
    <col min="6662" max="6662" width="14.28515625" style="90" customWidth="1"/>
    <col min="6663" max="6664" width="14.5703125" style="90" customWidth="1"/>
    <col min="6665" max="6665" width="13.140625" style="90" customWidth="1"/>
    <col min="6666" max="6666" width="16.7109375" style="90" customWidth="1"/>
    <col min="6667" max="6669" width="14.5703125" style="90" bestFit="1" customWidth="1"/>
    <col min="6670" max="6670" width="16.28515625" style="90" bestFit="1" customWidth="1"/>
    <col min="6671" max="6671" width="7.85546875" style="90" bestFit="1" customWidth="1"/>
    <col min="6672" max="6912" width="10.85546875" style="90"/>
    <col min="6913" max="6913" width="29.42578125" style="90" customWidth="1"/>
    <col min="6914" max="6916" width="14.5703125" style="90" customWidth="1"/>
    <col min="6917" max="6917" width="15.5703125" style="90" customWidth="1"/>
    <col min="6918" max="6918" width="14.28515625" style="90" customWidth="1"/>
    <col min="6919" max="6920" width="14.5703125" style="90" customWidth="1"/>
    <col min="6921" max="6921" width="13.140625" style="90" customWidth="1"/>
    <col min="6922" max="6922" width="16.7109375" style="90" customWidth="1"/>
    <col min="6923" max="6925" width="14.5703125" style="90" bestFit="1" customWidth="1"/>
    <col min="6926" max="6926" width="16.28515625" style="90" bestFit="1" customWidth="1"/>
    <col min="6927" max="6927" width="7.85546875" style="90" bestFit="1" customWidth="1"/>
    <col min="6928" max="7168" width="10.85546875" style="90"/>
    <col min="7169" max="7169" width="29.42578125" style="90" customWidth="1"/>
    <col min="7170" max="7172" width="14.5703125" style="90" customWidth="1"/>
    <col min="7173" max="7173" width="15.5703125" style="90" customWidth="1"/>
    <col min="7174" max="7174" width="14.28515625" style="90" customWidth="1"/>
    <col min="7175" max="7176" width="14.5703125" style="90" customWidth="1"/>
    <col min="7177" max="7177" width="13.140625" style="90" customWidth="1"/>
    <col min="7178" max="7178" width="16.7109375" style="90" customWidth="1"/>
    <col min="7179" max="7181" width="14.5703125" style="90" bestFit="1" customWidth="1"/>
    <col min="7182" max="7182" width="16.28515625" style="90" bestFit="1" customWidth="1"/>
    <col min="7183" max="7183" width="7.85546875" style="90" bestFit="1" customWidth="1"/>
    <col min="7184" max="7424" width="10.85546875" style="90"/>
    <col min="7425" max="7425" width="29.42578125" style="90" customWidth="1"/>
    <col min="7426" max="7428" width="14.5703125" style="90" customWidth="1"/>
    <col min="7429" max="7429" width="15.5703125" style="90" customWidth="1"/>
    <col min="7430" max="7430" width="14.28515625" style="90" customWidth="1"/>
    <col min="7431" max="7432" width="14.5703125" style="90" customWidth="1"/>
    <col min="7433" max="7433" width="13.140625" style="90" customWidth="1"/>
    <col min="7434" max="7434" width="16.7109375" style="90" customWidth="1"/>
    <col min="7435" max="7437" width="14.5703125" style="90" bestFit="1" customWidth="1"/>
    <col min="7438" max="7438" width="16.28515625" style="90" bestFit="1" customWidth="1"/>
    <col min="7439" max="7439" width="7.85546875" style="90" bestFit="1" customWidth="1"/>
    <col min="7440" max="7680" width="10.85546875" style="90"/>
    <col min="7681" max="7681" width="29.42578125" style="90" customWidth="1"/>
    <col min="7682" max="7684" width="14.5703125" style="90" customWidth="1"/>
    <col min="7685" max="7685" width="15.5703125" style="90" customWidth="1"/>
    <col min="7686" max="7686" width="14.28515625" style="90" customWidth="1"/>
    <col min="7687" max="7688" width="14.5703125" style="90" customWidth="1"/>
    <col min="7689" max="7689" width="13.140625" style="90" customWidth="1"/>
    <col min="7690" max="7690" width="16.7109375" style="90" customWidth="1"/>
    <col min="7691" max="7693" width="14.5703125" style="90" bestFit="1" customWidth="1"/>
    <col min="7694" max="7694" width="16.28515625" style="90" bestFit="1" customWidth="1"/>
    <col min="7695" max="7695" width="7.85546875" style="90" bestFit="1" customWidth="1"/>
    <col min="7696" max="7936" width="10.85546875" style="90"/>
    <col min="7937" max="7937" width="29.42578125" style="90" customWidth="1"/>
    <col min="7938" max="7940" width="14.5703125" style="90" customWidth="1"/>
    <col min="7941" max="7941" width="15.5703125" style="90" customWidth="1"/>
    <col min="7942" max="7942" width="14.28515625" style="90" customWidth="1"/>
    <col min="7943" max="7944" width="14.5703125" style="90" customWidth="1"/>
    <col min="7945" max="7945" width="13.140625" style="90" customWidth="1"/>
    <col min="7946" max="7946" width="16.7109375" style="90" customWidth="1"/>
    <col min="7947" max="7949" width="14.5703125" style="90" bestFit="1" customWidth="1"/>
    <col min="7950" max="7950" width="16.28515625" style="90" bestFit="1" customWidth="1"/>
    <col min="7951" max="7951" width="7.85546875" style="90" bestFit="1" customWidth="1"/>
    <col min="7952" max="8192" width="10.85546875" style="90"/>
    <col min="8193" max="8193" width="29.42578125" style="90" customWidth="1"/>
    <col min="8194" max="8196" width="14.5703125" style="90" customWidth="1"/>
    <col min="8197" max="8197" width="15.5703125" style="90" customWidth="1"/>
    <col min="8198" max="8198" width="14.28515625" style="90" customWidth="1"/>
    <col min="8199" max="8200" width="14.5703125" style="90" customWidth="1"/>
    <col min="8201" max="8201" width="13.140625" style="90" customWidth="1"/>
    <col min="8202" max="8202" width="16.7109375" style="90" customWidth="1"/>
    <col min="8203" max="8205" width="14.5703125" style="90" bestFit="1" customWidth="1"/>
    <col min="8206" max="8206" width="16.28515625" style="90" bestFit="1" customWidth="1"/>
    <col min="8207" max="8207" width="7.85546875" style="90" bestFit="1" customWidth="1"/>
    <col min="8208" max="8448" width="10.85546875" style="90"/>
    <col min="8449" max="8449" width="29.42578125" style="90" customWidth="1"/>
    <col min="8450" max="8452" width="14.5703125" style="90" customWidth="1"/>
    <col min="8453" max="8453" width="15.5703125" style="90" customWidth="1"/>
    <col min="8454" max="8454" width="14.28515625" style="90" customWidth="1"/>
    <col min="8455" max="8456" width="14.5703125" style="90" customWidth="1"/>
    <col min="8457" max="8457" width="13.140625" style="90" customWidth="1"/>
    <col min="8458" max="8458" width="16.7109375" style="90" customWidth="1"/>
    <col min="8459" max="8461" width="14.5703125" style="90" bestFit="1" customWidth="1"/>
    <col min="8462" max="8462" width="16.28515625" style="90" bestFit="1" customWidth="1"/>
    <col min="8463" max="8463" width="7.85546875" style="90" bestFit="1" customWidth="1"/>
    <col min="8464" max="8704" width="10.85546875" style="90"/>
    <col min="8705" max="8705" width="29.42578125" style="90" customWidth="1"/>
    <col min="8706" max="8708" width="14.5703125" style="90" customWidth="1"/>
    <col min="8709" max="8709" width="15.5703125" style="90" customWidth="1"/>
    <col min="8710" max="8710" width="14.28515625" style="90" customWidth="1"/>
    <col min="8711" max="8712" width="14.5703125" style="90" customWidth="1"/>
    <col min="8713" max="8713" width="13.140625" style="90" customWidth="1"/>
    <col min="8714" max="8714" width="16.7109375" style="90" customWidth="1"/>
    <col min="8715" max="8717" width="14.5703125" style="90" bestFit="1" customWidth="1"/>
    <col min="8718" max="8718" width="16.28515625" style="90" bestFit="1" customWidth="1"/>
    <col min="8719" max="8719" width="7.85546875" style="90" bestFit="1" customWidth="1"/>
    <col min="8720" max="8960" width="10.85546875" style="90"/>
    <col min="8961" max="8961" width="29.42578125" style="90" customWidth="1"/>
    <col min="8962" max="8964" width="14.5703125" style="90" customWidth="1"/>
    <col min="8965" max="8965" width="15.5703125" style="90" customWidth="1"/>
    <col min="8966" max="8966" width="14.28515625" style="90" customWidth="1"/>
    <col min="8967" max="8968" width="14.5703125" style="90" customWidth="1"/>
    <col min="8969" max="8969" width="13.140625" style="90" customWidth="1"/>
    <col min="8970" max="8970" width="16.7109375" style="90" customWidth="1"/>
    <col min="8971" max="8973" width="14.5703125" style="90" bestFit="1" customWidth="1"/>
    <col min="8974" max="8974" width="16.28515625" style="90" bestFit="1" customWidth="1"/>
    <col min="8975" max="8975" width="7.85546875" style="90" bestFit="1" customWidth="1"/>
    <col min="8976" max="9216" width="10.85546875" style="90"/>
    <col min="9217" max="9217" width="29.42578125" style="90" customWidth="1"/>
    <col min="9218" max="9220" width="14.5703125" style="90" customWidth="1"/>
    <col min="9221" max="9221" width="15.5703125" style="90" customWidth="1"/>
    <col min="9222" max="9222" width="14.28515625" style="90" customWidth="1"/>
    <col min="9223" max="9224" width="14.5703125" style="90" customWidth="1"/>
    <col min="9225" max="9225" width="13.140625" style="90" customWidth="1"/>
    <col min="9226" max="9226" width="16.7109375" style="90" customWidth="1"/>
    <col min="9227" max="9229" width="14.5703125" style="90" bestFit="1" customWidth="1"/>
    <col min="9230" max="9230" width="16.28515625" style="90" bestFit="1" customWidth="1"/>
    <col min="9231" max="9231" width="7.85546875" style="90" bestFit="1" customWidth="1"/>
    <col min="9232" max="9472" width="10.85546875" style="90"/>
    <col min="9473" max="9473" width="29.42578125" style="90" customWidth="1"/>
    <col min="9474" max="9476" width="14.5703125" style="90" customWidth="1"/>
    <col min="9477" max="9477" width="15.5703125" style="90" customWidth="1"/>
    <col min="9478" max="9478" width="14.28515625" style="90" customWidth="1"/>
    <col min="9479" max="9480" width="14.5703125" style="90" customWidth="1"/>
    <col min="9481" max="9481" width="13.140625" style="90" customWidth="1"/>
    <col min="9482" max="9482" width="16.7109375" style="90" customWidth="1"/>
    <col min="9483" max="9485" width="14.5703125" style="90" bestFit="1" customWidth="1"/>
    <col min="9486" max="9486" width="16.28515625" style="90" bestFit="1" customWidth="1"/>
    <col min="9487" max="9487" width="7.85546875" style="90" bestFit="1" customWidth="1"/>
    <col min="9488" max="9728" width="10.85546875" style="90"/>
    <col min="9729" max="9729" width="29.42578125" style="90" customWidth="1"/>
    <col min="9730" max="9732" width="14.5703125" style="90" customWidth="1"/>
    <col min="9733" max="9733" width="15.5703125" style="90" customWidth="1"/>
    <col min="9734" max="9734" width="14.28515625" style="90" customWidth="1"/>
    <col min="9735" max="9736" width="14.5703125" style="90" customWidth="1"/>
    <col min="9737" max="9737" width="13.140625" style="90" customWidth="1"/>
    <col min="9738" max="9738" width="16.7109375" style="90" customWidth="1"/>
    <col min="9739" max="9741" width="14.5703125" style="90" bestFit="1" customWidth="1"/>
    <col min="9742" max="9742" width="16.28515625" style="90" bestFit="1" customWidth="1"/>
    <col min="9743" max="9743" width="7.85546875" style="90" bestFit="1" customWidth="1"/>
    <col min="9744" max="9984" width="10.85546875" style="90"/>
    <col min="9985" max="9985" width="29.42578125" style="90" customWidth="1"/>
    <col min="9986" max="9988" width="14.5703125" style="90" customWidth="1"/>
    <col min="9989" max="9989" width="15.5703125" style="90" customWidth="1"/>
    <col min="9990" max="9990" width="14.28515625" style="90" customWidth="1"/>
    <col min="9991" max="9992" width="14.5703125" style="90" customWidth="1"/>
    <col min="9993" max="9993" width="13.140625" style="90" customWidth="1"/>
    <col min="9994" max="9994" width="16.7109375" style="90" customWidth="1"/>
    <col min="9995" max="9997" width="14.5703125" style="90" bestFit="1" customWidth="1"/>
    <col min="9998" max="9998" width="16.28515625" style="90" bestFit="1" customWidth="1"/>
    <col min="9999" max="9999" width="7.85546875" style="90" bestFit="1" customWidth="1"/>
    <col min="10000" max="10240" width="10.85546875" style="90"/>
    <col min="10241" max="10241" width="29.42578125" style="90" customWidth="1"/>
    <col min="10242" max="10244" width="14.5703125" style="90" customWidth="1"/>
    <col min="10245" max="10245" width="15.5703125" style="90" customWidth="1"/>
    <col min="10246" max="10246" width="14.28515625" style="90" customWidth="1"/>
    <col min="10247" max="10248" width="14.5703125" style="90" customWidth="1"/>
    <col min="10249" max="10249" width="13.140625" style="90" customWidth="1"/>
    <col min="10250" max="10250" width="16.7109375" style="90" customWidth="1"/>
    <col min="10251" max="10253" width="14.5703125" style="90" bestFit="1" customWidth="1"/>
    <col min="10254" max="10254" width="16.28515625" style="90" bestFit="1" customWidth="1"/>
    <col min="10255" max="10255" width="7.85546875" style="90" bestFit="1" customWidth="1"/>
    <col min="10256" max="10496" width="10.85546875" style="90"/>
    <col min="10497" max="10497" width="29.42578125" style="90" customWidth="1"/>
    <col min="10498" max="10500" width="14.5703125" style="90" customWidth="1"/>
    <col min="10501" max="10501" width="15.5703125" style="90" customWidth="1"/>
    <col min="10502" max="10502" width="14.28515625" style="90" customWidth="1"/>
    <col min="10503" max="10504" width="14.5703125" style="90" customWidth="1"/>
    <col min="10505" max="10505" width="13.140625" style="90" customWidth="1"/>
    <col min="10506" max="10506" width="16.7109375" style="90" customWidth="1"/>
    <col min="10507" max="10509" width="14.5703125" style="90" bestFit="1" customWidth="1"/>
    <col min="10510" max="10510" width="16.28515625" style="90" bestFit="1" customWidth="1"/>
    <col min="10511" max="10511" width="7.85546875" style="90" bestFit="1" customWidth="1"/>
    <col min="10512" max="10752" width="10.85546875" style="90"/>
    <col min="10753" max="10753" width="29.42578125" style="90" customWidth="1"/>
    <col min="10754" max="10756" width="14.5703125" style="90" customWidth="1"/>
    <col min="10757" max="10757" width="15.5703125" style="90" customWidth="1"/>
    <col min="10758" max="10758" width="14.28515625" style="90" customWidth="1"/>
    <col min="10759" max="10760" width="14.5703125" style="90" customWidth="1"/>
    <col min="10761" max="10761" width="13.140625" style="90" customWidth="1"/>
    <col min="10762" max="10762" width="16.7109375" style="90" customWidth="1"/>
    <col min="10763" max="10765" width="14.5703125" style="90" bestFit="1" customWidth="1"/>
    <col min="10766" max="10766" width="16.28515625" style="90" bestFit="1" customWidth="1"/>
    <col min="10767" max="10767" width="7.85546875" style="90" bestFit="1" customWidth="1"/>
    <col min="10768" max="11008" width="10.85546875" style="90"/>
    <col min="11009" max="11009" width="29.42578125" style="90" customWidth="1"/>
    <col min="11010" max="11012" width="14.5703125" style="90" customWidth="1"/>
    <col min="11013" max="11013" width="15.5703125" style="90" customWidth="1"/>
    <col min="11014" max="11014" width="14.28515625" style="90" customWidth="1"/>
    <col min="11015" max="11016" width="14.5703125" style="90" customWidth="1"/>
    <col min="11017" max="11017" width="13.140625" style="90" customWidth="1"/>
    <col min="11018" max="11018" width="16.7109375" style="90" customWidth="1"/>
    <col min="11019" max="11021" width="14.5703125" style="90" bestFit="1" customWidth="1"/>
    <col min="11022" max="11022" width="16.28515625" style="90" bestFit="1" customWidth="1"/>
    <col min="11023" max="11023" width="7.85546875" style="90" bestFit="1" customWidth="1"/>
    <col min="11024" max="11264" width="10.85546875" style="90"/>
    <col min="11265" max="11265" width="29.42578125" style="90" customWidth="1"/>
    <col min="11266" max="11268" width="14.5703125" style="90" customWidth="1"/>
    <col min="11269" max="11269" width="15.5703125" style="90" customWidth="1"/>
    <col min="11270" max="11270" width="14.28515625" style="90" customWidth="1"/>
    <col min="11271" max="11272" width="14.5703125" style="90" customWidth="1"/>
    <col min="11273" max="11273" width="13.140625" style="90" customWidth="1"/>
    <col min="11274" max="11274" width="16.7109375" style="90" customWidth="1"/>
    <col min="11275" max="11277" width="14.5703125" style="90" bestFit="1" customWidth="1"/>
    <col min="11278" max="11278" width="16.28515625" style="90" bestFit="1" customWidth="1"/>
    <col min="11279" max="11279" width="7.85546875" style="90" bestFit="1" customWidth="1"/>
    <col min="11280" max="11520" width="10.85546875" style="90"/>
    <col min="11521" max="11521" width="29.42578125" style="90" customWidth="1"/>
    <col min="11522" max="11524" width="14.5703125" style="90" customWidth="1"/>
    <col min="11525" max="11525" width="15.5703125" style="90" customWidth="1"/>
    <col min="11526" max="11526" width="14.28515625" style="90" customWidth="1"/>
    <col min="11527" max="11528" width="14.5703125" style="90" customWidth="1"/>
    <col min="11529" max="11529" width="13.140625" style="90" customWidth="1"/>
    <col min="11530" max="11530" width="16.7109375" style="90" customWidth="1"/>
    <col min="11531" max="11533" width="14.5703125" style="90" bestFit="1" customWidth="1"/>
    <col min="11534" max="11534" width="16.28515625" style="90" bestFit="1" customWidth="1"/>
    <col min="11535" max="11535" width="7.85546875" style="90" bestFit="1" customWidth="1"/>
    <col min="11536" max="11776" width="10.85546875" style="90"/>
    <col min="11777" max="11777" width="29.42578125" style="90" customWidth="1"/>
    <col min="11778" max="11780" width="14.5703125" style="90" customWidth="1"/>
    <col min="11781" max="11781" width="15.5703125" style="90" customWidth="1"/>
    <col min="11782" max="11782" width="14.28515625" style="90" customWidth="1"/>
    <col min="11783" max="11784" width="14.5703125" style="90" customWidth="1"/>
    <col min="11785" max="11785" width="13.140625" style="90" customWidth="1"/>
    <col min="11786" max="11786" width="16.7109375" style="90" customWidth="1"/>
    <col min="11787" max="11789" width="14.5703125" style="90" bestFit="1" customWidth="1"/>
    <col min="11790" max="11790" width="16.28515625" style="90" bestFit="1" customWidth="1"/>
    <col min="11791" max="11791" width="7.85546875" style="90" bestFit="1" customWidth="1"/>
    <col min="11792" max="12032" width="10.85546875" style="90"/>
    <col min="12033" max="12033" width="29.42578125" style="90" customWidth="1"/>
    <col min="12034" max="12036" width="14.5703125" style="90" customWidth="1"/>
    <col min="12037" max="12037" width="15.5703125" style="90" customWidth="1"/>
    <col min="12038" max="12038" width="14.28515625" style="90" customWidth="1"/>
    <col min="12039" max="12040" width="14.5703125" style="90" customWidth="1"/>
    <col min="12041" max="12041" width="13.140625" style="90" customWidth="1"/>
    <col min="12042" max="12042" width="16.7109375" style="90" customWidth="1"/>
    <col min="12043" max="12045" width="14.5703125" style="90" bestFit="1" customWidth="1"/>
    <col min="12046" max="12046" width="16.28515625" style="90" bestFit="1" customWidth="1"/>
    <col min="12047" max="12047" width="7.85546875" style="90" bestFit="1" customWidth="1"/>
    <col min="12048" max="12288" width="10.85546875" style="90"/>
    <col min="12289" max="12289" width="29.42578125" style="90" customWidth="1"/>
    <col min="12290" max="12292" width="14.5703125" style="90" customWidth="1"/>
    <col min="12293" max="12293" width="15.5703125" style="90" customWidth="1"/>
    <col min="12294" max="12294" width="14.28515625" style="90" customWidth="1"/>
    <col min="12295" max="12296" width="14.5703125" style="90" customWidth="1"/>
    <col min="12297" max="12297" width="13.140625" style="90" customWidth="1"/>
    <col min="12298" max="12298" width="16.7109375" style="90" customWidth="1"/>
    <col min="12299" max="12301" width="14.5703125" style="90" bestFit="1" customWidth="1"/>
    <col min="12302" max="12302" width="16.28515625" style="90" bestFit="1" customWidth="1"/>
    <col min="12303" max="12303" width="7.85546875" style="90" bestFit="1" customWidth="1"/>
    <col min="12304" max="12544" width="10.85546875" style="90"/>
    <col min="12545" max="12545" width="29.42578125" style="90" customWidth="1"/>
    <col min="12546" max="12548" width="14.5703125" style="90" customWidth="1"/>
    <col min="12549" max="12549" width="15.5703125" style="90" customWidth="1"/>
    <col min="12550" max="12550" width="14.28515625" style="90" customWidth="1"/>
    <col min="12551" max="12552" width="14.5703125" style="90" customWidth="1"/>
    <col min="12553" max="12553" width="13.140625" style="90" customWidth="1"/>
    <col min="12554" max="12554" width="16.7109375" style="90" customWidth="1"/>
    <col min="12555" max="12557" width="14.5703125" style="90" bestFit="1" customWidth="1"/>
    <col min="12558" max="12558" width="16.28515625" style="90" bestFit="1" customWidth="1"/>
    <col min="12559" max="12559" width="7.85546875" style="90" bestFit="1" customWidth="1"/>
    <col min="12560" max="12800" width="10.85546875" style="90"/>
    <col min="12801" max="12801" width="29.42578125" style="90" customWidth="1"/>
    <col min="12802" max="12804" width="14.5703125" style="90" customWidth="1"/>
    <col min="12805" max="12805" width="15.5703125" style="90" customWidth="1"/>
    <col min="12806" max="12806" width="14.28515625" style="90" customWidth="1"/>
    <col min="12807" max="12808" width="14.5703125" style="90" customWidth="1"/>
    <col min="12809" max="12809" width="13.140625" style="90" customWidth="1"/>
    <col min="12810" max="12810" width="16.7109375" style="90" customWidth="1"/>
    <col min="12811" max="12813" width="14.5703125" style="90" bestFit="1" customWidth="1"/>
    <col min="12814" max="12814" width="16.28515625" style="90" bestFit="1" customWidth="1"/>
    <col min="12815" max="12815" width="7.85546875" style="90" bestFit="1" customWidth="1"/>
    <col min="12816" max="13056" width="10.85546875" style="90"/>
    <col min="13057" max="13057" width="29.42578125" style="90" customWidth="1"/>
    <col min="13058" max="13060" width="14.5703125" style="90" customWidth="1"/>
    <col min="13061" max="13061" width="15.5703125" style="90" customWidth="1"/>
    <col min="13062" max="13062" width="14.28515625" style="90" customWidth="1"/>
    <col min="13063" max="13064" width="14.5703125" style="90" customWidth="1"/>
    <col min="13065" max="13065" width="13.140625" style="90" customWidth="1"/>
    <col min="13066" max="13066" width="16.7109375" style="90" customWidth="1"/>
    <col min="13067" max="13069" width="14.5703125" style="90" bestFit="1" customWidth="1"/>
    <col min="13070" max="13070" width="16.28515625" style="90" bestFit="1" customWidth="1"/>
    <col min="13071" max="13071" width="7.85546875" style="90" bestFit="1" customWidth="1"/>
    <col min="13072" max="13312" width="10.85546875" style="90"/>
    <col min="13313" max="13313" width="29.42578125" style="90" customWidth="1"/>
    <col min="13314" max="13316" width="14.5703125" style="90" customWidth="1"/>
    <col min="13317" max="13317" width="15.5703125" style="90" customWidth="1"/>
    <col min="13318" max="13318" width="14.28515625" style="90" customWidth="1"/>
    <col min="13319" max="13320" width="14.5703125" style="90" customWidth="1"/>
    <col min="13321" max="13321" width="13.140625" style="90" customWidth="1"/>
    <col min="13322" max="13322" width="16.7109375" style="90" customWidth="1"/>
    <col min="13323" max="13325" width="14.5703125" style="90" bestFit="1" customWidth="1"/>
    <col min="13326" max="13326" width="16.28515625" style="90" bestFit="1" customWidth="1"/>
    <col min="13327" max="13327" width="7.85546875" style="90" bestFit="1" customWidth="1"/>
    <col min="13328" max="13568" width="10.85546875" style="90"/>
    <col min="13569" max="13569" width="29.42578125" style="90" customWidth="1"/>
    <col min="13570" max="13572" width="14.5703125" style="90" customWidth="1"/>
    <col min="13573" max="13573" width="15.5703125" style="90" customWidth="1"/>
    <col min="13574" max="13574" width="14.28515625" style="90" customWidth="1"/>
    <col min="13575" max="13576" width="14.5703125" style="90" customWidth="1"/>
    <col min="13577" max="13577" width="13.140625" style="90" customWidth="1"/>
    <col min="13578" max="13578" width="16.7109375" style="90" customWidth="1"/>
    <col min="13579" max="13581" width="14.5703125" style="90" bestFit="1" customWidth="1"/>
    <col min="13582" max="13582" width="16.28515625" style="90" bestFit="1" customWidth="1"/>
    <col min="13583" max="13583" width="7.85546875" style="90" bestFit="1" customWidth="1"/>
    <col min="13584" max="13824" width="10.85546875" style="90"/>
    <col min="13825" max="13825" width="29.42578125" style="90" customWidth="1"/>
    <col min="13826" max="13828" width="14.5703125" style="90" customWidth="1"/>
    <col min="13829" max="13829" width="15.5703125" style="90" customWidth="1"/>
    <col min="13830" max="13830" width="14.28515625" style="90" customWidth="1"/>
    <col min="13831" max="13832" width="14.5703125" style="90" customWidth="1"/>
    <col min="13833" max="13833" width="13.140625" style="90" customWidth="1"/>
    <col min="13834" max="13834" width="16.7109375" style="90" customWidth="1"/>
    <col min="13835" max="13837" width="14.5703125" style="90" bestFit="1" customWidth="1"/>
    <col min="13838" max="13838" width="16.28515625" style="90" bestFit="1" customWidth="1"/>
    <col min="13839" max="13839" width="7.85546875" style="90" bestFit="1" customWidth="1"/>
    <col min="13840" max="14080" width="10.85546875" style="90"/>
    <col min="14081" max="14081" width="29.42578125" style="90" customWidth="1"/>
    <col min="14082" max="14084" width="14.5703125" style="90" customWidth="1"/>
    <col min="14085" max="14085" width="15.5703125" style="90" customWidth="1"/>
    <col min="14086" max="14086" width="14.28515625" style="90" customWidth="1"/>
    <col min="14087" max="14088" width="14.5703125" style="90" customWidth="1"/>
    <col min="14089" max="14089" width="13.140625" style="90" customWidth="1"/>
    <col min="14090" max="14090" width="16.7109375" style="90" customWidth="1"/>
    <col min="14091" max="14093" width="14.5703125" style="90" bestFit="1" customWidth="1"/>
    <col min="14094" max="14094" width="16.28515625" style="90" bestFit="1" customWidth="1"/>
    <col min="14095" max="14095" width="7.85546875" style="90" bestFit="1" customWidth="1"/>
    <col min="14096" max="14336" width="10.85546875" style="90"/>
    <col min="14337" max="14337" width="29.42578125" style="90" customWidth="1"/>
    <col min="14338" max="14340" width="14.5703125" style="90" customWidth="1"/>
    <col min="14341" max="14341" width="15.5703125" style="90" customWidth="1"/>
    <col min="14342" max="14342" width="14.28515625" style="90" customWidth="1"/>
    <col min="14343" max="14344" width="14.5703125" style="90" customWidth="1"/>
    <col min="14345" max="14345" width="13.140625" style="90" customWidth="1"/>
    <col min="14346" max="14346" width="16.7109375" style="90" customWidth="1"/>
    <col min="14347" max="14349" width="14.5703125" style="90" bestFit="1" customWidth="1"/>
    <col min="14350" max="14350" width="16.28515625" style="90" bestFit="1" customWidth="1"/>
    <col min="14351" max="14351" width="7.85546875" style="90" bestFit="1" customWidth="1"/>
    <col min="14352" max="14592" width="10.85546875" style="90"/>
    <col min="14593" max="14593" width="29.42578125" style="90" customWidth="1"/>
    <col min="14594" max="14596" width="14.5703125" style="90" customWidth="1"/>
    <col min="14597" max="14597" width="15.5703125" style="90" customWidth="1"/>
    <col min="14598" max="14598" width="14.28515625" style="90" customWidth="1"/>
    <col min="14599" max="14600" width="14.5703125" style="90" customWidth="1"/>
    <col min="14601" max="14601" width="13.140625" style="90" customWidth="1"/>
    <col min="14602" max="14602" width="16.7109375" style="90" customWidth="1"/>
    <col min="14603" max="14605" width="14.5703125" style="90" bestFit="1" customWidth="1"/>
    <col min="14606" max="14606" width="16.28515625" style="90" bestFit="1" customWidth="1"/>
    <col min="14607" max="14607" width="7.85546875" style="90" bestFit="1" customWidth="1"/>
    <col min="14608" max="14848" width="10.85546875" style="90"/>
    <col min="14849" max="14849" width="29.42578125" style="90" customWidth="1"/>
    <col min="14850" max="14852" width="14.5703125" style="90" customWidth="1"/>
    <col min="14853" max="14853" width="15.5703125" style="90" customWidth="1"/>
    <col min="14854" max="14854" width="14.28515625" style="90" customWidth="1"/>
    <col min="14855" max="14856" width="14.5703125" style="90" customWidth="1"/>
    <col min="14857" max="14857" width="13.140625" style="90" customWidth="1"/>
    <col min="14858" max="14858" width="16.7109375" style="90" customWidth="1"/>
    <col min="14859" max="14861" width="14.5703125" style="90" bestFit="1" customWidth="1"/>
    <col min="14862" max="14862" width="16.28515625" style="90" bestFit="1" customWidth="1"/>
    <col min="14863" max="14863" width="7.85546875" style="90" bestFit="1" customWidth="1"/>
    <col min="14864" max="15104" width="10.85546875" style="90"/>
    <col min="15105" max="15105" width="29.42578125" style="90" customWidth="1"/>
    <col min="15106" max="15108" width="14.5703125" style="90" customWidth="1"/>
    <col min="15109" max="15109" width="15.5703125" style="90" customWidth="1"/>
    <col min="15110" max="15110" width="14.28515625" style="90" customWidth="1"/>
    <col min="15111" max="15112" width="14.5703125" style="90" customWidth="1"/>
    <col min="15113" max="15113" width="13.140625" style="90" customWidth="1"/>
    <col min="15114" max="15114" width="16.7109375" style="90" customWidth="1"/>
    <col min="15115" max="15117" width="14.5703125" style="90" bestFit="1" customWidth="1"/>
    <col min="15118" max="15118" width="16.28515625" style="90" bestFit="1" customWidth="1"/>
    <col min="15119" max="15119" width="7.85546875" style="90" bestFit="1" customWidth="1"/>
    <col min="15120" max="15360" width="10.85546875" style="90"/>
    <col min="15361" max="15361" width="29.42578125" style="90" customWidth="1"/>
    <col min="15362" max="15364" width="14.5703125" style="90" customWidth="1"/>
    <col min="15365" max="15365" width="15.5703125" style="90" customWidth="1"/>
    <col min="15366" max="15366" width="14.28515625" style="90" customWidth="1"/>
    <col min="15367" max="15368" width="14.5703125" style="90" customWidth="1"/>
    <col min="15369" max="15369" width="13.140625" style="90" customWidth="1"/>
    <col min="15370" max="15370" width="16.7109375" style="90" customWidth="1"/>
    <col min="15371" max="15373" width="14.5703125" style="90" bestFit="1" customWidth="1"/>
    <col min="15374" max="15374" width="16.28515625" style="90" bestFit="1" customWidth="1"/>
    <col min="15375" max="15375" width="7.85546875" style="90" bestFit="1" customWidth="1"/>
    <col min="15376" max="15616" width="10.85546875" style="90"/>
    <col min="15617" max="15617" width="29.42578125" style="90" customWidth="1"/>
    <col min="15618" max="15620" width="14.5703125" style="90" customWidth="1"/>
    <col min="15621" max="15621" width="15.5703125" style="90" customWidth="1"/>
    <col min="15622" max="15622" width="14.28515625" style="90" customWidth="1"/>
    <col min="15623" max="15624" width="14.5703125" style="90" customWidth="1"/>
    <col min="15625" max="15625" width="13.140625" style="90" customWidth="1"/>
    <col min="15626" max="15626" width="16.7109375" style="90" customWidth="1"/>
    <col min="15627" max="15629" width="14.5703125" style="90" bestFit="1" customWidth="1"/>
    <col min="15630" max="15630" width="16.28515625" style="90" bestFit="1" customWidth="1"/>
    <col min="15631" max="15631" width="7.85546875" style="90" bestFit="1" customWidth="1"/>
    <col min="15632" max="15872" width="10.85546875" style="90"/>
    <col min="15873" max="15873" width="29.42578125" style="90" customWidth="1"/>
    <col min="15874" max="15876" width="14.5703125" style="90" customWidth="1"/>
    <col min="15877" max="15877" width="15.5703125" style="90" customWidth="1"/>
    <col min="15878" max="15878" width="14.28515625" style="90" customWidth="1"/>
    <col min="15879" max="15880" width="14.5703125" style="90" customWidth="1"/>
    <col min="15881" max="15881" width="13.140625" style="90" customWidth="1"/>
    <col min="15882" max="15882" width="16.7109375" style="90" customWidth="1"/>
    <col min="15883" max="15885" width="14.5703125" style="90" bestFit="1" customWidth="1"/>
    <col min="15886" max="15886" width="16.28515625" style="90" bestFit="1" customWidth="1"/>
    <col min="15887" max="15887" width="7.85546875" style="90" bestFit="1" customWidth="1"/>
    <col min="15888" max="16128" width="10.85546875" style="90"/>
    <col min="16129" max="16129" width="29.42578125" style="90" customWidth="1"/>
    <col min="16130" max="16132" width="14.5703125" style="90" customWidth="1"/>
    <col min="16133" max="16133" width="15.5703125" style="90" customWidth="1"/>
    <col min="16134" max="16134" width="14.28515625" style="90" customWidth="1"/>
    <col min="16135" max="16136" width="14.5703125" style="90" customWidth="1"/>
    <col min="16137" max="16137" width="13.140625" style="90" customWidth="1"/>
    <col min="16138" max="16138" width="16.7109375" style="90" customWidth="1"/>
    <col min="16139" max="16141" width="14.5703125" style="90" bestFit="1" customWidth="1"/>
    <col min="16142" max="16142" width="16.28515625" style="90" bestFit="1" customWidth="1"/>
    <col min="16143" max="16143" width="7.85546875" style="90" bestFit="1" customWidth="1"/>
    <col min="16144" max="16384" width="10.85546875" style="90"/>
  </cols>
  <sheetData>
    <row r="1" spans="1:17" s="173" customFormat="1" x14ac:dyDescent="0.2">
      <c r="B1" s="174"/>
      <c r="G1" s="174"/>
      <c r="I1" s="174"/>
      <c r="J1" s="174"/>
      <c r="K1" s="174"/>
      <c r="L1" s="174"/>
      <c r="N1" s="174"/>
    </row>
    <row r="2" spans="1:17" s="173" customFormat="1" x14ac:dyDescent="0.2">
      <c r="B2" s="174"/>
      <c r="G2" s="174"/>
      <c r="I2" s="174"/>
      <c r="J2" s="174"/>
      <c r="K2" s="174"/>
      <c r="L2" s="174"/>
      <c r="N2" s="174"/>
    </row>
    <row r="3" spans="1:17" s="173" customFormat="1" ht="20.25" x14ac:dyDescent="0.3">
      <c r="A3" s="1900" t="s">
        <v>1069</v>
      </c>
      <c r="B3" s="1900"/>
      <c r="C3" s="1900"/>
      <c r="D3" s="1900"/>
      <c r="E3" s="1900"/>
      <c r="F3" s="1900"/>
      <c r="G3" s="1900"/>
      <c r="H3" s="1900"/>
      <c r="I3" s="1900"/>
      <c r="J3" s="1900"/>
      <c r="K3" s="1900"/>
      <c r="L3" s="1900"/>
      <c r="M3" s="1900"/>
      <c r="N3" s="1900"/>
    </row>
    <row r="4" spans="1:17" s="224" customFormat="1" ht="15.75" x14ac:dyDescent="0.25">
      <c r="B4" s="225"/>
      <c r="C4" s="226"/>
      <c r="D4" s="226"/>
      <c r="E4" s="226"/>
      <c r="F4" s="226"/>
      <c r="G4" s="227"/>
      <c r="H4" s="226"/>
      <c r="I4" s="228"/>
      <c r="J4" s="228"/>
      <c r="K4" s="228"/>
      <c r="L4" s="229"/>
      <c r="N4" s="175"/>
    </row>
    <row r="5" spans="1:17" s="224" customFormat="1" ht="16.5" thickBot="1" x14ac:dyDescent="0.3">
      <c r="B5" s="230"/>
      <c r="C5" s="226"/>
      <c r="D5" s="226"/>
      <c r="E5" s="226"/>
      <c r="F5" s="226"/>
      <c r="G5" s="227"/>
      <c r="H5" s="226"/>
      <c r="I5" s="228"/>
      <c r="J5" s="228"/>
      <c r="K5" s="228"/>
      <c r="L5" s="229"/>
      <c r="N5" s="176" t="s">
        <v>189</v>
      </c>
    </row>
    <row r="6" spans="1:17" s="126" customFormat="1" ht="24" customHeight="1" thickBot="1" x14ac:dyDescent="0.3">
      <c r="A6" s="340" t="s">
        <v>214</v>
      </c>
      <c r="B6" s="341" t="s">
        <v>191</v>
      </c>
      <c r="C6" s="342" t="s">
        <v>192</v>
      </c>
      <c r="D6" s="342" t="s">
        <v>193</v>
      </c>
      <c r="E6" s="342" t="s">
        <v>194</v>
      </c>
      <c r="F6" s="342" t="s">
        <v>195</v>
      </c>
      <c r="G6" s="341" t="s">
        <v>196</v>
      </c>
      <c r="H6" s="341" t="s">
        <v>203</v>
      </c>
      <c r="I6" s="341" t="s">
        <v>204</v>
      </c>
      <c r="J6" s="341" t="s">
        <v>197</v>
      </c>
      <c r="K6" s="341" t="s">
        <v>198</v>
      </c>
      <c r="L6" s="341" t="s">
        <v>199</v>
      </c>
      <c r="M6" s="343" t="s">
        <v>200</v>
      </c>
      <c r="N6" s="344" t="s">
        <v>49</v>
      </c>
      <c r="O6" s="345" t="s">
        <v>215</v>
      </c>
    </row>
    <row r="7" spans="1:17" s="232" customFormat="1" ht="24" customHeight="1" thickBot="1" x14ac:dyDescent="0.3">
      <c r="A7" s="346" t="s">
        <v>216</v>
      </c>
      <c r="B7" s="658">
        <f>DATOS!C81</f>
        <v>166122.12</v>
      </c>
      <c r="C7" s="658">
        <f>DATOS!E81</f>
        <v>237705.66</v>
      </c>
      <c r="D7" s="658">
        <f>DATOS!G81</f>
        <v>199491.93</v>
      </c>
      <c r="E7" s="658">
        <f>DATOS!I81</f>
        <v>269161.96999999997</v>
      </c>
      <c r="F7" s="658">
        <f>DATOS!K81</f>
        <v>198639.86</v>
      </c>
      <c r="G7" s="658">
        <f>DATOS!M81</f>
        <v>211692.19</v>
      </c>
      <c r="H7" s="658">
        <f>DATOS!O81</f>
        <v>0</v>
      </c>
      <c r="I7" s="658">
        <f>DATOS!Q81</f>
        <v>0</v>
      </c>
      <c r="J7" s="658">
        <f>DATOS!S81</f>
        <v>0</v>
      </c>
      <c r="K7" s="658">
        <f>DATOS!U81</f>
        <v>0</v>
      </c>
      <c r="L7" s="658">
        <f>DATOS!W81</f>
        <v>0</v>
      </c>
      <c r="M7" s="658">
        <f>DATOS!Y81</f>
        <v>0</v>
      </c>
      <c r="N7" s="545">
        <f>SUM($B7:$M7)</f>
        <v>1282813.73</v>
      </c>
      <c r="O7" s="377">
        <f t="shared" ref="O7:O12" si="0">N7/$N$13</f>
        <v>0.57377901787107055</v>
      </c>
      <c r="P7" s="231"/>
      <c r="Q7" s="231"/>
    </row>
    <row r="8" spans="1:17" s="232" customFormat="1" ht="24" customHeight="1" thickBot="1" x14ac:dyDescent="0.3">
      <c r="A8" s="1115" t="s">
        <v>707</v>
      </c>
      <c r="B8" s="1116">
        <f>DATOS!D95+DATOS!C95</f>
        <v>95881.64</v>
      </c>
      <c r="C8" s="1116">
        <f>DATOS!F95</f>
        <v>128390.48</v>
      </c>
      <c r="D8" s="1116">
        <f>DATOS!H95</f>
        <v>108585.16</v>
      </c>
      <c r="E8" s="1116">
        <f>DATOS!J95</f>
        <v>115706.75</v>
      </c>
      <c r="F8" s="1116">
        <f>DATOS!L95</f>
        <v>108298.14</v>
      </c>
      <c r="G8" s="1116">
        <f>DATOS!N95</f>
        <v>92068.47</v>
      </c>
      <c r="H8" s="1116">
        <f>DATOS!P95</f>
        <v>0</v>
      </c>
      <c r="I8" s="1116">
        <f>DATOS!R95</f>
        <v>0</v>
      </c>
      <c r="J8" s="1116">
        <f>DATOS!T95</f>
        <v>0</v>
      </c>
      <c r="K8" s="1116">
        <f>DATOS!V95</f>
        <v>0</v>
      </c>
      <c r="L8" s="1116">
        <f>DATOS!X95</f>
        <v>0</v>
      </c>
      <c r="M8" s="1116">
        <f>DATOS!Z95</f>
        <v>0</v>
      </c>
      <c r="N8" s="545">
        <f>SUM($B8:$M8)</f>
        <v>648930.64</v>
      </c>
      <c r="O8" s="377">
        <f t="shared" si="0"/>
        <v>0.29025475529143679</v>
      </c>
      <c r="P8" s="231"/>
      <c r="Q8" s="231"/>
    </row>
    <row r="9" spans="1:17" s="232" customFormat="1" ht="24" customHeight="1" thickBot="1" x14ac:dyDescent="0.3">
      <c r="A9" s="347" t="s">
        <v>217</v>
      </c>
      <c r="B9" s="542">
        <f>DATOS!C79+DATOS!C86+DATOS!C93+DATOS!C94+DATOS!C96+DATOS!C102+DATOS!C108+DATOS!C110+DATOS!C111+DATOS!C113+DATOS!C115+DATOS!C119+DATOS!C126+DATOS!C129+DATOS!C131+DATOS!C135+DATOS!C136+DATOS!C146+DATOS!C147+DATOS!C150+DATOS!C151</f>
        <v>30115.98</v>
      </c>
      <c r="C9" s="542">
        <f>DATOS!E79+DATOS!E86+DATOS!E93+DATOS!E94+DATOS!E96+DATOS!E102+DATOS!E108+DATOS!E110+DATOS!E111+DATOS!E113+DATOS!E115+DATOS!E119+DATOS!E126+DATOS!E129+DATOS!E131+DATOS!E135+DATOS!E136+DATOS!E146+DATOS!E147+DATOS!E150+DATOS!E151</f>
        <v>24707.08</v>
      </c>
      <c r="D9" s="542">
        <f>DATOS!G79+DATOS!G86+DATOS!G93+DATOS!G94+DATOS!G96+DATOS!G102+DATOS!G108+DATOS!G110+DATOS!G111+DATOS!G113+DATOS!G115+DATOS!G119+DATOS!G126+DATOS!G129+DATOS!G131+DATOS!G135+DATOS!G136+DATOS!G146+DATOS!G147+DATOS!G150+DATOS!G151</f>
        <v>32052.690000000002</v>
      </c>
      <c r="E9" s="542">
        <f>DATOS!I79+DATOS!I86+DATOS!I93+DATOS!I94+DATOS!I96+DATOS!I102+DATOS!I108+DATOS!I110+DATOS!I111+DATOS!I113+DATOS!I115+DATOS!I119+DATOS!I126+DATOS!I129+DATOS!I131+DATOS!I135+DATOS!I136+DATOS!I146+DATOS!I147+DATOS!I150+DATOS!I151</f>
        <v>29477.43</v>
      </c>
      <c r="F9" s="542">
        <f>DATOS!K79+DATOS!K86+DATOS!K93+DATOS!K94+DATOS!K96+DATOS!K102+DATOS!K108+DATOS!K110+DATOS!K111+DATOS!K113+DATOS!K115+DATOS!K119+DATOS!K126+DATOS!K129+DATOS!K131+DATOS!K135+DATOS!K136+DATOS!K146+DATOS!K147+DATOS!K150+DATOS!K151</f>
        <v>36672.040000000008</v>
      </c>
      <c r="G9" s="542">
        <f>DATOS!M79+DATOS!M86+DATOS!M93+DATOS!M94+DATOS!M96+DATOS!M102+DATOS!M108+DATOS!M110+DATOS!M111+DATOS!M113+DATOS!M115+DATOS!M119+DATOS!M126+DATOS!M129+DATOS!M131+DATOS!M135+DATOS!M136+DATOS!M146+DATOS!M147+DATOS!M150+DATOS!M151</f>
        <v>27969.06</v>
      </c>
      <c r="H9" s="542">
        <f>DATOS!O79+DATOS!O86+DATOS!O93+DATOS!O94+DATOS!O96+DATOS!O102+DATOS!O108+DATOS!O110+DATOS!O111+DATOS!O113+DATOS!O115+DATOS!O119+DATOS!O126+DATOS!O129+DATOS!O131+DATOS!O135+DATOS!O136+DATOS!O146+DATOS!O147+DATOS!O150+DATOS!O151</f>
        <v>0</v>
      </c>
      <c r="I9" s="542">
        <f>DATOS!Q79+DATOS!Q86+DATOS!Q93+DATOS!Q94+DATOS!Q96+DATOS!Q102+DATOS!Q108+DATOS!Q110+DATOS!Q111+DATOS!Q113+DATOS!Q115+DATOS!Q119+DATOS!Q126+DATOS!Q129+DATOS!Q131+DATOS!Q135+DATOS!Q136+DATOS!Q146+DATOS!Q147+DATOS!Q150+DATOS!Q151</f>
        <v>0</v>
      </c>
      <c r="J9" s="542">
        <f>DATOS!S79+DATOS!S86+DATOS!S93+DATOS!S94+DATOS!S96+DATOS!S102+DATOS!S108+DATOS!S110+DATOS!S111+DATOS!S113+DATOS!S115+DATOS!S119+DATOS!S126+DATOS!S129+DATOS!S131+DATOS!S135+DATOS!S136+DATOS!S146+DATOS!S147+DATOS!S150+DATOS!S151</f>
        <v>0</v>
      </c>
      <c r="K9" s="542">
        <f>DATOS!U79+DATOS!U86+DATOS!U93+DATOS!U94+DATOS!U96+DATOS!U102+DATOS!U108+DATOS!U110+DATOS!U111+DATOS!U113+DATOS!U115+DATOS!U119+DATOS!U126+DATOS!U129+DATOS!U131+DATOS!U135+DATOS!U136+DATOS!U146+DATOS!U147+DATOS!U150+DATOS!U151</f>
        <v>0</v>
      </c>
      <c r="L9" s="542">
        <f>DATOS!W79+DATOS!W86+DATOS!W93+DATOS!W94+DATOS!W96+DATOS!W102+DATOS!W108+DATOS!W110+DATOS!W111+DATOS!W113+DATOS!W115+DATOS!W119+DATOS!W126+DATOS!W129+DATOS!W131+DATOS!W135+DATOS!W136+DATOS!W146+DATOS!W147+DATOS!W150+DATOS!W151</f>
        <v>0</v>
      </c>
      <c r="M9" s="542">
        <f>DATOS!Y79+DATOS!Y86+DATOS!Y93+DATOS!Y94+DATOS!Y96+DATOS!Y102+DATOS!Y108+DATOS!Y110+DATOS!Y111+DATOS!Y113+DATOS!Y115+DATOS!Y119+DATOS!Y126+DATOS!Y129+DATOS!Y131+DATOS!Y135+DATOS!Y136+DATOS!Y146+DATOS!Y147+DATOS!Y150+DATOS!Y151</f>
        <v>0</v>
      </c>
      <c r="N9" s="545">
        <f t="shared" ref="N9:N15" si="1">SUM($B9:$M9)</f>
        <v>180994.28</v>
      </c>
      <c r="O9" s="377">
        <f t="shared" si="0"/>
        <v>8.0955416823205936E-2</v>
      </c>
      <c r="P9" s="231"/>
      <c r="Q9" s="231"/>
    </row>
    <row r="10" spans="1:17" s="232" customFormat="1" ht="24" customHeight="1" thickBot="1" x14ac:dyDescent="0.3">
      <c r="A10" s="348" t="s">
        <v>218</v>
      </c>
      <c r="B10" s="542">
        <f>DATOS!C80+DATOS!C82+DATOS!C83+DATOS!C84+DATOS!C85+DATOS!C87+DATOS!C88+DATOS!C89+DATOS!C90+DATOS!C91+DATOS!C92+DATOS!C97+DATOS!C98+DATOS!C99+DATOS!C100+DATOS!C105+DATOS!C107+DATOS!C109+DATOS!C112+DATOS!C114+DATOS!C116+DATOS!C117+DATOS!C120+DATOS!C123+DATOS!C132+DATOS!C137+DATOS!C139+DATOS!C141+DATOS!C143+DATOS!C144+DATOS!C152</f>
        <v>2468.96</v>
      </c>
      <c r="C10" s="542">
        <f>DATOS!E80+DATOS!E82+DATOS!E83+DATOS!E84+DATOS!E85+DATOS!E87+DATOS!E88+DATOS!E89+DATOS!E90+DATOS!E91+DATOS!E92+DATOS!E97+DATOS!E98+DATOS!E99+DATOS!E100+DATOS!E105+DATOS!E107+DATOS!E109+DATOS!E112+DATOS!E114+DATOS!E116+DATOS!E117+DATOS!E120+DATOS!E123+DATOS!E132+DATOS!E137+DATOS!E139+DATOS!E141+DATOS!E143+DATOS!E144+DATOS!E152</f>
        <v>9568.6999999999989</v>
      </c>
      <c r="D10" s="542">
        <f>DATOS!G80+DATOS!G82+DATOS!G83+DATOS!G84+DATOS!G85+DATOS!G87+DATOS!G88+DATOS!G89+DATOS!G90+DATOS!G91+DATOS!G92+DATOS!G97+DATOS!G98+DATOS!G99+DATOS!G100+DATOS!G105+DATOS!G107+DATOS!G109+DATOS!G112+DATOS!G114+DATOS!G116+DATOS!G117+DATOS!G120+DATOS!G123+DATOS!G132+DATOS!G137+DATOS!G139+DATOS!G141+DATOS!G143+DATOS!G144+DATOS!G152</f>
        <v>5548.0099999999993</v>
      </c>
      <c r="E10" s="542">
        <f>DATOS!I80+DATOS!I82+DATOS!I83+DATOS!I84+DATOS!I85+DATOS!I87+DATOS!I88+DATOS!I89+DATOS!I90+DATOS!I91+DATOS!I92+DATOS!I97+DATOS!I98+DATOS!I99+DATOS!I100+DATOS!I105+DATOS!I107+DATOS!I109+DATOS!I112+DATOS!I114+DATOS!I116+DATOS!I117+DATOS!I120+DATOS!I123+DATOS!I132+DATOS!I137+DATOS!I139+DATOS!I141+DATOS!I143+DATOS!I144+DATOS!I152</f>
        <v>7211.33</v>
      </c>
      <c r="F10" s="542">
        <f>DATOS!K80+DATOS!K82+DATOS!K83+DATOS!K84+DATOS!K85+DATOS!K87+DATOS!K88+DATOS!K89+DATOS!K90+DATOS!K91+DATOS!K92+DATOS!K97+DATOS!K98+DATOS!K99+DATOS!K100+DATOS!K105+DATOS!K107+DATOS!K109+DATOS!K112+DATOS!K114+DATOS!K116+DATOS!K117+DATOS!K120+DATOS!K123+DATOS!K132+DATOS!K137+DATOS!K139+DATOS!K141+DATOS!K143+DATOS!K144+DATOS!K152</f>
        <v>1729.3500000000001</v>
      </c>
      <c r="G10" s="542">
        <f>DATOS!M80+DATOS!M82+DATOS!M83+DATOS!M84+DATOS!M85+DATOS!M87+DATOS!M88+DATOS!M89+DATOS!M90+DATOS!M91+DATOS!M92+DATOS!M97+DATOS!M98+DATOS!M99+DATOS!M100+DATOS!M105+DATOS!M107+DATOS!M109+DATOS!M112+DATOS!M114+DATOS!M116+DATOS!M117+DATOS!M120+DATOS!M123+DATOS!M132+DATOS!M137+DATOS!M139+DATOS!M141+DATOS!M143+DATOS!M144+DATOS!M152</f>
        <v>9780.5999999999985</v>
      </c>
      <c r="H10" s="542">
        <f>DATOS!O80+DATOS!O82+DATOS!O83+DATOS!O84+DATOS!O85+DATOS!O87+DATOS!O88+DATOS!O89+DATOS!O90+DATOS!O91+DATOS!O92+DATOS!O97+DATOS!O98+DATOS!O99+DATOS!O100+DATOS!O105+DATOS!O107+DATOS!O109+DATOS!O112+DATOS!O114+DATOS!O116+DATOS!O117+DATOS!O120+DATOS!O123+DATOS!O132+DATOS!O137+DATOS!O139+DATOS!O141+DATOS!O143+DATOS!O144+DATOS!O152</f>
        <v>0</v>
      </c>
      <c r="I10" s="542">
        <f>DATOS!Q80+DATOS!Q82+DATOS!Q83+DATOS!Q84+DATOS!Q85+DATOS!Q87+DATOS!Q88+DATOS!Q89+DATOS!Q90+DATOS!Q91+DATOS!Q92+DATOS!Q97+DATOS!Q98+DATOS!Q99+DATOS!Q100+DATOS!Q105+DATOS!Q107+DATOS!Q109+DATOS!Q112+DATOS!Q114+DATOS!Q116+DATOS!Q117+DATOS!Q120+DATOS!Q123+DATOS!Q132+DATOS!Q137+DATOS!Q139+DATOS!Q141+DATOS!Q143+DATOS!Q144+DATOS!Q152</f>
        <v>0</v>
      </c>
      <c r="J10" s="542">
        <f>DATOS!S80+DATOS!S82+DATOS!S83+DATOS!S84+DATOS!S85+DATOS!S87+DATOS!S88+DATOS!S89+DATOS!S90+DATOS!S91+DATOS!S92+DATOS!S97+DATOS!S98+DATOS!S99+DATOS!S100+DATOS!S105+DATOS!S107+DATOS!S109+DATOS!S112+DATOS!S114+DATOS!S116+DATOS!S117+DATOS!S120+DATOS!S123+DATOS!S132+DATOS!S137+DATOS!S139+DATOS!S141+DATOS!S143+DATOS!S144+DATOS!S152</f>
        <v>0</v>
      </c>
      <c r="K10" s="542">
        <f>DATOS!U80+DATOS!U82+DATOS!U83+DATOS!U84+DATOS!U85+DATOS!U87+DATOS!U88+DATOS!U89+DATOS!U90+DATOS!U91+DATOS!U92+DATOS!U97+DATOS!U98+DATOS!U99+DATOS!U100+DATOS!U105+DATOS!U107+DATOS!U109+DATOS!U112+DATOS!U114+DATOS!U116+DATOS!U117+DATOS!U120+DATOS!U123+DATOS!U132+DATOS!U137+DATOS!U139+DATOS!U141+DATOS!U143+DATOS!U144+DATOS!U152</f>
        <v>0</v>
      </c>
      <c r="L10" s="542">
        <f>DATOS!W80+DATOS!W82+DATOS!W83+DATOS!W84+DATOS!W85+DATOS!W87+DATOS!W88+DATOS!W89+DATOS!W90+DATOS!W91+DATOS!W92+DATOS!W97+DATOS!W98+DATOS!W99+DATOS!W100+DATOS!W105+DATOS!W107+DATOS!W109+DATOS!W112+DATOS!W114+DATOS!W116+DATOS!W117+DATOS!W120+DATOS!W123+DATOS!W132+DATOS!W137+DATOS!W139+DATOS!W141+DATOS!W143+DATOS!W144+DATOS!W152</f>
        <v>0</v>
      </c>
      <c r="M10" s="542">
        <f>DATOS!Y80+DATOS!Y82+DATOS!Y83+DATOS!Y84+DATOS!Y85+DATOS!Y87+DATOS!Y88+DATOS!Y89+DATOS!Y90+DATOS!Y91+DATOS!Y92+DATOS!Y97+DATOS!Y98+DATOS!Y99+DATOS!Y100+DATOS!Y105+DATOS!Y107+DATOS!Y109+DATOS!Y112+DATOS!Y114+DATOS!Y116+DATOS!Y117+DATOS!Y120+DATOS!Y123+DATOS!Y132+DATOS!Y137+DATOS!Y139+DATOS!Y141+DATOS!Y143+DATOS!Y144+DATOS!Y51</f>
        <v>0</v>
      </c>
      <c r="N10" s="545">
        <f t="shared" si="1"/>
        <v>36306.949999999997</v>
      </c>
      <c r="O10" s="377">
        <f t="shared" si="0"/>
        <v>1.6239431825300205E-2</v>
      </c>
      <c r="P10" s="231"/>
      <c r="Q10" s="231"/>
    </row>
    <row r="11" spans="1:17" s="126" customFormat="1" ht="24" customHeight="1" thickBot="1" x14ac:dyDescent="0.3">
      <c r="A11" s="347" t="s">
        <v>219</v>
      </c>
      <c r="B11" s="543">
        <f>DATOS!C101+DATOS!C104+DATOS!C106+DATOS!C122+DATOS!C127+DATOS!C128+DATOS!C134+DATOS!C140+DATOS!C145+DATOS!C148+DATOS!C149+DATOS!C153</f>
        <v>9081.85</v>
      </c>
      <c r="C11" s="543">
        <f>DATOS!E101+DATOS!E104+DATOS!E106+DATOS!E122+DATOS!E127+DATOS!E128+DATOS!E134+DATOS!E140+DATOS!E148+DATOS!E149+DATOS!E153+DATOS!E145</f>
        <v>6278.4</v>
      </c>
      <c r="D11" s="543">
        <f>DATOS!G101+DATOS!G104+DATOS!G106+DATOS!G122+DATOS!G127+DATOS!G128+DATOS!G134+DATOS!G140+DATOS!G145+DATOS!G148+DATOS!G149+DATOS!G153</f>
        <v>8508.69</v>
      </c>
      <c r="E11" s="543">
        <f>DATOS!I101+DATOS!I104+DATOS!I106+DATOS!I122+DATOS!I127+DATOS!I128+DATOS!I134+DATOS!I140+DATOS!I145+DATOS!I148+DATOS!I149+DATOS!I153</f>
        <v>7335.5199999999995</v>
      </c>
      <c r="F11" s="543">
        <f>DATOS!K101+DATOS!K104+DATOS!K106+DATOS!K122+DATOS!K127+DATOS!K128+DATOS!K134+DATOS!K140+DATOS!K145+DATOS!K148+DATOS!K149+DATOS!K153</f>
        <v>7570.87</v>
      </c>
      <c r="G11" s="543">
        <f>DATOS!M101+DATOS!M104+DATOS!M106+DATOS!M122+DATOS!M127+DATOS!M128+DATOS!M134+DATOS!M140+DATOS!M145+DATOS!M148+DATOS!M149+DATOS!M153</f>
        <v>5270.0099999999993</v>
      </c>
      <c r="H11" s="543">
        <f>DATOS!O101+DATOS!O104+DATOS!O106+DATOS!O122+DATOS!O127+DATOS!O128+DATOS!O134+DATOS!O140+DATOS!O145+DATOS!O148+DATOS!O149+DATOS!O153</f>
        <v>0</v>
      </c>
      <c r="I11" s="543">
        <f>DATOS!Q101+DATOS!Q104+DATOS!Q106+DATOS!Q122+DATOS!Q127+DATOS!Q128+DATOS!Q134+DATOS!Q140+DATOS!Q145+DATOS!Q148+DATOS!Q149+DATOS!Q153</f>
        <v>0</v>
      </c>
      <c r="J11" s="543">
        <f>DATOS!S101+DATOS!S104+DATOS!S106+DATOS!S122+DATOS!S127+DATOS!S128+DATOS!S134+DATOS!S140+DATOS!S145+DATOS!S148+DATOS!S149+DATOS!S153</f>
        <v>0</v>
      </c>
      <c r="K11" s="543">
        <f>DATOS!U101+DATOS!U104+DATOS!U106+DATOS!U122+DATOS!U127+DATOS!U128+DATOS!U134+DATOS!U140+DATOS!U145+DATOS!U148+DATOS!U149+DATOS!U153</f>
        <v>0</v>
      </c>
      <c r="L11" s="543">
        <f>DATOS!W101+DATOS!W104+DATOS!W106+DATOS!W122+DATOS!W127+DATOS!W128+DATOS!W134+DATOS!W140+DATOS!W145+DATOS!W148+DATOS!W149+DATOS!W153</f>
        <v>0</v>
      </c>
      <c r="M11" s="543">
        <f>DATOS!Y101+DATOS!Y104+DATOS!Y106+DATOS!Y122+DATOS!Y127+DATOS!Y128+DATOS!Y134+DATOS!Y140+DATOS!Y145+DATOS!Y148+DATOS!Y149+DATOS!Y153</f>
        <v>0</v>
      </c>
      <c r="N11" s="545">
        <f t="shared" si="1"/>
        <v>44045.340000000004</v>
      </c>
      <c r="O11" s="377">
        <f t="shared" si="0"/>
        <v>1.9700671528513639E-2</v>
      </c>
      <c r="P11" s="233"/>
      <c r="Q11" s="233"/>
    </row>
    <row r="12" spans="1:17" s="126" customFormat="1" ht="24" customHeight="1" thickBot="1" x14ac:dyDescent="0.3">
      <c r="A12" s="347" t="s">
        <v>220</v>
      </c>
      <c r="B12" s="542">
        <f>DATOS!C103+DATOS!C118+DATOS!C121+DATOS!C124+DATOS!C125+DATOS!C130+DATOS!C133+DATOS!C138+DATOS!C142+DATOS!C154</f>
        <v>10616.37</v>
      </c>
      <c r="C12" s="542">
        <f>DATOS!E103+DATOS!E118+DATOS!E121+DATOS!E124+DATOS!E125+DATOS!E130+DATOS!E133+DATOS!E138+DATOS!E154</f>
        <v>7544.9699999999993</v>
      </c>
      <c r="D12" s="542">
        <f>DATOS!G103+DATOS!G118+DATOS!G121+DATOS!G124+DATOS!G125+DATOS!G130+DATOS!G133+DATOS!G138+DATOS!G154</f>
        <v>6997.4</v>
      </c>
      <c r="E12" s="542">
        <f>DATOS!I103+DATOS!I118+DATOS!I121+DATOS!I124+DATOS!I125+DATOS!I130+DATOS!I133+DATOS!I138+DATOS!I154</f>
        <v>9750.1999999999989</v>
      </c>
      <c r="F12" s="542">
        <f>DATOS!K103+DATOS!K118+DATOS!K121+DATOS!K124+DATOS!K125+DATOS!K130+DATOS!K133+DATOS!K138+DATOS!K154</f>
        <v>4103.8599999999997</v>
      </c>
      <c r="G12" s="542">
        <f>DATOS!M103+DATOS!M118+DATOS!M121+DATOS!M124+DATOS!M125+DATOS!M130+DATOS!M133+DATOS!M138+DATOS!M154</f>
        <v>3624.1100000000006</v>
      </c>
      <c r="H12" s="542">
        <f>DATOS!O103+DATOS!O118+DATOS!O121+DATOS!O124+DATOS!O125+DATOS!O130+DATOS!O133+DATOS!O138+DATOS!O154</f>
        <v>0</v>
      </c>
      <c r="I12" s="542">
        <f>DATOS!Q103+DATOS!Q118+DATOS!Q121+DATOS!Q124+DATOS!Q125+DATOS!Q130+DATOS!Q133+DATOS!Q138+DATOS!Q154</f>
        <v>0</v>
      </c>
      <c r="J12" s="542">
        <f>DATOS!S103+DATOS!S118+DATOS!S121+DATOS!S124+DATOS!S125+DATOS!S130+DATOS!S133+DATOS!S138+DATOS!S154</f>
        <v>0</v>
      </c>
      <c r="K12" s="542">
        <f>DATOS!U103+DATOS!U118+DATOS!U121+DATOS!U124+DATOS!U125+DATOS!U130+DATOS!U133+DATOS!U138+DATOS!U154</f>
        <v>0</v>
      </c>
      <c r="L12" s="542">
        <f>DATOS!W103+DATOS!W118+DATOS!W121+DATOS!W124+DATOS!W125+DATOS!W130+DATOS!W133+DATOS!W138+DATOS!W154</f>
        <v>0</v>
      </c>
      <c r="M12" s="542">
        <f>DATOS!Y103+DATOS!Y118+DATOS!Y121+DATOS!Y124+DATOS!Y125+DATOS!Y130+DATOS!Y133+DATOS!Y138+DATOS!Y154</f>
        <v>0</v>
      </c>
      <c r="N12" s="545">
        <f t="shared" si="1"/>
        <v>42636.909999999996</v>
      </c>
      <c r="O12" s="377">
        <f t="shared" si="0"/>
        <v>1.9070706660473009E-2</v>
      </c>
      <c r="P12" s="233"/>
      <c r="Q12" s="233"/>
    </row>
    <row r="13" spans="1:17" s="126" customFormat="1" ht="24" customHeight="1" thickBot="1" x14ac:dyDescent="0.3">
      <c r="A13" s="349" t="s">
        <v>221</v>
      </c>
      <c r="B13" s="546">
        <f>SUM(B$7:B$12)</f>
        <v>314286.92</v>
      </c>
      <c r="C13" s="546">
        <f t="shared" ref="C13:M13" si="2">SUM(C$7:C$12)</f>
        <v>414195.29000000004</v>
      </c>
      <c r="D13" s="546">
        <f t="shared" si="2"/>
        <v>361183.88</v>
      </c>
      <c r="E13" s="546">
        <f t="shared" si="2"/>
        <v>438643.20000000001</v>
      </c>
      <c r="F13" s="546">
        <f t="shared" si="2"/>
        <v>357014.12</v>
      </c>
      <c r="G13" s="546">
        <f t="shared" si="2"/>
        <v>350404.44</v>
      </c>
      <c r="H13" s="546">
        <f t="shared" si="2"/>
        <v>0</v>
      </c>
      <c r="I13" s="546">
        <f t="shared" si="2"/>
        <v>0</v>
      </c>
      <c r="J13" s="546">
        <f t="shared" si="2"/>
        <v>0</v>
      </c>
      <c r="K13" s="546">
        <f t="shared" si="2"/>
        <v>0</v>
      </c>
      <c r="L13" s="546">
        <f t="shared" si="2"/>
        <v>0</v>
      </c>
      <c r="M13" s="546">
        <f t="shared" si="2"/>
        <v>0</v>
      </c>
      <c r="N13" s="545">
        <f t="shared" si="1"/>
        <v>2235727.8499999996</v>
      </c>
      <c r="O13" s="350">
        <v>100</v>
      </c>
    </row>
    <row r="14" spans="1:17" s="126" customFormat="1" ht="24" customHeight="1" thickBot="1" x14ac:dyDescent="0.3">
      <c r="A14" s="351" t="s">
        <v>725</v>
      </c>
      <c r="B14" s="352">
        <f>DATOS!C$22</f>
        <v>22</v>
      </c>
      <c r="C14" s="352">
        <f>DATOS!E$22</f>
        <v>19</v>
      </c>
      <c r="D14" s="352">
        <f>DATOS!G$22</f>
        <v>20</v>
      </c>
      <c r="E14" s="352">
        <f>DATOS!I$22</f>
        <v>21</v>
      </c>
      <c r="F14" s="352">
        <f>DATOS!K$22</f>
        <v>22</v>
      </c>
      <c r="G14" s="352">
        <f>DATOS!M$22</f>
        <v>21</v>
      </c>
      <c r="H14" s="352">
        <f>DATOS!O$22</f>
        <v>22</v>
      </c>
      <c r="I14" s="352">
        <f>DATOS!Q$22</f>
        <v>12</v>
      </c>
      <c r="J14" s="352">
        <f>DATOS!S$22</f>
        <v>20</v>
      </c>
      <c r="K14" s="352">
        <f>DATOS!U$22</f>
        <v>22</v>
      </c>
      <c r="L14" s="352">
        <f>DATOS!W$22</f>
        <v>21</v>
      </c>
      <c r="M14" s="352">
        <f>DATOS!Y$22</f>
        <v>14</v>
      </c>
      <c r="N14" s="745">
        <f t="shared" si="1"/>
        <v>236</v>
      </c>
      <c r="O14" s="353"/>
    </row>
    <row r="15" spans="1:17" s="126" customFormat="1" ht="24" customHeight="1" x14ac:dyDescent="0.25">
      <c r="A15" s="351" t="s">
        <v>724</v>
      </c>
      <c r="B15" s="352">
        <f>DATOS!D$22</f>
        <v>22</v>
      </c>
      <c r="C15" s="352">
        <f>DATOS!F$22</f>
        <v>20</v>
      </c>
      <c r="D15" s="352">
        <f>DATOS!H$22</f>
        <v>20</v>
      </c>
      <c r="E15" s="352">
        <f>DATOS!J$22</f>
        <v>21</v>
      </c>
      <c r="F15" s="352">
        <f>DATOS!L$22</f>
        <v>22</v>
      </c>
      <c r="G15" s="352">
        <f>DATOS!N$22</f>
        <v>21</v>
      </c>
      <c r="H15" s="352">
        <f>DATOS!P$22</f>
        <v>22</v>
      </c>
      <c r="I15" s="352">
        <f>DATOS!R$22</f>
        <v>12</v>
      </c>
      <c r="J15" s="352">
        <f>DATOS!T$22</f>
        <v>20</v>
      </c>
      <c r="K15" s="352">
        <f>DATOS!V$22</f>
        <v>22</v>
      </c>
      <c r="L15" s="352">
        <f>DATOS!X$22</f>
        <v>21</v>
      </c>
      <c r="M15" s="352">
        <f>DATOS!Z$22</f>
        <v>14</v>
      </c>
      <c r="N15" s="745">
        <f t="shared" si="1"/>
        <v>237</v>
      </c>
      <c r="O15" s="1118"/>
    </row>
    <row r="16" spans="1:17" s="126" customFormat="1" ht="24" customHeight="1" x14ac:dyDescent="0.25">
      <c r="A16" s="1117" t="s">
        <v>727</v>
      </c>
      <c r="B16" s="1119">
        <f>(B$7+B$9+B$10+B$11+B$12)/B$14</f>
        <v>9927.5127272727277</v>
      </c>
      <c r="C16" s="1119">
        <f t="shared" ref="C16:M16" si="3">(C$7+C$9+C$10+C$11+C$12)/C$14</f>
        <v>15042.358421052631</v>
      </c>
      <c r="D16" s="1119">
        <f t="shared" si="3"/>
        <v>12629.936</v>
      </c>
      <c r="E16" s="1119">
        <f t="shared" si="3"/>
        <v>15377.926190476192</v>
      </c>
      <c r="F16" s="1119">
        <f t="shared" si="3"/>
        <v>11305.271818181818</v>
      </c>
      <c r="G16" s="1119">
        <f t="shared" si="3"/>
        <v>12301.712857142858</v>
      </c>
      <c r="H16" s="1119">
        <f t="shared" si="3"/>
        <v>0</v>
      </c>
      <c r="I16" s="1119">
        <f t="shared" si="3"/>
        <v>0</v>
      </c>
      <c r="J16" s="1119">
        <f t="shared" si="3"/>
        <v>0</v>
      </c>
      <c r="K16" s="1119">
        <f t="shared" si="3"/>
        <v>0</v>
      </c>
      <c r="L16" s="1119">
        <f t="shared" si="3"/>
        <v>0</v>
      </c>
      <c r="M16" s="1119">
        <f t="shared" si="3"/>
        <v>0</v>
      </c>
      <c r="N16" s="1120">
        <f>(N7+N9+N10+N11+N12)/N14</f>
        <v>6723.7169915254235</v>
      </c>
      <c r="O16" s="1118"/>
    </row>
    <row r="17" spans="1:17" s="126" customFormat="1" ht="24" customHeight="1" thickBot="1" x14ac:dyDescent="0.3">
      <c r="A17" s="354" t="s">
        <v>726</v>
      </c>
      <c r="B17" s="547">
        <f>B$8/B$15</f>
        <v>4358.2563636363639</v>
      </c>
      <c r="C17" s="547">
        <f t="shared" ref="C17:M17" si="4">C$8/C$15</f>
        <v>6419.5239999999994</v>
      </c>
      <c r="D17" s="547">
        <f t="shared" si="4"/>
        <v>5429.2579999999998</v>
      </c>
      <c r="E17" s="547">
        <f t="shared" si="4"/>
        <v>5509.8452380952385</v>
      </c>
      <c r="F17" s="547">
        <f t="shared" si="4"/>
        <v>4922.6427272727269</v>
      </c>
      <c r="G17" s="547">
        <f t="shared" si="4"/>
        <v>4384.2128571428575</v>
      </c>
      <c r="H17" s="547">
        <f t="shared" si="4"/>
        <v>0</v>
      </c>
      <c r="I17" s="547">
        <f t="shared" si="4"/>
        <v>0</v>
      </c>
      <c r="J17" s="547">
        <f t="shared" si="4"/>
        <v>0</v>
      </c>
      <c r="K17" s="547">
        <f t="shared" si="4"/>
        <v>0</v>
      </c>
      <c r="L17" s="547">
        <f t="shared" si="4"/>
        <v>0</v>
      </c>
      <c r="M17" s="547">
        <f t="shared" si="4"/>
        <v>0</v>
      </c>
      <c r="N17" s="548">
        <f>N8/N15</f>
        <v>2738.1039662447256</v>
      </c>
      <c r="O17" s="355"/>
      <c r="P17" s="233"/>
      <c r="Q17" s="233"/>
    </row>
    <row r="18" spans="1:17" s="126" customFormat="1" ht="24" customHeight="1" thickBot="1" x14ac:dyDescent="0.3">
      <c r="A18" s="354" t="s">
        <v>728</v>
      </c>
      <c r="B18" s="547">
        <f>SUM(B16:B17)</f>
        <v>14285.769090909092</v>
      </c>
      <c r="C18" s="547">
        <f t="shared" ref="C18:N18" si="5">SUM(C16:C17)</f>
        <v>21461.882421052629</v>
      </c>
      <c r="D18" s="547">
        <f t="shared" si="5"/>
        <v>18059.194</v>
      </c>
      <c r="E18" s="547">
        <f t="shared" si="5"/>
        <v>20887.771428571432</v>
      </c>
      <c r="F18" s="547">
        <f t="shared" si="5"/>
        <v>16227.914545454545</v>
      </c>
      <c r="G18" s="547">
        <f t="shared" si="5"/>
        <v>16685.925714285717</v>
      </c>
      <c r="H18" s="547">
        <f t="shared" si="5"/>
        <v>0</v>
      </c>
      <c r="I18" s="547">
        <f t="shared" si="5"/>
        <v>0</v>
      </c>
      <c r="J18" s="547">
        <f t="shared" si="5"/>
        <v>0</v>
      </c>
      <c r="K18" s="547">
        <f t="shared" si="5"/>
        <v>0</v>
      </c>
      <c r="L18" s="547">
        <f t="shared" si="5"/>
        <v>0</v>
      </c>
      <c r="M18" s="547">
        <f t="shared" si="5"/>
        <v>0</v>
      </c>
      <c r="N18" s="547">
        <f t="shared" si="5"/>
        <v>9461.8209577701491</v>
      </c>
      <c r="O18" s="355"/>
      <c r="P18" s="233"/>
      <c r="Q18" s="233"/>
    </row>
    <row r="19" spans="1:17" s="173" customFormat="1" ht="12" customHeight="1" x14ac:dyDescent="0.2">
      <c r="B19" s="174"/>
      <c r="G19" s="174"/>
      <c r="H19" s="126"/>
      <c r="I19" s="174"/>
      <c r="J19" s="174"/>
      <c r="K19" s="174"/>
      <c r="L19" s="234"/>
      <c r="N19" s="174"/>
    </row>
    <row r="20" spans="1:17" ht="28.5" customHeight="1" x14ac:dyDescent="0.2">
      <c r="L20" s="235"/>
    </row>
    <row r="51" spans="1:1" ht="15.75" x14ac:dyDescent="0.25">
      <c r="A51" s="236"/>
    </row>
  </sheetData>
  <mergeCells count="1">
    <mergeCell ref="A3:N3"/>
  </mergeCells>
  <printOptions horizontalCentered="1"/>
  <pageMargins left="0.15748031496062992" right="0.23622047244094491" top="0.55000000000000004" bottom="0.31496062992125984" header="0" footer="0"/>
  <pageSetup paperSize="9" scale="60" orientation="landscape" horizontalDpi="4294967292" r:id="rId1"/>
  <headerFooter alignWithMargins="0">
    <oddFooter>&amp;R&amp;12Pág.. 1</oddFooter>
  </headerFooter>
  <ignoredErrors>
    <ignoredError sqref="J16:M18" evalError="1"/>
    <ignoredError sqref="G9 J11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rgb="FF0000FF"/>
    <pageSetUpPr fitToPage="1"/>
  </sheetPr>
  <dimension ref="A1:Q84"/>
  <sheetViews>
    <sheetView showGridLines="0" workbookViewId="0">
      <selection activeCell="E43" sqref="E43"/>
    </sheetView>
  </sheetViews>
  <sheetFormatPr baseColWidth="10" defaultRowHeight="12.75" x14ac:dyDescent="0.2"/>
  <cols>
    <col min="1" max="1" width="28.7109375" style="90" customWidth="1"/>
    <col min="2" max="2" width="14.140625" style="90" customWidth="1"/>
    <col min="3" max="3" width="14" style="90" customWidth="1"/>
    <col min="4" max="4" width="14.140625" style="90" customWidth="1"/>
    <col min="5" max="5" width="14.5703125" style="90" customWidth="1"/>
    <col min="6" max="6" width="14.28515625" style="90" customWidth="1"/>
    <col min="7" max="7" width="14.42578125" style="90" customWidth="1"/>
    <col min="8" max="8" width="13.85546875" style="90" customWidth="1"/>
    <col min="9" max="9" width="12.7109375" style="90" customWidth="1"/>
    <col min="10" max="10" width="13.5703125" style="90" customWidth="1"/>
    <col min="11" max="11" width="14.7109375" style="90" customWidth="1"/>
    <col min="12" max="12" width="13.28515625" style="90" bestFit="1" customWidth="1"/>
    <col min="13" max="13" width="12.140625" style="90" customWidth="1"/>
    <col min="14" max="14" width="12.42578125" style="90" customWidth="1"/>
    <col min="15" max="256" width="10.85546875" style="90"/>
    <col min="257" max="257" width="31.28515625" style="90" customWidth="1"/>
    <col min="258" max="269" width="13.28515625" style="90" bestFit="1" customWidth="1"/>
    <col min="270" max="270" width="16.28515625" style="90" bestFit="1" customWidth="1"/>
    <col min="271" max="512" width="10.85546875" style="90"/>
    <col min="513" max="513" width="31.28515625" style="90" customWidth="1"/>
    <col min="514" max="525" width="13.28515625" style="90" bestFit="1" customWidth="1"/>
    <col min="526" max="526" width="16.28515625" style="90" bestFit="1" customWidth="1"/>
    <col min="527" max="768" width="10.85546875" style="90"/>
    <col min="769" max="769" width="31.28515625" style="90" customWidth="1"/>
    <col min="770" max="781" width="13.28515625" style="90" bestFit="1" customWidth="1"/>
    <col min="782" max="782" width="16.28515625" style="90" bestFit="1" customWidth="1"/>
    <col min="783" max="1024" width="10.85546875" style="90"/>
    <col min="1025" max="1025" width="31.28515625" style="90" customWidth="1"/>
    <col min="1026" max="1037" width="13.28515625" style="90" bestFit="1" customWidth="1"/>
    <col min="1038" max="1038" width="16.28515625" style="90" bestFit="1" customWidth="1"/>
    <col min="1039" max="1280" width="10.85546875" style="90"/>
    <col min="1281" max="1281" width="31.28515625" style="90" customWidth="1"/>
    <col min="1282" max="1293" width="13.28515625" style="90" bestFit="1" customWidth="1"/>
    <col min="1294" max="1294" width="16.28515625" style="90" bestFit="1" customWidth="1"/>
    <col min="1295" max="1536" width="10.85546875" style="90"/>
    <col min="1537" max="1537" width="31.28515625" style="90" customWidth="1"/>
    <col min="1538" max="1549" width="13.28515625" style="90" bestFit="1" customWidth="1"/>
    <col min="1550" max="1550" width="16.28515625" style="90" bestFit="1" customWidth="1"/>
    <col min="1551" max="1792" width="10.85546875" style="90"/>
    <col min="1793" max="1793" width="31.28515625" style="90" customWidth="1"/>
    <col min="1794" max="1805" width="13.28515625" style="90" bestFit="1" customWidth="1"/>
    <col min="1806" max="1806" width="16.28515625" style="90" bestFit="1" customWidth="1"/>
    <col min="1807" max="2048" width="10.85546875" style="90"/>
    <col min="2049" max="2049" width="31.28515625" style="90" customWidth="1"/>
    <col min="2050" max="2061" width="13.28515625" style="90" bestFit="1" customWidth="1"/>
    <col min="2062" max="2062" width="16.28515625" style="90" bestFit="1" customWidth="1"/>
    <col min="2063" max="2304" width="10.85546875" style="90"/>
    <col min="2305" max="2305" width="31.28515625" style="90" customWidth="1"/>
    <col min="2306" max="2317" width="13.28515625" style="90" bestFit="1" customWidth="1"/>
    <col min="2318" max="2318" width="16.28515625" style="90" bestFit="1" customWidth="1"/>
    <col min="2319" max="2560" width="10.85546875" style="90"/>
    <col min="2561" max="2561" width="31.28515625" style="90" customWidth="1"/>
    <col min="2562" max="2573" width="13.28515625" style="90" bestFit="1" customWidth="1"/>
    <col min="2574" max="2574" width="16.28515625" style="90" bestFit="1" customWidth="1"/>
    <col min="2575" max="2816" width="10.85546875" style="90"/>
    <col min="2817" max="2817" width="31.28515625" style="90" customWidth="1"/>
    <col min="2818" max="2829" width="13.28515625" style="90" bestFit="1" customWidth="1"/>
    <col min="2830" max="2830" width="16.28515625" style="90" bestFit="1" customWidth="1"/>
    <col min="2831" max="3072" width="10.85546875" style="90"/>
    <col min="3073" max="3073" width="31.28515625" style="90" customWidth="1"/>
    <col min="3074" max="3085" width="13.28515625" style="90" bestFit="1" customWidth="1"/>
    <col min="3086" max="3086" width="16.28515625" style="90" bestFit="1" customWidth="1"/>
    <col min="3087" max="3328" width="10.85546875" style="90"/>
    <col min="3329" max="3329" width="31.28515625" style="90" customWidth="1"/>
    <col min="3330" max="3341" width="13.28515625" style="90" bestFit="1" customWidth="1"/>
    <col min="3342" max="3342" width="16.28515625" style="90" bestFit="1" customWidth="1"/>
    <col min="3343" max="3584" width="10.85546875" style="90"/>
    <col min="3585" max="3585" width="31.28515625" style="90" customWidth="1"/>
    <col min="3586" max="3597" width="13.28515625" style="90" bestFit="1" customWidth="1"/>
    <col min="3598" max="3598" width="16.28515625" style="90" bestFit="1" customWidth="1"/>
    <col min="3599" max="3840" width="10.85546875" style="90"/>
    <col min="3841" max="3841" width="31.28515625" style="90" customWidth="1"/>
    <col min="3842" max="3853" width="13.28515625" style="90" bestFit="1" customWidth="1"/>
    <col min="3854" max="3854" width="16.28515625" style="90" bestFit="1" customWidth="1"/>
    <col min="3855" max="4096" width="10.85546875" style="90"/>
    <col min="4097" max="4097" width="31.28515625" style="90" customWidth="1"/>
    <col min="4098" max="4109" width="13.28515625" style="90" bestFit="1" customWidth="1"/>
    <col min="4110" max="4110" width="16.28515625" style="90" bestFit="1" customWidth="1"/>
    <col min="4111" max="4352" width="10.85546875" style="90"/>
    <col min="4353" max="4353" width="31.28515625" style="90" customWidth="1"/>
    <col min="4354" max="4365" width="13.28515625" style="90" bestFit="1" customWidth="1"/>
    <col min="4366" max="4366" width="16.28515625" style="90" bestFit="1" customWidth="1"/>
    <col min="4367" max="4608" width="10.85546875" style="90"/>
    <col min="4609" max="4609" width="31.28515625" style="90" customWidth="1"/>
    <col min="4610" max="4621" width="13.28515625" style="90" bestFit="1" customWidth="1"/>
    <col min="4622" max="4622" width="16.28515625" style="90" bestFit="1" customWidth="1"/>
    <col min="4623" max="4864" width="10.85546875" style="90"/>
    <col min="4865" max="4865" width="31.28515625" style="90" customWidth="1"/>
    <col min="4866" max="4877" width="13.28515625" style="90" bestFit="1" customWidth="1"/>
    <col min="4878" max="4878" width="16.28515625" style="90" bestFit="1" customWidth="1"/>
    <col min="4879" max="5120" width="10.85546875" style="90"/>
    <col min="5121" max="5121" width="31.28515625" style="90" customWidth="1"/>
    <col min="5122" max="5133" width="13.28515625" style="90" bestFit="1" customWidth="1"/>
    <col min="5134" max="5134" width="16.28515625" style="90" bestFit="1" customWidth="1"/>
    <col min="5135" max="5376" width="10.85546875" style="90"/>
    <col min="5377" max="5377" width="31.28515625" style="90" customWidth="1"/>
    <col min="5378" max="5389" width="13.28515625" style="90" bestFit="1" customWidth="1"/>
    <col min="5390" max="5390" width="16.28515625" style="90" bestFit="1" customWidth="1"/>
    <col min="5391" max="5632" width="10.85546875" style="90"/>
    <col min="5633" max="5633" width="31.28515625" style="90" customWidth="1"/>
    <col min="5634" max="5645" width="13.28515625" style="90" bestFit="1" customWidth="1"/>
    <col min="5646" max="5646" width="16.28515625" style="90" bestFit="1" customWidth="1"/>
    <col min="5647" max="5888" width="10.85546875" style="90"/>
    <col min="5889" max="5889" width="31.28515625" style="90" customWidth="1"/>
    <col min="5890" max="5901" width="13.28515625" style="90" bestFit="1" customWidth="1"/>
    <col min="5902" max="5902" width="16.28515625" style="90" bestFit="1" customWidth="1"/>
    <col min="5903" max="6144" width="10.85546875" style="90"/>
    <col min="6145" max="6145" width="31.28515625" style="90" customWidth="1"/>
    <col min="6146" max="6157" width="13.28515625" style="90" bestFit="1" customWidth="1"/>
    <col min="6158" max="6158" width="16.28515625" style="90" bestFit="1" customWidth="1"/>
    <col min="6159" max="6400" width="10.85546875" style="90"/>
    <col min="6401" max="6401" width="31.28515625" style="90" customWidth="1"/>
    <col min="6402" max="6413" width="13.28515625" style="90" bestFit="1" customWidth="1"/>
    <col min="6414" max="6414" width="16.28515625" style="90" bestFit="1" customWidth="1"/>
    <col min="6415" max="6656" width="10.85546875" style="90"/>
    <col min="6657" max="6657" width="31.28515625" style="90" customWidth="1"/>
    <col min="6658" max="6669" width="13.28515625" style="90" bestFit="1" customWidth="1"/>
    <col min="6670" max="6670" width="16.28515625" style="90" bestFit="1" customWidth="1"/>
    <col min="6671" max="6912" width="10.85546875" style="90"/>
    <col min="6913" max="6913" width="31.28515625" style="90" customWidth="1"/>
    <col min="6914" max="6925" width="13.28515625" style="90" bestFit="1" customWidth="1"/>
    <col min="6926" max="6926" width="16.28515625" style="90" bestFit="1" customWidth="1"/>
    <col min="6927" max="7168" width="10.85546875" style="90"/>
    <col min="7169" max="7169" width="31.28515625" style="90" customWidth="1"/>
    <col min="7170" max="7181" width="13.28515625" style="90" bestFit="1" customWidth="1"/>
    <col min="7182" max="7182" width="16.28515625" style="90" bestFit="1" customWidth="1"/>
    <col min="7183" max="7424" width="10.85546875" style="90"/>
    <col min="7425" max="7425" width="31.28515625" style="90" customWidth="1"/>
    <col min="7426" max="7437" width="13.28515625" style="90" bestFit="1" customWidth="1"/>
    <col min="7438" max="7438" width="16.28515625" style="90" bestFit="1" customWidth="1"/>
    <col min="7439" max="7680" width="10.85546875" style="90"/>
    <col min="7681" max="7681" width="31.28515625" style="90" customWidth="1"/>
    <col min="7682" max="7693" width="13.28515625" style="90" bestFit="1" customWidth="1"/>
    <col min="7694" max="7694" width="16.28515625" style="90" bestFit="1" customWidth="1"/>
    <col min="7695" max="7936" width="10.85546875" style="90"/>
    <col min="7937" max="7937" width="31.28515625" style="90" customWidth="1"/>
    <col min="7938" max="7949" width="13.28515625" style="90" bestFit="1" customWidth="1"/>
    <col min="7950" max="7950" width="16.28515625" style="90" bestFit="1" customWidth="1"/>
    <col min="7951" max="8192" width="10.85546875" style="90"/>
    <col min="8193" max="8193" width="31.28515625" style="90" customWidth="1"/>
    <col min="8194" max="8205" width="13.28515625" style="90" bestFit="1" customWidth="1"/>
    <col min="8206" max="8206" width="16.28515625" style="90" bestFit="1" customWidth="1"/>
    <col min="8207" max="8448" width="10.85546875" style="90"/>
    <col min="8449" max="8449" width="31.28515625" style="90" customWidth="1"/>
    <col min="8450" max="8461" width="13.28515625" style="90" bestFit="1" customWidth="1"/>
    <col min="8462" max="8462" width="16.28515625" style="90" bestFit="1" customWidth="1"/>
    <col min="8463" max="8704" width="10.85546875" style="90"/>
    <col min="8705" max="8705" width="31.28515625" style="90" customWidth="1"/>
    <col min="8706" max="8717" width="13.28515625" style="90" bestFit="1" customWidth="1"/>
    <col min="8718" max="8718" width="16.28515625" style="90" bestFit="1" customWidth="1"/>
    <col min="8719" max="8960" width="10.85546875" style="90"/>
    <col min="8961" max="8961" width="31.28515625" style="90" customWidth="1"/>
    <col min="8962" max="8973" width="13.28515625" style="90" bestFit="1" customWidth="1"/>
    <col min="8974" max="8974" width="16.28515625" style="90" bestFit="1" customWidth="1"/>
    <col min="8975" max="9216" width="10.85546875" style="90"/>
    <col min="9217" max="9217" width="31.28515625" style="90" customWidth="1"/>
    <col min="9218" max="9229" width="13.28515625" style="90" bestFit="1" customWidth="1"/>
    <col min="9230" max="9230" width="16.28515625" style="90" bestFit="1" customWidth="1"/>
    <col min="9231" max="9472" width="10.85546875" style="90"/>
    <col min="9473" max="9473" width="31.28515625" style="90" customWidth="1"/>
    <col min="9474" max="9485" width="13.28515625" style="90" bestFit="1" customWidth="1"/>
    <col min="9486" max="9486" width="16.28515625" style="90" bestFit="1" customWidth="1"/>
    <col min="9487" max="9728" width="10.85546875" style="90"/>
    <col min="9729" max="9729" width="31.28515625" style="90" customWidth="1"/>
    <col min="9730" max="9741" width="13.28515625" style="90" bestFit="1" customWidth="1"/>
    <col min="9742" max="9742" width="16.28515625" style="90" bestFit="1" customWidth="1"/>
    <col min="9743" max="9984" width="10.85546875" style="90"/>
    <col min="9985" max="9985" width="31.28515625" style="90" customWidth="1"/>
    <col min="9986" max="9997" width="13.28515625" style="90" bestFit="1" customWidth="1"/>
    <col min="9998" max="9998" width="16.28515625" style="90" bestFit="1" customWidth="1"/>
    <col min="9999" max="10240" width="10.85546875" style="90"/>
    <col min="10241" max="10241" width="31.28515625" style="90" customWidth="1"/>
    <col min="10242" max="10253" width="13.28515625" style="90" bestFit="1" customWidth="1"/>
    <col min="10254" max="10254" width="16.28515625" style="90" bestFit="1" customWidth="1"/>
    <col min="10255" max="10496" width="10.85546875" style="90"/>
    <col min="10497" max="10497" width="31.28515625" style="90" customWidth="1"/>
    <col min="10498" max="10509" width="13.28515625" style="90" bestFit="1" customWidth="1"/>
    <col min="10510" max="10510" width="16.28515625" style="90" bestFit="1" customWidth="1"/>
    <col min="10511" max="10752" width="10.85546875" style="90"/>
    <col min="10753" max="10753" width="31.28515625" style="90" customWidth="1"/>
    <col min="10754" max="10765" width="13.28515625" style="90" bestFit="1" customWidth="1"/>
    <col min="10766" max="10766" width="16.28515625" style="90" bestFit="1" customWidth="1"/>
    <col min="10767" max="11008" width="10.85546875" style="90"/>
    <col min="11009" max="11009" width="31.28515625" style="90" customWidth="1"/>
    <col min="11010" max="11021" width="13.28515625" style="90" bestFit="1" customWidth="1"/>
    <col min="11022" max="11022" width="16.28515625" style="90" bestFit="1" customWidth="1"/>
    <col min="11023" max="11264" width="10.85546875" style="90"/>
    <col min="11265" max="11265" width="31.28515625" style="90" customWidth="1"/>
    <col min="11266" max="11277" width="13.28515625" style="90" bestFit="1" customWidth="1"/>
    <col min="11278" max="11278" width="16.28515625" style="90" bestFit="1" customWidth="1"/>
    <col min="11279" max="11520" width="10.85546875" style="90"/>
    <col min="11521" max="11521" width="31.28515625" style="90" customWidth="1"/>
    <col min="11522" max="11533" width="13.28515625" style="90" bestFit="1" customWidth="1"/>
    <col min="11534" max="11534" width="16.28515625" style="90" bestFit="1" customWidth="1"/>
    <col min="11535" max="11776" width="10.85546875" style="90"/>
    <col min="11777" max="11777" width="31.28515625" style="90" customWidth="1"/>
    <col min="11778" max="11789" width="13.28515625" style="90" bestFit="1" customWidth="1"/>
    <col min="11790" max="11790" width="16.28515625" style="90" bestFit="1" customWidth="1"/>
    <col min="11791" max="12032" width="10.85546875" style="90"/>
    <col min="12033" max="12033" width="31.28515625" style="90" customWidth="1"/>
    <col min="12034" max="12045" width="13.28515625" style="90" bestFit="1" customWidth="1"/>
    <col min="12046" max="12046" width="16.28515625" style="90" bestFit="1" customWidth="1"/>
    <col min="12047" max="12288" width="10.85546875" style="90"/>
    <col min="12289" max="12289" width="31.28515625" style="90" customWidth="1"/>
    <col min="12290" max="12301" width="13.28515625" style="90" bestFit="1" customWidth="1"/>
    <col min="12302" max="12302" width="16.28515625" style="90" bestFit="1" customWidth="1"/>
    <col min="12303" max="12544" width="10.85546875" style="90"/>
    <col min="12545" max="12545" width="31.28515625" style="90" customWidth="1"/>
    <col min="12546" max="12557" width="13.28515625" style="90" bestFit="1" customWidth="1"/>
    <col min="12558" max="12558" width="16.28515625" style="90" bestFit="1" customWidth="1"/>
    <col min="12559" max="12800" width="10.85546875" style="90"/>
    <col min="12801" max="12801" width="31.28515625" style="90" customWidth="1"/>
    <col min="12802" max="12813" width="13.28515625" style="90" bestFit="1" customWidth="1"/>
    <col min="12814" max="12814" width="16.28515625" style="90" bestFit="1" customWidth="1"/>
    <col min="12815" max="13056" width="10.85546875" style="90"/>
    <col min="13057" max="13057" width="31.28515625" style="90" customWidth="1"/>
    <col min="13058" max="13069" width="13.28515625" style="90" bestFit="1" customWidth="1"/>
    <col min="13070" max="13070" width="16.28515625" style="90" bestFit="1" customWidth="1"/>
    <col min="13071" max="13312" width="10.85546875" style="90"/>
    <col min="13313" max="13313" width="31.28515625" style="90" customWidth="1"/>
    <col min="13314" max="13325" width="13.28515625" style="90" bestFit="1" customWidth="1"/>
    <col min="13326" max="13326" width="16.28515625" style="90" bestFit="1" customWidth="1"/>
    <col min="13327" max="13568" width="10.85546875" style="90"/>
    <col min="13569" max="13569" width="31.28515625" style="90" customWidth="1"/>
    <col min="13570" max="13581" width="13.28515625" style="90" bestFit="1" customWidth="1"/>
    <col min="13582" max="13582" width="16.28515625" style="90" bestFit="1" customWidth="1"/>
    <col min="13583" max="13824" width="10.85546875" style="90"/>
    <col min="13825" max="13825" width="31.28515625" style="90" customWidth="1"/>
    <col min="13826" max="13837" width="13.28515625" style="90" bestFit="1" customWidth="1"/>
    <col min="13838" max="13838" width="16.28515625" style="90" bestFit="1" customWidth="1"/>
    <col min="13839" max="14080" width="10.85546875" style="90"/>
    <col min="14081" max="14081" width="31.28515625" style="90" customWidth="1"/>
    <col min="14082" max="14093" width="13.28515625" style="90" bestFit="1" customWidth="1"/>
    <col min="14094" max="14094" width="16.28515625" style="90" bestFit="1" customWidth="1"/>
    <col min="14095" max="14336" width="10.85546875" style="90"/>
    <col min="14337" max="14337" width="31.28515625" style="90" customWidth="1"/>
    <col min="14338" max="14349" width="13.28515625" style="90" bestFit="1" customWidth="1"/>
    <col min="14350" max="14350" width="16.28515625" style="90" bestFit="1" customWidth="1"/>
    <col min="14351" max="14592" width="10.85546875" style="90"/>
    <col min="14593" max="14593" width="31.28515625" style="90" customWidth="1"/>
    <col min="14594" max="14605" width="13.28515625" style="90" bestFit="1" customWidth="1"/>
    <col min="14606" max="14606" width="16.28515625" style="90" bestFit="1" customWidth="1"/>
    <col min="14607" max="14848" width="10.85546875" style="90"/>
    <col min="14849" max="14849" width="31.28515625" style="90" customWidth="1"/>
    <col min="14850" max="14861" width="13.28515625" style="90" bestFit="1" customWidth="1"/>
    <col min="14862" max="14862" width="16.28515625" style="90" bestFit="1" customWidth="1"/>
    <col min="14863" max="15104" width="10.85546875" style="90"/>
    <col min="15105" max="15105" width="31.28515625" style="90" customWidth="1"/>
    <col min="15106" max="15117" width="13.28515625" style="90" bestFit="1" customWidth="1"/>
    <col min="15118" max="15118" width="16.28515625" style="90" bestFit="1" customWidth="1"/>
    <col min="15119" max="15360" width="10.85546875" style="90"/>
    <col min="15361" max="15361" width="31.28515625" style="90" customWidth="1"/>
    <col min="15362" max="15373" width="13.28515625" style="90" bestFit="1" customWidth="1"/>
    <col min="15374" max="15374" width="16.28515625" style="90" bestFit="1" customWidth="1"/>
    <col min="15375" max="15616" width="10.85546875" style="90"/>
    <col min="15617" max="15617" width="31.28515625" style="90" customWidth="1"/>
    <col min="15618" max="15629" width="13.28515625" style="90" bestFit="1" customWidth="1"/>
    <col min="15630" max="15630" width="16.28515625" style="90" bestFit="1" customWidth="1"/>
    <col min="15631" max="15872" width="10.85546875" style="90"/>
    <col min="15873" max="15873" width="31.28515625" style="90" customWidth="1"/>
    <col min="15874" max="15885" width="13.28515625" style="90" bestFit="1" customWidth="1"/>
    <col min="15886" max="15886" width="16.28515625" style="90" bestFit="1" customWidth="1"/>
    <col min="15887" max="16128" width="10.85546875" style="90"/>
    <col min="16129" max="16129" width="31.28515625" style="90" customWidth="1"/>
    <col min="16130" max="16141" width="13.28515625" style="90" bestFit="1" customWidth="1"/>
    <col min="16142" max="16142" width="16.28515625" style="90" bestFit="1" customWidth="1"/>
    <col min="16143" max="16384" width="10.85546875" style="90"/>
  </cols>
  <sheetData>
    <row r="1" spans="1:17" s="126" customFormat="1" x14ac:dyDescent="0.2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3"/>
    </row>
    <row r="2" spans="1:17" s="126" customFormat="1" x14ac:dyDescent="0.2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3"/>
    </row>
    <row r="3" spans="1:17" s="126" customFormat="1" x14ac:dyDescent="0.2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3"/>
    </row>
    <row r="4" spans="1:17" s="173" customFormat="1" ht="20.25" x14ac:dyDescent="0.3">
      <c r="A4" s="1900" t="s">
        <v>223</v>
      </c>
      <c r="B4" s="1900"/>
      <c r="C4" s="1900"/>
      <c r="D4" s="1900"/>
      <c r="E4" s="1900"/>
      <c r="F4" s="1900"/>
      <c r="G4" s="1900"/>
      <c r="H4" s="1900"/>
      <c r="I4" s="1900"/>
      <c r="J4" s="1900"/>
      <c r="K4" s="1900"/>
      <c r="L4" s="1900"/>
      <c r="M4" s="1900"/>
      <c r="N4" s="1900"/>
    </row>
    <row r="5" spans="1:17" s="126" customFormat="1" x14ac:dyDescent="0.2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176" t="s">
        <v>189</v>
      </c>
      <c r="O5" s="233"/>
    </row>
    <row r="6" spans="1:17" s="126" customFormat="1" ht="13.5" thickBot="1" x14ac:dyDescent="0.25">
      <c r="A6" s="239"/>
      <c r="B6" s="240" t="s">
        <v>191</v>
      </c>
      <c r="C6" s="240" t="s">
        <v>192</v>
      </c>
      <c r="D6" s="240" t="s">
        <v>193</v>
      </c>
      <c r="E6" s="240" t="s">
        <v>194</v>
      </c>
      <c r="F6" s="240" t="s">
        <v>195</v>
      </c>
      <c r="G6" s="240" t="s">
        <v>196</v>
      </c>
      <c r="H6" s="240" t="s">
        <v>203</v>
      </c>
      <c r="I6" s="240" t="s">
        <v>204</v>
      </c>
      <c r="J6" s="240" t="s">
        <v>197</v>
      </c>
      <c r="K6" s="240" t="s">
        <v>198</v>
      </c>
      <c r="L6" s="240" t="s">
        <v>199</v>
      </c>
      <c r="M6" s="240" t="s">
        <v>200</v>
      </c>
      <c r="N6" s="240" t="s">
        <v>187</v>
      </c>
      <c r="O6" s="233"/>
    </row>
    <row r="7" spans="1:17" s="126" customFormat="1" ht="13.5" thickBot="1" x14ac:dyDescent="0.25">
      <c r="A7" s="241" t="s">
        <v>1071</v>
      </c>
      <c r="B7" s="242">
        <f>DATOS!C$3/DATOS!C$22</f>
        <v>9927.5127272727277</v>
      </c>
      <c r="C7" s="242">
        <f>DATOS!E$3/DATOS!E$22</f>
        <v>15042.358421052631</v>
      </c>
      <c r="D7" s="242">
        <f>DATOS!G$3/DATOS!G$22</f>
        <v>12783.529500000001</v>
      </c>
      <c r="E7" s="242">
        <f>DATOS!I$3/DATOS!I$22</f>
        <v>15377.926190476192</v>
      </c>
      <c r="F7" s="242">
        <f>DATOS!K$3/DATOS!K$22</f>
        <v>11305.271818181818</v>
      </c>
      <c r="G7" s="242">
        <f>DATOS!M$3/DATOS!M$22</f>
        <v>12301.712857142857</v>
      </c>
      <c r="H7" s="242">
        <f>DATOS!O$3/DATOS!O$22</f>
        <v>0</v>
      </c>
      <c r="I7" s="242">
        <f>DATOS!Q$3/DATOS!Q$22</f>
        <v>0</v>
      </c>
      <c r="J7" s="242">
        <f>DATOS!S$3/DATOS!S$22</f>
        <v>0</v>
      </c>
      <c r="K7" s="242">
        <f>DATOS!U$3/DATOS!U$22</f>
        <v>0</v>
      </c>
      <c r="L7" s="242">
        <f>DATOS!W$3/DATOS!W$22</f>
        <v>0</v>
      </c>
      <c r="M7" s="242">
        <f>DATOS!Y$3/DATOS!Y$22</f>
        <v>0</v>
      </c>
      <c r="N7" s="243">
        <f>AVERAGE(B7:M7)</f>
        <v>6394.8592928438529</v>
      </c>
      <c r="O7" s="233"/>
      <c r="P7" s="222"/>
      <c r="Q7" s="222"/>
    </row>
    <row r="8" spans="1:17" s="126" customFormat="1" ht="13.5" thickBot="1" x14ac:dyDescent="0.25">
      <c r="A8" s="241" t="s">
        <v>991</v>
      </c>
      <c r="B8" s="1423"/>
      <c r="C8" s="1423"/>
      <c r="D8" s="1423"/>
      <c r="E8" s="1423"/>
      <c r="F8" s="1423"/>
      <c r="G8" s="1423"/>
      <c r="H8" s="1423"/>
      <c r="I8" s="1423"/>
      <c r="J8" s="1423"/>
      <c r="K8" s="1423"/>
      <c r="L8" s="1423"/>
      <c r="M8" s="1423"/>
      <c r="N8" s="1510"/>
      <c r="O8" s="233"/>
      <c r="P8" s="222"/>
      <c r="Q8" s="222"/>
    </row>
    <row r="9" spans="1:17" s="126" customFormat="1" ht="13.5" thickBot="1" x14ac:dyDescent="0.25">
      <c r="A9" s="1422" t="s">
        <v>990</v>
      </c>
      <c r="B9" s="1423">
        <v>11923.01</v>
      </c>
      <c r="C9" s="1423">
        <v>10758.51</v>
      </c>
      <c r="D9" s="1423">
        <v>11360.62</v>
      </c>
      <c r="E9" s="1423">
        <v>10696.5</v>
      </c>
      <c r="F9" s="1423">
        <v>12451.48</v>
      </c>
      <c r="G9" s="1423">
        <v>13642.2</v>
      </c>
      <c r="H9" s="1423">
        <v>14317.47</v>
      </c>
      <c r="I9" s="1423">
        <v>3178.75</v>
      </c>
      <c r="J9" s="1423">
        <v>12986.35</v>
      </c>
      <c r="K9" s="1423">
        <v>13032.84</v>
      </c>
      <c r="L9" s="1423">
        <v>12452.57</v>
      </c>
      <c r="M9" s="1423">
        <v>5392.56</v>
      </c>
      <c r="N9" s="243">
        <f t="shared" ref="N9:N15" si="0">AVERAGE(B9:M9)</f>
        <v>11016.071666666665</v>
      </c>
      <c r="O9" s="233"/>
      <c r="P9" s="222"/>
      <c r="Q9" s="222"/>
    </row>
    <row r="10" spans="1:17" s="126" customFormat="1" ht="13.5" thickBot="1" x14ac:dyDescent="0.25">
      <c r="A10" s="1422" t="s">
        <v>989</v>
      </c>
      <c r="B10" s="1423">
        <v>10793.39</v>
      </c>
      <c r="C10" s="1423">
        <v>9777.16</v>
      </c>
      <c r="D10" s="1423">
        <v>10712.04</v>
      </c>
      <c r="E10" s="1423">
        <v>9514.9500000000007</v>
      </c>
      <c r="F10" s="1423">
        <v>9791.14</v>
      </c>
      <c r="G10" s="1423">
        <v>12827.59</v>
      </c>
      <c r="H10" s="1423">
        <v>12125.75</v>
      </c>
      <c r="I10" s="1423">
        <v>5734.98</v>
      </c>
      <c r="J10" s="1423">
        <v>12579.59</v>
      </c>
      <c r="K10" s="1423">
        <v>11500.77</v>
      </c>
      <c r="L10" s="1423">
        <v>12583.94</v>
      </c>
      <c r="M10" s="1423">
        <v>6956.2</v>
      </c>
      <c r="N10" s="243">
        <f t="shared" si="0"/>
        <v>10408.125</v>
      </c>
      <c r="O10" s="233"/>
      <c r="P10" s="222"/>
      <c r="Q10" s="222"/>
    </row>
    <row r="11" spans="1:17" s="126" customFormat="1" ht="13.5" thickBot="1" x14ac:dyDescent="0.25">
      <c r="A11" s="1422" t="s">
        <v>781</v>
      </c>
      <c r="B11" s="1423">
        <v>7232.72</v>
      </c>
      <c r="C11" s="1423">
        <v>6764.9</v>
      </c>
      <c r="D11" s="1423">
        <v>7014.3</v>
      </c>
      <c r="E11" s="1423">
        <v>7446.96</v>
      </c>
      <c r="F11" s="1423">
        <v>7150.74</v>
      </c>
      <c r="G11" s="1423">
        <v>7291.26</v>
      </c>
      <c r="H11" s="1423">
        <v>8383.82</v>
      </c>
      <c r="I11" s="1423">
        <v>4194.6499999999996</v>
      </c>
      <c r="J11" s="1423">
        <v>9424.5400000000009</v>
      </c>
      <c r="K11" s="1423">
        <v>8292.65</v>
      </c>
      <c r="L11" s="1423">
        <v>8284.5</v>
      </c>
      <c r="M11" s="1423">
        <v>5503.19</v>
      </c>
      <c r="N11" s="243">
        <f t="shared" si="0"/>
        <v>7248.685833333333</v>
      </c>
      <c r="O11" s="233"/>
      <c r="P11" s="222"/>
      <c r="Q11" s="222"/>
    </row>
    <row r="12" spans="1:17" s="126" customFormat="1" ht="13.5" thickBot="1" x14ac:dyDescent="0.25">
      <c r="A12" s="241" t="s">
        <v>767</v>
      </c>
      <c r="B12" s="242">
        <v>9956.5400000000009</v>
      </c>
      <c r="C12" s="242">
        <v>10332.19</v>
      </c>
      <c r="D12" s="242">
        <v>9349.7099999999991</v>
      </c>
      <c r="E12" s="242">
        <v>8351.49</v>
      </c>
      <c r="F12" s="242">
        <v>8501.31</v>
      </c>
      <c r="G12" s="242">
        <v>9083.19</v>
      </c>
      <c r="H12" s="242">
        <v>9093.0499999999993</v>
      </c>
      <c r="I12" s="242">
        <v>7678.64</v>
      </c>
      <c r="J12" s="242">
        <v>6550.3</v>
      </c>
      <c r="K12" s="242">
        <v>5944.94</v>
      </c>
      <c r="L12" s="242">
        <v>6727.59</v>
      </c>
      <c r="M12" s="242">
        <v>5067.12</v>
      </c>
      <c r="N12" s="243">
        <f t="shared" si="0"/>
        <v>8053.0058333333327</v>
      </c>
      <c r="O12" s="233"/>
      <c r="P12" s="222"/>
      <c r="Q12" s="222"/>
    </row>
    <row r="13" spans="1:17" s="126" customFormat="1" ht="13.5" thickBot="1" x14ac:dyDescent="0.25">
      <c r="A13" s="241" t="s">
        <v>768</v>
      </c>
      <c r="B13" s="1198">
        <v>5889.52</v>
      </c>
      <c r="C13" s="1198">
        <v>4971.18</v>
      </c>
      <c r="D13" s="1198">
        <v>5730.19</v>
      </c>
      <c r="E13" s="1198">
        <v>5100.84</v>
      </c>
      <c r="F13" s="1198">
        <v>4551.03</v>
      </c>
      <c r="G13" s="1198">
        <v>4720.26</v>
      </c>
      <c r="H13" s="1198">
        <v>7435.99</v>
      </c>
      <c r="I13" s="1198">
        <v>5464.18</v>
      </c>
      <c r="J13" s="1198">
        <v>6116.26</v>
      </c>
      <c r="K13" s="1198">
        <v>6991.68</v>
      </c>
      <c r="L13" s="1198">
        <v>7811.65</v>
      </c>
      <c r="M13" s="1198">
        <v>14812.35</v>
      </c>
      <c r="N13" s="243">
        <f t="shared" si="0"/>
        <v>6632.9275000000007</v>
      </c>
      <c r="O13" s="233"/>
      <c r="P13" s="222"/>
      <c r="Q13" s="222"/>
    </row>
    <row r="14" spans="1:17" s="126" customFormat="1" ht="13.5" thickBot="1" x14ac:dyDescent="0.25">
      <c r="A14" s="241" t="s">
        <v>647</v>
      </c>
      <c r="B14" s="242">
        <f>[1]DATOS!C$2/[1]DATOS!C$20</f>
        <v>5645.8733333333357</v>
      </c>
      <c r="C14" s="242">
        <f>[1]DATOS!D$2/[1]DATOS!D$20</f>
        <v>5305.2955000000011</v>
      </c>
      <c r="D14" s="242">
        <f>[1]DATOS!E$2/[1]DATOS!E$20</f>
        <v>5792.7473684210518</v>
      </c>
      <c r="E14" s="242">
        <f>[1]DATOS!F$2/[1]DATOS!F$20</f>
        <v>6247.7710000000015</v>
      </c>
      <c r="F14" s="242">
        <f>[1]DATOS!G$2/[1]DATOS!G$20</f>
        <v>5971.318571428571</v>
      </c>
      <c r="G14" s="242">
        <f>[1]DATOS!H$2/[1]DATOS!H$20</f>
        <v>6322.3113636363651</v>
      </c>
      <c r="H14" s="242">
        <f>[1]DATOS!I$2/[1]DATOS!I$20</f>
        <v>5923.4595454545452</v>
      </c>
      <c r="I14" s="242">
        <f>[1]DATOS!J$2/[1]DATOS!J$20</f>
        <v>3466.018333333333</v>
      </c>
      <c r="J14" s="242">
        <f>[1]DATOS!K$2/[1]DATOS!K$20</f>
        <v>5277.7972727272718</v>
      </c>
      <c r="K14" s="242">
        <f>[1]DATOS!L$2/[1]DATOS!L$20</f>
        <v>6141.9214999999986</v>
      </c>
      <c r="L14" s="242">
        <f>[1]DATOS!M$2/[1]DATOS!M$20</f>
        <v>6219.2657142857142</v>
      </c>
      <c r="M14" s="242">
        <f>[1]DATOS!N$2/[1]DATOS!N$20</f>
        <v>5767.256428571427</v>
      </c>
      <c r="N14" s="243">
        <f t="shared" si="0"/>
        <v>5673.4196609326355</v>
      </c>
      <c r="O14" s="233"/>
      <c r="P14" s="222"/>
      <c r="Q14" s="222"/>
    </row>
    <row r="15" spans="1:17" s="126" customFormat="1" ht="13.5" thickBot="1" x14ac:dyDescent="0.25">
      <c r="A15" s="241" t="s">
        <v>608</v>
      </c>
      <c r="B15" s="963">
        <v>5024.25</v>
      </c>
      <c r="C15" s="963">
        <v>4679.26</v>
      </c>
      <c r="D15" s="963">
        <v>3155.19</v>
      </c>
      <c r="E15" s="963">
        <v>4804.24</v>
      </c>
      <c r="F15" s="963">
        <v>4171.75</v>
      </c>
      <c r="G15" s="963">
        <v>3778.87</v>
      </c>
      <c r="H15" s="963">
        <v>5880.57</v>
      </c>
      <c r="I15" s="963">
        <v>1003.95</v>
      </c>
      <c r="J15" s="963">
        <v>4536.92</v>
      </c>
      <c r="K15" s="963">
        <v>5799.02</v>
      </c>
      <c r="L15" s="963">
        <v>4960.3900000000003</v>
      </c>
      <c r="M15" s="963">
        <v>4374.29</v>
      </c>
      <c r="N15" s="243">
        <f t="shared" si="0"/>
        <v>4347.3916666666673</v>
      </c>
      <c r="O15" s="233"/>
      <c r="P15" s="222"/>
      <c r="Q15" s="222"/>
    </row>
    <row r="16" spans="1:17" s="174" customFormat="1" ht="13.5" thickBot="1" x14ac:dyDescent="0.25">
      <c r="A16" s="244" t="s">
        <v>224</v>
      </c>
      <c r="B16" s="245">
        <v>10433.629999999999</v>
      </c>
      <c r="C16" s="246">
        <v>11908.99</v>
      </c>
      <c r="D16" s="246">
        <v>11434.89</v>
      </c>
      <c r="E16" s="246">
        <v>10685.55</v>
      </c>
      <c r="F16" s="246">
        <v>12290.16</v>
      </c>
      <c r="G16" s="246">
        <v>9235.7900000000009</v>
      </c>
      <c r="H16" s="246">
        <v>9574.92</v>
      </c>
      <c r="I16" s="246">
        <v>2993.38</v>
      </c>
      <c r="J16" s="246">
        <v>10414.56</v>
      </c>
      <c r="K16" s="246">
        <v>8904.4500000000007</v>
      </c>
      <c r="L16" s="246">
        <v>7181.05</v>
      </c>
      <c r="M16" s="247">
        <v>5204.45</v>
      </c>
      <c r="N16" s="248">
        <f>AVERAGE($B16:$M16)</f>
        <v>9188.4850000000006</v>
      </c>
    </row>
    <row r="17" spans="1:15" s="174" customFormat="1" ht="13.5" thickBot="1" x14ac:dyDescent="0.25">
      <c r="A17" s="249" t="s">
        <v>992</v>
      </c>
      <c r="B17" s="250">
        <f>DATOS!D4/DATOS!D22</f>
        <v>0</v>
      </c>
      <c r="C17" s="250">
        <f>DATOS!F4/DATOS!F22</f>
        <v>0</v>
      </c>
      <c r="D17" s="250">
        <f>DATOS!H4/DATOS!H22</f>
        <v>0</v>
      </c>
      <c r="E17" s="250">
        <f>DATOS!J4/DATOS!J22</f>
        <v>0</v>
      </c>
      <c r="F17" s="250">
        <f>DATOS!L4/DATOS!L22</f>
        <v>0</v>
      </c>
      <c r="G17" s="250">
        <f>DATOS!N4/DATOS!N22</f>
        <v>0</v>
      </c>
      <c r="H17" s="250">
        <f>DATOS!P4/DATOS!P22</f>
        <v>0</v>
      </c>
      <c r="I17" s="250">
        <f>DATOS!R4/DATOS!R22</f>
        <v>0</v>
      </c>
      <c r="J17" s="250">
        <f>DATOS!T$4/DATOS!T$22</f>
        <v>0</v>
      </c>
      <c r="K17" s="250">
        <f>DATOS!V$4/DATOS!V$22</f>
        <v>0</v>
      </c>
      <c r="L17" s="250">
        <f>DATOS!X$4/DATOS!X$22</f>
        <v>0</v>
      </c>
      <c r="M17" s="250">
        <f>DATOS!Z$4/DATOS!Z$22</f>
        <v>0</v>
      </c>
      <c r="N17" s="248">
        <f>AVERAGE($B17:$M17)</f>
        <v>0</v>
      </c>
    </row>
    <row r="18" spans="1:15" s="173" customFormat="1" x14ac:dyDescent="0.2">
      <c r="A18" s="126"/>
      <c r="B18" s="174"/>
      <c r="C18" s="174"/>
      <c r="D18" s="174"/>
      <c r="E18" s="174"/>
      <c r="F18" s="174"/>
      <c r="G18" s="174"/>
      <c r="H18" s="174"/>
      <c r="I18" s="251"/>
      <c r="J18" s="174"/>
      <c r="K18" s="174"/>
      <c r="L18" s="174"/>
      <c r="M18" s="174"/>
      <c r="O18" s="222"/>
    </row>
    <row r="19" spans="1:15" s="173" customFormat="1" x14ac:dyDescent="0.2">
      <c r="A19" s="126"/>
      <c r="B19" s="252"/>
      <c r="D19" s="174"/>
      <c r="E19" s="174"/>
      <c r="F19" s="174"/>
      <c r="I19" s="251"/>
    </row>
    <row r="20" spans="1:15" s="173" customFormat="1" ht="15.75" x14ac:dyDescent="0.25">
      <c r="A20" s="253" t="s">
        <v>609</v>
      </c>
      <c r="B20" s="549">
        <f>SUM(N16)</f>
        <v>9188.4850000000006</v>
      </c>
      <c r="C20" s="254" t="s">
        <v>225</v>
      </c>
      <c r="D20" s="255"/>
      <c r="E20" s="174"/>
      <c r="F20" s="174"/>
      <c r="I20" s="251"/>
    </row>
    <row r="21" spans="1:15" s="173" customFormat="1" ht="15" x14ac:dyDescent="0.25">
      <c r="A21" s="256"/>
      <c r="B21" s="549"/>
      <c r="C21" s="258"/>
      <c r="D21" s="255"/>
      <c r="E21" s="174"/>
      <c r="F21" s="174"/>
      <c r="I21" s="251"/>
    </row>
    <row r="22" spans="1:15" s="173" customFormat="1" ht="15.75" x14ac:dyDescent="0.25">
      <c r="A22" s="253" t="s">
        <v>648</v>
      </c>
      <c r="B22" s="549">
        <f>SUM(N15)</f>
        <v>4347.3916666666673</v>
      </c>
      <c r="C22" s="254" t="s">
        <v>225</v>
      </c>
      <c r="D22" s="255"/>
      <c r="E22" s="174"/>
      <c r="F22" s="174"/>
      <c r="I22" s="251"/>
    </row>
    <row r="23" spans="1:15" s="173" customFormat="1" ht="15" x14ac:dyDescent="0.25">
      <c r="A23" s="256"/>
      <c r="B23" s="549"/>
      <c r="C23" s="258"/>
      <c r="D23" s="255"/>
      <c r="E23" s="174"/>
      <c r="F23" s="174"/>
      <c r="I23" s="251"/>
    </row>
    <row r="24" spans="1:15" s="173" customFormat="1" ht="15.75" x14ac:dyDescent="0.25">
      <c r="A24" s="253" t="s">
        <v>653</v>
      </c>
      <c r="B24" s="549">
        <f>SUM(N14)</f>
        <v>5673.4196609326355</v>
      </c>
      <c r="C24" s="254" t="s">
        <v>225</v>
      </c>
      <c r="D24" s="255"/>
      <c r="E24" s="174"/>
      <c r="F24" s="174"/>
      <c r="I24" s="251"/>
    </row>
    <row r="25" spans="1:15" s="173" customFormat="1" ht="15.75" x14ac:dyDescent="0.25">
      <c r="A25" s="253"/>
      <c r="B25" s="549"/>
      <c r="C25" s="254"/>
      <c r="D25" s="255"/>
      <c r="E25" s="174"/>
      <c r="F25" s="174"/>
      <c r="I25" s="251"/>
    </row>
    <row r="26" spans="1:15" s="173" customFormat="1" ht="15.75" x14ac:dyDescent="0.25">
      <c r="A26" s="253" t="s">
        <v>843</v>
      </c>
      <c r="B26" s="549">
        <f>SUM(N13)</f>
        <v>6632.9275000000007</v>
      </c>
      <c r="C26" s="254" t="s">
        <v>225</v>
      </c>
      <c r="D26" s="255"/>
      <c r="E26" s="174"/>
      <c r="F26" s="174"/>
      <c r="I26" s="251"/>
    </row>
    <row r="27" spans="1:15" s="173" customFormat="1" ht="15.75" x14ac:dyDescent="0.25">
      <c r="A27" s="253"/>
      <c r="B27" s="549"/>
      <c r="C27" s="254"/>
      <c r="D27" s="255"/>
      <c r="E27" s="174"/>
      <c r="F27" s="174"/>
      <c r="I27" s="251"/>
    </row>
    <row r="28" spans="1:15" s="173" customFormat="1" ht="15.75" x14ac:dyDescent="0.25">
      <c r="A28" s="253" t="s">
        <v>844</v>
      </c>
      <c r="B28" s="549">
        <f>SUM(N12)</f>
        <v>8053.0058333333327</v>
      </c>
      <c r="C28" s="254" t="s">
        <v>225</v>
      </c>
      <c r="D28" s="255"/>
      <c r="E28" s="174"/>
      <c r="F28" s="174"/>
      <c r="I28" s="251"/>
    </row>
    <row r="29" spans="1:15" s="173" customFormat="1" ht="15.75" x14ac:dyDescent="0.25">
      <c r="A29" s="253"/>
      <c r="B29" s="549"/>
      <c r="C29" s="254"/>
      <c r="D29" s="255"/>
      <c r="E29" s="174"/>
      <c r="F29" s="174"/>
      <c r="I29" s="251"/>
    </row>
    <row r="30" spans="1:15" s="173" customFormat="1" ht="15.75" x14ac:dyDescent="0.25">
      <c r="A30" s="253" t="s">
        <v>845</v>
      </c>
      <c r="B30" s="549">
        <f>SUM(N11)</f>
        <v>7248.685833333333</v>
      </c>
      <c r="C30" s="1425" t="s">
        <v>225</v>
      </c>
      <c r="D30" s="255"/>
      <c r="E30" s="174"/>
      <c r="F30" s="174"/>
      <c r="I30" s="251"/>
    </row>
    <row r="31" spans="1:15" s="173" customFormat="1" ht="15.75" x14ac:dyDescent="0.25">
      <c r="A31" s="253"/>
      <c r="B31" s="549"/>
      <c r="C31" s="254"/>
      <c r="D31" s="255"/>
      <c r="E31" s="174"/>
      <c r="F31" s="174"/>
      <c r="I31" s="251"/>
    </row>
    <row r="32" spans="1:15" s="173" customFormat="1" ht="15.75" x14ac:dyDescent="0.25">
      <c r="A32" s="253" t="s">
        <v>993</v>
      </c>
      <c r="B32" s="549">
        <f>SUM(N10)</f>
        <v>10408.125</v>
      </c>
      <c r="C32" s="1426" t="s">
        <v>225</v>
      </c>
      <c r="D32" s="255"/>
      <c r="E32" s="174"/>
      <c r="F32" s="174"/>
      <c r="I32" s="251"/>
    </row>
    <row r="33" spans="1:9" s="173" customFormat="1" ht="15.75" x14ac:dyDescent="0.25">
      <c r="A33" s="253"/>
      <c r="B33" s="549"/>
      <c r="C33" s="254"/>
      <c r="D33" s="255"/>
      <c r="E33" s="174"/>
      <c r="F33" s="174"/>
      <c r="I33" s="251"/>
    </row>
    <row r="34" spans="1:9" s="173" customFormat="1" ht="15.75" x14ac:dyDescent="0.25">
      <c r="A34" s="253" t="s">
        <v>994</v>
      </c>
      <c r="B34" s="549">
        <f>SUM(N9)</f>
        <v>11016.071666666665</v>
      </c>
      <c r="C34" s="1427" t="s">
        <v>225</v>
      </c>
      <c r="D34" s="255"/>
      <c r="E34" s="174"/>
      <c r="F34" s="174"/>
      <c r="I34" s="251"/>
    </row>
    <row r="35" spans="1:9" s="173" customFormat="1" ht="15.75" x14ac:dyDescent="0.25">
      <c r="A35" s="253"/>
      <c r="B35" s="549"/>
      <c r="C35" s="1427"/>
      <c r="D35" s="255"/>
      <c r="E35" s="174"/>
      <c r="F35" s="174"/>
      <c r="I35" s="251"/>
    </row>
    <row r="36" spans="1:9" s="173" customFormat="1" ht="15.75" x14ac:dyDescent="0.25">
      <c r="A36" s="253" t="s">
        <v>995</v>
      </c>
      <c r="B36" s="549">
        <f>N8</f>
        <v>0</v>
      </c>
      <c r="C36" s="1427" t="s">
        <v>225</v>
      </c>
      <c r="D36" s="255"/>
      <c r="E36" s="174"/>
      <c r="F36" s="174"/>
      <c r="I36" s="251"/>
    </row>
    <row r="37" spans="1:9" s="173" customFormat="1" ht="15.75" x14ac:dyDescent="0.25">
      <c r="A37" s="253"/>
      <c r="B37" s="549"/>
      <c r="C37" s="254"/>
      <c r="D37" s="255"/>
      <c r="E37" s="174"/>
      <c r="F37" s="174"/>
      <c r="I37" s="251"/>
    </row>
    <row r="38" spans="1:9" s="173" customFormat="1" ht="15.75" x14ac:dyDescent="0.25">
      <c r="A38" s="253" t="s">
        <v>1072</v>
      </c>
      <c r="B38" s="549">
        <f>SUM(N7)</f>
        <v>6394.8592928438529</v>
      </c>
      <c r="C38" s="254" t="s">
        <v>225</v>
      </c>
      <c r="D38" s="255"/>
      <c r="E38" s="174"/>
      <c r="F38" s="174"/>
      <c r="I38" s="251"/>
    </row>
    <row r="39" spans="1:9" s="173" customFormat="1" ht="15.75" x14ac:dyDescent="0.25">
      <c r="A39" s="253"/>
      <c r="B39" s="549"/>
      <c r="C39" s="254"/>
      <c r="D39" s="255"/>
      <c r="E39" s="174"/>
      <c r="F39" s="174"/>
      <c r="I39" s="251"/>
    </row>
    <row r="40" spans="1:9" s="173" customFormat="1" ht="15.75" x14ac:dyDescent="0.25">
      <c r="A40" s="253" t="s">
        <v>1073</v>
      </c>
      <c r="B40" s="549">
        <f>SUM(N17)</f>
        <v>0</v>
      </c>
      <c r="C40" s="254" t="s">
        <v>225</v>
      </c>
      <c r="D40" s="255"/>
      <c r="E40" s="174"/>
      <c r="F40" s="205"/>
      <c r="I40" s="251"/>
    </row>
    <row r="41" spans="1:9" s="173" customFormat="1" ht="15" x14ac:dyDescent="0.25">
      <c r="A41" s="256"/>
      <c r="B41" s="549"/>
      <c r="C41" s="254"/>
      <c r="D41" s="255"/>
      <c r="E41" s="174"/>
      <c r="F41" s="174"/>
      <c r="I41" s="251"/>
    </row>
    <row r="42" spans="1:9" s="173" customFormat="1" ht="15.75" x14ac:dyDescent="0.25">
      <c r="A42" s="253" t="s">
        <v>1074</v>
      </c>
      <c r="B42" s="549">
        <f>SUM(B7:F7)</f>
        <v>64436.598656983377</v>
      </c>
      <c r="C42" s="1424" t="s">
        <v>225</v>
      </c>
      <c r="D42" s="205"/>
      <c r="E42" s="174"/>
      <c r="F42" s="174"/>
      <c r="I42" s="251"/>
    </row>
    <row r="43" spans="1:9" s="173" customFormat="1" x14ac:dyDescent="0.2">
      <c r="A43" s="237"/>
      <c r="D43" s="174"/>
      <c r="E43" s="174"/>
      <c r="F43" s="174"/>
      <c r="I43" s="251"/>
    </row>
    <row r="44" spans="1:9" s="173" customFormat="1" x14ac:dyDescent="0.2">
      <c r="A44" s="126"/>
      <c r="D44" s="174"/>
      <c r="E44" s="174"/>
      <c r="F44" s="174"/>
      <c r="I44" s="251"/>
    </row>
    <row r="45" spans="1:9" s="173" customFormat="1" x14ac:dyDescent="0.2">
      <c r="A45" s="126"/>
      <c r="D45" s="174"/>
      <c r="E45" s="174"/>
      <c r="F45" s="174"/>
      <c r="I45" s="251"/>
    </row>
    <row r="46" spans="1:9" s="173" customFormat="1" x14ac:dyDescent="0.2">
      <c r="A46" s="126"/>
      <c r="D46" s="174"/>
      <c r="E46" s="174"/>
      <c r="F46" s="174"/>
      <c r="I46" s="251"/>
    </row>
    <row r="47" spans="1:9" s="173" customFormat="1" x14ac:dyDescent="0.2">
      <c r="A47" s="126"/>
      <c r="D47" s="174"/>
      <c r="E47" s="174"/>
      <c r="F47" s="174"/>
      <c r="I47" s="251"/>
    </row>
    <row r="48" spans="1:9" s="173" customFormat="1" x14ac:dyDescent="0.2">
      <c r="A48" s="126"/>
      <c r="D48" s="174"/>
      <c r="E48" s="174"/>
      <c r="F48" s="174"/>
      <c r="I48" s="251"/>
    </row>
    <row r="49" spans="1:13" s="173" customFormat="1" x14ac:dyDescent="0.2">
      <c r="A49" s="126"/>
      <c r="D49" s="174"/>
      <c r="E49" s="174"/>
      <c r="F49" s="174"/>
      <c r="I49" s="251"/>
    </row>
    <row r="50" spans="1:13" s="173" customFormat="1" x14ac:dyDescent="0.2">
      <c r="A50" s="126"/>
      <c r="D50" s="174"/>
      <c r="E50" s="174"/>
      <c r="F50" s="174"/>
      <c r="I50" s="251"/>
    </row>
    <row r="51" spans="1:13" s="173" customFormat="1" x14ac:dyDescent="0.2">
      <c r="A51" s="126"/>
      <c r="D51" s="174"/>
      <c r="E51" s="174"/>
      <c r="F51" s="174"/>
      <c r="I51" s="251"/>
    </row>
    <row r="52" spans="1:13" s="173" customFormat="1" x14ac:dyDescent="0.2">
      <c r="A52" s="126"/>
      <c r="D52" s="174"/>
      <c r="E52" s="174"/>
      <c r="F52" s="174"/>
      <c r="I52" s="251"/>
    </row>
    <row r="53" spans="1:13" s="173" customFormat="1" x14ac:dyDescent="0.2">
      <c r="A53" s="126"/>
      <c r="D53" s="174"/>
      <c r="E53" s="174"/>
      <c r="F53" s="174"/>
      <c r="I53" s="251"/>
    </row>
    <row r="54" spans="1:13" s="173" customFormat="1" x14ac:dyDescent="0.2">
      <c r="A54" s="126"/>
      <c r="D54" s="174"/>
      <c r="E54" s="174"/>
      <c r="F54" s="174"/>
      <c r="I54" s="251"/>
    </row>
    <row r="55" spans="1:13" s="173" customFormat="1" x14ac:dyDescent="0.2">
      <c r="A55" s="126"/>
      <c r="B55" s="174"/>
      <c r="C55" s="174"/>
      <c r="D55" s="174"/>
      <c r="E55" s="174"/>
      <c r="F55" s="174"/>
      <c r="G55" s="174"/>
      <c r="H55" s="251"/>
      <c r="I55" s="174"/>
      <c r="J55" s="174"/>
      <c r="K55" s="174"/>
      <c r="L55" s="174"/>
      <c r="M55" s="174"/>
    </row>
    <row r="56" spans="1:13" s="173" customFormat="1" x14ac:dyDescent="0.2">
      <c r="A56" s="259"/>
      <c r="D56" s="174"/>
      <c r="E56" s="174"/>
      <c r="F56" s="174"/>
      <c r="I56" s="251"/>
    </row>
    <row r="57" spans="1:13" s="173" customFormat="1" x14ac:dyDescent="0.2">
      <c r="A57" s="126"/>
      <c r="D57" s="174"/>
      <c r="E57" s="174"/>
      <c r="F57" s="174"/>
      <c r="I57" s="251"/>
    </row>
    <row r="58" spans="1:13" s="173" customFormat="1" x14ac:dyDescent="0.2">
      <c r="A58" s="126"/>
      <c r="D58" s="174"/>
      <c r="E58" s="174"/>
      <c r="F58" s="174"/>
      <c r="I58" s="251"/>
    </row>
    <row r="59" spans="1:13" s="173" customFormat="1" x14ac:dyDescent="0.2">
      <c r="A59" s="126"/>
      <c r="D59" s="174"/>
      <c r="E59" s="174"/>
      <c r="F59" s="174"/>
      <c r="I59" s="251"/>
    </row>
    <row r="60" spans="1:13" s="173" customFormat="1" x14ac:dyDescent="0.2">
      <c r="A60" s="126"/>
      <c r="D60" s="174"/>
      <c r="E60" s="174"/>
      <c r="F60" s="174"/>
      <c r="I60" s="251"/>
    </row>
    <row r="61" spans="1:13" s="173" customFormat="1" x14ac:dyDescent="0.2">
      <c r="A61" s="126"/>
      <c r="D61" s="174"/>
      <c r="E61" s="174"/>
      <c r="F61" s="174"/>
      <c r="I61" s="251"/>
    </row>
    <row r="62" spans="1:13" s="173" customFormat="1" x14ac:dyDescent="0.2">
      <c r="A62" s="126"/>
      <c r="D62" s="174"/>
      <c r="E62" s="174"/>
      <c r="F62" s="174"/>
      <c r="I62" s="251"/>
    </row>
    <row r="63" spans="1:13" s="173" customFormat="1" x14ac:dyDescent="0.2">
      <c r="A63" s="126"/>
      <c r="D63" s="174"/>
      <c r="E63" s="174"/>
      <c r="F63" s="174"/>
      <c r="I63" s="251"/>
    </row>
    <row r="64" spans="1:13" s="173" customFormat="1" x14ac:dyDescent="0.2">
      <c r="A64" s="126"/>
      <c r="D64" s="174"/>
      <c r="E64" s="174"/>
      <c r="F64" s="174"/>
      <c r="I64" s="251"/>
    </row>
    <row r="65" spans="1:9" s="173" customFormat="1" x14ac:dyDescent="0.2">
      <c r="A65" s="126"/>
      <c r="D65" s="174"/>
      <c r="E65" s="174"/>
      <c r="F65" s="174"/>
      <c r="I65" s="251"/>
    </row>
    <row r="66" spans="1:9" s="173" customFormat="1" x14ac:dyDescent="0.2">
      <c r="A66" s="126"/>
      <c r="D66" s="174"/>
      <c r="E66" s="174"/>
      <c r="F66" s="174"/>
      <c r="I66" s="251"/>
    </row>
    <row r="67" spans="1:9" s="173" customFormat="1" x14ac:dyDescent="0.2">
      <c r="A67" s="126"/>
      <c r="D67" s="174"/>
      <c r="E67" s="174"/>
      <c r="F67" s="174"/>
      <c r="I67" s="251"/>
    </row>
    <row r="68" spans="1:9" s="173" customFormat="1" x14ac:dyDescent="0.2">
      <c r="A68" s="126"/>
      <c r="D68" s="174"/>
      <c r="E68" s="174"/>
      <c r="F68" s="174"/>
      <c r="I68" s="251"/>
    </row>
    <row r="69" spans="1:9" s="173" customFormat="1" x14ac:dyDescent="0.2">
      <c r="A69" s="126"/>
      <c r="D69" s="174"/>
      <c r="E69" s="174"/>
      <c r="F69" s="174"/>
      <c r="I69" s="251"/>
    </row>
    <row r="70" spans="1:9" s="173" customFormat="1" x14ac:dyDescent="0.2">
      <c r="A70" s="126"/>
      <c r="D70" s="174"/>
      <c r="E70" s="174"/>
      <c r="F70" s="174"/>
      <c r="I70" s="251"/>
    </row>
    <row r="71" spans="1:9" s="173" customFormat="1" x14ac:dyDescent="0.2">
      <c r="A71" s="126"/>
      <c r="D71" s="174"/>
      <c r="E71" s="174"/>
      <c r="F71" s="174"/>
      <c r="I71" s="251"/>
    </row>
    <row r="72" spans="1:9" s="173" customFormat="1" x14ac:dyDescent="0.2">
      <c r="A72" s="126"/>
      <c r="D72" s="174"/>
      <c r="E72" s="174"/>
      <c r="F72" s="174"/>
      <c r="I72" s="251"/>
    </row>
    <row r="73" spans="1:9" s="173" customFormat="1" x14ac:dyDescent="0.2">
      <c r="A73" s="126"/>
      <c r="D73" s="174"/>
      <c r="E73" s="174"/>
      <c r="F73" s="174"/>
      <c r="I73" s="251"/>
    </row>
    <row r="74" spans="1:9" s="173" customFormat="1" x14ac:dyDescent="0.2">
      <c r="A74" s="126"/>
      <c r="D74" s="174"/>
      <c r="E74" s="174"/>
      <c r="F74" s="174"/>
      <c r="I74" s="251"/>
    </row>
    <row r="75" spans="1:9" s="173" customFormat="1" x14ac:dyDescent="0.2">
      <c r="A75" s="126"/>
      <c r="D75" s="174"/>
      <c r="E75" s="174"/>
      <c r="F75" s="174"/>
      <c r="I75" s="251"/>
    </row>
    <row r="76" spans="1:9" s="173" customFormat="1" x14ac:dyDescent="0.2">
      <c r="A76" s="126"/>
      <c r="D76" s="174"/>
      <c r="E76" s="174"/>
      <c r="F76" s="174"/>
      <c r="I76" s="251"/>
    </row>
    <row r="77" spans="1:9" s="173" customFormat="1" x14ac:dyDescent="0.2">
      <c r="A77" s="126"/>
      <c r="D77" s="174"/>
      <c r="E77" s="174"/>
      <c r="F77" s="174"/>
      <c r="I77" s="251"/>
    </row>
    <row r="78" spans="1:9" s="173" customFormat="1" x14ac:dyDescent="0.2">
      <c r="A78" s="126"/>
      <c r="D78" s="174"/>
      <c r="E78" s="174"/>
      <c r="F78" s="174"/>
      <c r="I78" s="251"/>
    </row>
    <row r="79" spans="1:9" s="173" customFormat="1" x14ac:dyDescent="0.2">
      <c r="A79" s="126"/>
      <c r="D79" s="174"/>
      <c r="E79" s="174"/>
      <c r="F79" s="174"/>
      <c r="I79" s="251"/>
    </row>
    <row r="80" spans="1:9" s="173" customFormat="1" x14ac:dyDescent="0.2">
      <c r="A80" s="126"/>
      <c r="D80" s="174"/>
      <c r="E80" s="174"/>
      <c r="F80" s="174"/>
      <c r="I80" s="251"/>
    </row>
    <row r="81" spans="1:9" s="173" customFormat="1" x14ac:dyDescent="0.2">
      <c r="A81" s="126"/>
      <c r="D81" s="174"/>
      <c r="E81" s="174"/>
      <c r="F81" s="174"/>
      <c r="I81" s="251"/>
    </row>
    <row r="82" spans="1:9" s="173" customFormat="1" x14ac:dyDescent="0.2">
      <c r="A82" s="126"/>
      <c r="D82" s="174"/>
      <c r="E82" s="174"/>
      <c r="F82" s="174"/>
      <c r="I82" s="251"/>
    </row>
    <row r="83" spans="1:9" s="173" customFormat="1" x14ac:dyDescent="0.2">
      <c r="A83" s="126"/>
      <c r="D83" s="174"/>
      <c r="E83" s="174"/>
      <c r="F83" s="174"/>
      <c r="I83" s="251"/>
    </row>
    <row r="84" spans="1:9" x14ac:dyDescent="0.2">
      <c r="A84" s="126"/>
    </row>
  </sheetData>
  <mergeCells count="1">
    <mergeCell ref="A4:N4"/>
  </mergeCells>
  <printOptions horizontalCentered="1"/>
  <pageMargins left="0.24" right="0.36" top="0.5" bottom="0.28000000000000003" header="0" footer="0"/>
  <pageSetup paperSize="9" scale="68" orientation="landscape" horizontalDpi="4294967292" r:id="rId1"/>
  <headerFooter alignWithMargins="0">
    <oddFooter>&amp;RPág..2</oddFooter>
  </headerFooter>
  <ignoredErrors>
    <ignoredError sqref="B17:M17 B22:B23 N14:N16 B38 B40 B30:B34" evalError="1"/>
  </ignoredErrors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tabColor rgb="FFD60093"/>
    <pageSetUpPr fitToPage="1"/>
  </sheetPr>
  <dimension ref="A1:O58"/>
  <sheetViews>
    <sheetView showGridLines="0" zoomScale="85" workbookViewId="0">
      <selection activeCell="B8" sqref="B8:M8"/>
    </sheetView>
  </sheetViews>
  <sheetFormatPr baseColWidth="10" defaultColWidth="11.42578125" defaultRowHeight="12.75" x14ac:dyDescent="0.2"/>
  <cols>
    <col min="1" max="1" width="22.5703125" style="173" customWidth="1"/>
    <col min="2" max="12" width="15.7109375" style="173" customWidth="1"/>
    <col min="13" max="13" width="14.5703125" style="173" bestFit="1" customWidth="1"/>
    <col min="14" max="14" width="15.7109375" style="173" hidden="1" customWidth="1"/>
    <col min="15" max="15" width="15.5703125" style="174" bestFit="1" customWidth="1"/>
    <col min="16" max="256" width="11.42578125" style="173"/>
    <col min="257" max="257" width="22.5703125" style="173" customWidth="1"/>
    <col min="258" max="268" width="15.7109375" style="173" customWidth="1"/>
    <col min="269" max="269" width="14.5703125" style="173" bestFit="1" customWidth="1"/>
    <col min="270" max="270" width="0" style="173" hidden="1" customWidth="1"/>
    <col min="271" max="271" width="15.5703125" style="173" bestFit="1" customWidth="1"/>
    <col min="272" max="512" width="11.42578125" style="173"/>
    <col min="513" max="513" width="22.5703125" style="173" customWidth="1"/>
    <col min="514" max="524" width="15.7109375" style="173" customWidth="1"/>
    <col min="525" max="525" width="14.5703125" style="173" bestFit="1" customWidth="1"/>
    <col min="526" max="526" width="0" style="173" hidden="1" customWidth="1"/>
    <col min="527" max="527" width="15.5703125" style="173" bestFit="1" customWidth="1"/>
    <col min="528" max="768" width="11.42578125" style="173"/>
    <col min="769" max="769" width="22.5703125" style="173" customWidth="1"/>
    <col min="770" max="780" width="15.7109375" style="173" customWidth="1"/>
    <col min="781" max="781" width="14.5703125" style="173" bestFit="1" customWidth="1"/>
    <col min="782" max="782" width="0" style="173" hidden="1" customWidth="1"/>
    <col min="783" max="783" width="15.5703125" style="173" bestFit="1" customWidth="1"/>
    <col min="784" max="1024" width="11.42578125" style="173"/>
    <col min="1025" max="1025" width="22.5703125" style="173" customWidth="1"/>
    <col min="1026" max="1036" width="15.7109375" style="173" customWidth="1"/>
    <col min="1037" max="1037" width="14.5703125" style="173" bestFit="1" customWidth="1"/>
    <col min="1038" max="1038" width="0" style="173" hidden="1" customWidth="1"/>
    <col min="1039" max="1039" width="15.5703125" style="173" bestFit="1" customWidth="1"/>
    <col min="1040" max="1280" width="11.42578125" style="173"/>
    <col min="1281" max="1281" width="22.5703125" style="173" customWidth="1"/>
    <col min="1282" max="1292" width="15.7109375" style="173" customWidth="1"/>
    <col min="1293" max="1293" width="14.5703125" style="173" bestFit="1" customWidth="1"/>
    <col min="1294" max="1294" width="0" style="173" hidden="1" customWidth="1"/>
    <col min="1295" max="1295" width="15.5703125" style="173" bestFit="1" customWidth="1"/>
    <col min="1296" max="1536" width="11.42578125" style="173"/>
    <col min="1537" max="1537" width="22.5703125" style="173" customWidth="1"/>
    <col min="1538" max="1548" width="15.7109375" style="173" customWidth="1"/>
    <col min="1549" max="1549" width="14.5703125" style="173" bestFit="1" customWidth="1"/>
    <col min="1550" max="1550" width="0" style="173" hidden="1" customWidth="1"/>
    <col min="1551" max="1551" width="15.5703125" style="173" bestFit="1" customWidth="1"/>
    <col min="1552" max="1792" width="11.42578125" style="173"/>
    <col min="1793" max="1793" width="22.5703125" style="173" customWidth="1"/>
    <col min="1794" max="1804" width="15.7109375" style="173" customWidth="1"/>
    <col min="1805" max="1805" width="14.5703125" style="173" bestFit="1" customWidth="1"/>
    <col min="1806" max="1806" width="0" style="173" hidden="1" customWidth="1"/>
    <col min="1807" max="1807" width="15.5703125" style="173" bestFit="1" customWidth="1"/>
    <col min="1808" max="2048" width="11.42578125" style="173"/>
    <col min="2049" max="2049" width="22.5703125" style="173" customWidth="1"/>
    <col min="2050" max="2060" width="15.7109375" style="173" customWidth="1"/>
    <col min="2061" max="2061" width="14.5703125" style="173" bestFit="1" customWidth="1"/>
    <col min="2062" max="2062" width="0" style="173" hidden="1" customWidth="1"/>
    <col min="2063" max="2063" width="15.5703125" style="173" bestFit="1" customWidth="1"/>
    <col min="2064" max="2304" width="11.42578125" style="173"/>
    <col min="2305" max="2305" width="22.5703125" style="173" customWidth="1"/>
    <col min="2306" max="2316" width="15.7109375" style="173" customWidth="1"/>
    <col min="2317" max="2317" width="14.5703125" style="173" bestFit="1" customWidth="1"/>
    <col min="2318" max="2318" width="0" style="173" hidden="1" customWidth="1"/>
    <col min="2319" max="2319" width="15.5703125" style="173" bestFit="1" customWidth="1"/>
    <col min="2320" max="2560" width="11.42578125" style="173"/>
    <col min="2561" max="2561" width="22.5703125" style="173" customWidth="1"/>
    <col min="2562" max="2572" width="15.7109375" style="173" customWidth="1"/>
    <col min="2573" max="2573" width="14.5703125" style="173" bestFit="1" customWidth="1"/>
    <col min="2574" max="2574" width="0" style="173" hidden="1" customWidth="1"/>
    <col min="2575" max="2575" width="15.5703125" style="173" bestFit="1" customWidth="1"/>
    <col min="2576" max="2816" width="11.42578125" style="173"/>
    <col min="2817" max="2817" width="22.5703125" style="173" customWidth="1"/>
    <col min="2818" max="2828" width="15.7109375" style="173" customWidth="1"/>
    <col min="2829" max="2829" width="14.5703125" style="173" bestFit="1" customWidth="1"/>
    <col min="2830" max="2830" width="0" style="173" hidden="1" customWidth="1"/>
    <col min="2831" max="2831" width="15.5703125" style="173" bestFit="1" customWidth="1"/>
    <col min="2832" max="3072" width="11.42578125" style="173"/>
    <col min="3073" max="3073" width="22.5703125" style="173" customWidth="1"/>
    <col min="3074" max="3084" width="15.7109375" style="173" customWidth="1"/>
    <col min="3085" max="3085" width="14.5703125" style="173" bestFit="1" customWidth="1"/>
    <col min="3086" max="3086" width="0" style="173" hidden="1" customWidth="1"/>
    <col min="3087" max="3087" width="15.5703125" style="173" bestFit="1" customWidth="1"/>
    <col min="3088" max="3328" width="11.42578125" style="173"/>
    <col min="3329" max="3329" width="22.5703125" style="173" customWidth="1"/>
    <col min="3330" max="3340" width="15.7109375" style="173" customWidth="1"/>
    <col min="3341" max="3341" width="14.5703125" style="173" bestFit="1" customWidth="1"/>
    <col min="3342" max="3342" width="0" style="173" hidden="1" customWidth="1"/>
    <col min="3343" max="3343" width="15.5703125" style="173" bestFit="1" customWidth="1"/>
    <col min="3344" max="3584" width="11.42578125" style="173"/>
    <col min="3585" max="3585" width="22.5703125" style="173" customWidth="1"/>
    <col min="3586" max="3596" width="15.7109375" style="173" customWidth="1"/>
    <col min="3597" max="3597" width="14.5703125" style="173" bestFit="1" customWidth="1"/>
    <col min="3598" max="3598" width="0" style="173" hidden="1" customWidth="1"/>
    <col min="3599" max="3599" width="15.5703125" style="173" bestFit="1" customWidth="1"/>
    <col min="3600" max="3840" width="11.42578125" style="173"/>
    <col min="3841" max="3841" width="22.5703125" style="173" customWidth="1"/>
    <col min="3842" max="3852" width="15.7109375" style="173" customWidth="1"/>
    <col min="3853" max="3853" width="14.5703125" style="173" bestFit="1" customWidth="1"/>
    <col min="3854" max="3854" width="0" style="173" hidden="1" customWidth="1"/>
    <col min="3855" max="3855" width="15.5703125" style="173" bestFit="1" customWidth="1"/>
    <col min="3856" max="4096" width="11.42578125" style="173"/>
    <col min="4097" max="4097" width="22.5703125" style="173" customWidth="1"/>
    <col min="4098" max="4108" width="15.7109375" style="173" customWidth="1"/>
    <col min="4109" max="4109" width="14.5703125" style="173" bestFit="1" customWidth="1"/>
    <col min="4110" max="4110" width="0" style="173" hidden="1" customWidth="1"/>
    <col min="4111" max="4111" width="15.5703125" style="173" bestFit="1" customWidth="1"/>
    <col min="4112" max="4352" width="11.42578125" style="173"/>
    <col min="4353" max="4353" width="22.5703125" style="173" customWidth="1"/>
    <col min="4354" max="4364" width="15.7109375" style="173" customWidth="1"/>
    <col min="4365" max="4365" width="14.5703125" style="173" bestFit="1" customWidth="1"/>
    <col min="4366" max="4366" width="0" style="173" hidden="1" customWidth="1"/>
    <col min="4367" max="4367" width="15.5703125" style="173" bestFit="1" customWidth="1"/>
    <col min="4368" max="4608" width="11.42578125" style="173"/>
    <col min="4609" max="4609" width="22.5703125" style="173" customWidth="1"/>
    <col min="4610" max="4620" width="15.7109375" style="173" customWidth="1"/>
    <col min="4621" max="4621" width="14.5703125" style="173" bestFit="1" customWidth="1"/>
    <col min="4622" max="4622" width="0" style="173" hidden="1" customWidth="1"/>
    <col min="4623" max="4623" width="15.5703125" style="173" bestFit="1" customWidth="1"/>
    <col min="4624" max="4864" width="11.42578125" style="173"/>
    <col min="4865" max="4865" width="22.5703125" style="173" customWidth="1"/>
    <col min="4866" max="4876" width="15.7109375" style="173" customWidth="1"/>
    <col min="4877" max="4877" width="14.5703125" style="173" bestFit="1" customWidth="1"/>
    <col min="4878" max="4878" width="0" style="173" hidden="1" customWidth="1"/>
    <col min="4879" max="4879" width="15.5703125" style="173" bestFit="1" customWidth="1"/>
    <col min="4880" max="5120" width="11.42578125" style="173"/>
    <col min="5121" max="5121" width="22.5703125" style="173" customWidth="1"/>
    <col min="5122" max="5132" width="15.7109375" style="173" customWidth="1"/>
    <col min="5133" max="5133" width="14.5703125" style="173" bestFit="1" customWidth="1"/>
    <col min="5134" max="5134" width="0" style="173" hidden="1" customWidth="1"/>
    <col min="5135" max="5135" width="15.5703125" style="173" bestFit="1" customWidth="1"/>
    <col min="5136" max="5376" width="11.42578125" style="173"/>
    <col min="5377" max="5377" width="22.5703125" style="173" customWidth="1"/>
    <col min="5378" max="5388" width="15.7109375" style="173" customWidth="1"/>
    <col min="5389" max="5389" width="14.5703125" style="173" bestFit="1" customWidth="1"/>
    <col min="5390" max="5390" width="0" style="173" hidden="1" customWidth="1"/>
    <col min="5391" max="5391" width="15.5703125" style="173" bestFit="1" customWidth="1"/>
    <col min="5392" max="5632" width="11.42578125" style="173"/>
    <col min="5633" max="5633" width="22.5703125" style="173" customWidth="1"/>
    <col min="5634" max="5644" width="15.7109375" style="173" customWidth="1"/>
    <col min="5645" max="5645" width="14.5703125" style="173" bestFit="1" customWidth="1"/>
    <col min="5646" max="5646" width="0" style="173" hidden="1" customWidth="1"/>
    <col min="5647" max="5647" width="15.5703125" style="173" bestFit="1" customWidth="1"/>
    <col min="5648" max="5888" width="11.42578125" style="173"/>
    <col min="5889" max="5889" width="22.5703125" style="173" customWidth="1"/>
    <col min="5890" max="5900" width="15.7109375" style="173" customWidth="1"/>
    <col min="5901" max="5901" width="14.5703125" style="173" bestFit="1" customWidth="1"/>
    <col min="5902" max="5902" width="0" style="173" hidden="1" customWidth="1"/>
    <col min="5903" max="5903" width="15.5703125" style="173" bestFit="1" customWidth="1"/>
    <col min="5904" max="6144" width="11.42578125" style="173"/>
    <col min="6145" max="6145" width="22.5703125" style="173" customWidth="1"/>
    <col min="6146" max="6156" width="15.7109375" style="173" customWidth="1"/>
    <col min="6157" max="6157" width="14.5703125" style="173" bestFit="1" customWidth="1"/>
    <col min="6158" max="6158" width="0" style="173" hidden="1" customWidth="1"/>
    <col min="6159" max="6159" width="15.5703125" style="173" bestFit="1" customWidth="1"/>
    <col min="6160" max="6400" width="11.42578125" style="173"/>
    <col min="6401" max="6401" width="22.5703125" style="173" customWidth="1"/>
    <col min="6402" max="6412" width="15.7109375" style="173" customWidth="1"/>
    <col min="6413" max="6413" width="14.5703125" style="173" bestFit="1" customWidth="1"/>
    <col min="6414" max="6414" width="0" style="173" hidden="1" customWidth="1"/>
    <col min="6415" max="6415" width="15.5703125" style="173" bestFit="1" customWidth="1"/>
    <col min="6416" max="6656" width="11.42578125" style="173"/>
    <col min="6657" max="6657" width="22.5703125" style="173" customWidth="1"/>
    <col min="6658" max="6668" width="15.7109375" style="173" customWidth="1"/>
    <col min="6669" max="6669" width="14.5703125" style="173" bestFit="1" customWidth="1"/>
    <col min="6670" max="6670" width="0" style="173" hidden="1" customWidth="1"/>
    <col min="6671" max="6671" width="15.5703125" style="173" bestFit="1" customWidth="1"/>
    <col min="6672" max="6912" width="11.42578125" style="173"/>
    <col min="6913" max="6913" width="22.5703125" style="173" customWidth="1"/>
    <col min="6914" max="6924" width="15.7109375" style="173" customWidth="1"/>
    <col min="6925" max="6925" width="14.5703125" style="173" bestFit="1" customWidth="1"/>
    <col min="6926" max="6926" width="0" style="173" hidden="1" customWidth="1"/>
    <col min="6927" max="6927" width="15.5703125" style="173" bestFit="1" customWidth="1"/>
    <col min="6928" max="7168" width="11.42578125" style="173"/>
    <col min="7169" max="7169" width="22.5703125" style="173" customWidth="1"/>
    <col min="7170" max="7180" width="15.7109375" style="173" customWidth="1"/>
    <col min="7181" max="7181" width="14.5703125" style="173" bestFit="1" customWidth="1"/>
    <col min="7182" max="7182" width="0" style="173" hidden="1" customWidth="1"/>
    <col min="7183" max="7183" width="15.5703125" style="173" bestFit="1" customWidth="1"/>
    <col min="7184" max="7424" width="11.42578125" style="173"/>
    <col min="7425" max="7425" width="22.5703125" style="173" customWidth="1"/>
    <col min="7426" max="7436" width="15.7109375" style="173" customWidth="1"/>
    <col min="7437" max="7437" width="14.5703125" style="173" bestFit="1" customWidth="1"/>
    <col min="7438" max="7438" width="0" style="173" hidden="1" customWidth="1"/>
    <col min="7439" max="7439" width="15.5703125" style="173" bestFit="1" customWidth="1"/>
    <col min="7440" max="7680" width="11.42578125" style="173"/>
    <col min="7681" max="7681" width="22.5703125" style="173" customWidth="1"/>
    <col min="7682" max="7692" width="15.7109375" style="173" customWidth="1"/>
    <col min="7693" max="7693" width="14.5703125" style="173" bestFit="1" customWidth="1"/>
    <col min="7694" max="7694" width="0" style="173" hidden="1" customWidth="1"/>
    <col min="7695" max="7695" width="15.5703125" style="173" bestFit="1" customWidth="1"/>
    <col min="7696" max="7936" width="11.42578125" style="173"/>
    <col min="7937" max="7937" width="22.5703125" style="173" customWidth="1"/>
    <col min="7938" max="7948" width="15.7109375" style="173" customWidth="1"/>
    <col min="7949" max="7949" width="14.5703125" style="173" bestFit="1" customWidth="1"/>
    <col min="7950" max="7950" width="0" style="173" hidden="1" customWidth="1"/>
    <col min="7951" max="7951" width="15.5703125" style="173" bestFit="1" customWidth="1"/>
    <col min="7952" max="8192" width="11.42578125" style="173"/>
    <col min="8193" max="8193" width="22.5703125" style="173" customWidth="1"/>
    <col min="8194" max="8204" width="15.7109375" style="173" customWidth="1"/>
    <col min="8205" max="8205" width="14.5703125" style="173" bestFit="1" customWidth="1"/>
    <col min="8206" max="8206" width="0" style="173" hidden="1" customWidth="1"/>
    <col min="8207" max="8207" width="15.5703125" style="173" bestFit="1" customWidth="1"/>
    <col min="8208" max="8448" width="11.42578125" style="173"/>
    <col min="8449" max="8449" width="22.5703125" style="173" customWidth="1"/>
    <col min="8450" max="8460" width="15.7109375" style="173" customWidth="1"/>
    <col min="8461" max="8461" width="14.5703125" style="173" bestFit="1" customWidth="1"/>
    <col min="8462" max="8462" width="0" style="173" hidden="1" customWidth="1"/>
    <col min="8463" max="8463" width="15.5703125" style="173" bestFit="1" customWidth="1"/>
    <col min="8464" max="8704" width="11.42578125" style="173"/>
    <col min="8705" max="8705" width="22.5703125" style="173" customWidth="1"/>
    <col min="8706" max="8716" width="15.7109375" style="173" customWidth="1"/>
    <col min="8717" max="8717" width="14.5703125" style="173" bestFit="1" customWidth="1"/>
    <col min="8718" max="8718" width="0" style="173" hidden="1" customWidth="1"/>
    <col min="8719" max="8719" width="15.5703125" style="173" bestFit="1" customWidth="1"/>
    <col min="8720" max="8960" width="11.42578125" style="173"/>
    <col min="8961" max="8961" width="22.5703125" style="173" customWidth="1"/>
    <col min="8962" max="8972" width="15.7109375" style="173" customWidth="1"/>
    <col min="8973" max="8973" width="14.5703125" style="173" bestFit="1" customWidth="1"/>
    <col min="8974" max="8974" width="0" style="173" hidden="1" customWidth="1"/>
    <col min="8975" max="8975" width="15.5703125" style="173" bestFit="1" customWidth="1"/>
    <col min="8976" max="9216" width="11.42578125" style="173"/>
    <col min="9217" max="9217" width="22.5703125" style="173" customWidth="1"/>
    <col min="9218" max="9228" width="15.7109375" style="173" customWidth="1"/>
    <col min="9229" max="9229" width="14.5703125" style="173" bestFit="1" customWidth="1"/>
    <col min="9230" max="9230" width="0" style="173" hidden="1" customWidth="1"/>
    <col min="9231" max="9231" width="15.5703125" style="173" bestFit="1" customWidth="1"/>
    <col min="9232" max="9472" width="11.42578125" style="173"/>
    <col min="9473" max="9473" width="22.5703125" style="173" customWidth="1"/>
    <col min="9474" max="9484" width="15.7109375" style="173" customWidth="1"/>
    <col min="9485" max="9485" width="14.5703125" style="173" bestFit="1" customWidth="1"/>
    <col min="9486" max="9486" width="0" style="173" hidden="1" customWidth="1"/>
    <col min="9487" max="9487" width="15.5703125" style="173" bestFit="1" customWidth="1"/>
    <col min="9488" max="9728" width="11.42578125" style="173"/>
    <col min="9729" max="9729" width="22.5703125" style="173" customWidth="1"/>
    <col min="9730" max="9740" width="15.7109375" style="173" customWidth="1"/>
    <col min="9741" max="9741" width="14.5703125" style="173" bestFit="1" customWidth="1"/>
    <col min="9742" max="9742" width="0" style="173" hidden="1" customWidth="1"/>
    <col min="9743" max="9743" width="15.5703125" style="173" bestFit="1" customWidth="1"/>
    <col min="9744" max="9984" width="11.42578125" style="173"/>
    <col min="9985" max="9985" width="22.5703125" style="173" customWidth="1"/>
    <col min="9986" max="9996" width="15.7109375" style="173" customWidth="1"/>
    <col min="9997" max="9997" width="14.5703125" style="173" bestFit="1" customWidth="1"/>
    <col min="9998" max="9998" width="0" style="173" hidden="1" customWidth="1"/>
    <col min="9999" max="9999" width="15.5703125" style="173" bestFit="1" customWidth="1"/>
    <col min="10000" max="10240" width="11.42578125" style="173"/>
    <col min="10241" max="10241" width="22.5703125" style="173" customWidth="1"/>
    <col min="10242" max="10252" width="15.7109375" style="173" customWidth="1"/>
    <col min="10253" max="10253" width="14.5703125" style="173" bestFit="1" customWidth="1"/>
    <col min="10254" max="10254" width="0" style="173" hidden="1" customWidth="1"/>
    <col min="10255" max="10255" width="15.5703125" style="173" bestFit="1" customWidth="1"/>
    <col min="10256" max="10496" width="11.42578125" style="173"/>
    <col min="10497" max="10497" width="22.5703125" style="173" customWidth="1"/>
    <col min="10498" max="10508" width="15.7109375" style="173" customWidth="1"/>
    <col min="10509" max="10509" width="14.5703125" style="173" bestFit="1" customWidth="1"/>
    <col min="10510" max="10510" width="0" style="173" hidden="1" customWidth="1"/>
    <col min="10511" max="10511" width="15.5703125" style="173" bestFit="1" customWidth="1"/>
    <col min="10512" max="10752" width="11.42578125" style="173"/>
    <col min="10753" max="10753" width="22.5703125" style="173" customWidth="1"/>
    <col min="10754" max="10764" width="15.7109375" style="173" customWidth="1"/>
    <col min="10765" max="10765" width="14.5703125" style="173" bestFit="1" customWidth="1"/>
    <col min="10766" max="10766" width="0" style="173" hidden="1" customWidth="1"/>
    <col min="10767" max="10767" width="15.5703125" style="173" bestFit="1" customWidth="1"/>
    <col min="10768" max="11008" width="11.42578125" style="173"/>
    <col min="11009" max="11009" width="22.5703125" style="173" customWidth="1"/>
    <col min="11010" max="11020" width="15.7109375" style="173" customWidth="1"/>
    <col min="11021" max="11021" width="14.5703125" style="173" bestFit="1" customWidth="1"/>
    <col min="11022" max="11022" width="0" style="173" hidden="1" customWidth="1"/>
    <col min="11023" max="11023" width="15.5703125" style="173" bestFit="1" customWidth="1"/>
    <col min="11024" max="11264" width="11.42578125" style="173"/>
    <col min="11265" max="11265" width="22.5703125" style="173" customWidth="1"/>
    <col min="11266" max="11276" width="15.7109375" style="173" customWidth="1"/>
    <col min="11277" max="11277" width="14.5703125" style="173" bestFit="1" customWidth="1"/>
    <col min="11278" max="11278" width="0" style="173" hidden="1" customWidth="1"/>
    <col min="11279" max="11279" width="15.5703125" style="173" bestFit="1" customWidth="1"/>
    <col min="11280" max="11520" width="11.42578125" style="173"/>
    <col min="11521" max="11521" width="22.5703125" style="173" customWidth="1"/>
    <col min="11522" max="11532" width="15.7109375" style="173" customWidth="1"/>
    <col min="11533" max="11533" width="14.5703125" style="173" bestFit="1" customWidth="1"/>
    <col min="11534" max="11534" width="0" style="173" hidden="1" customWidth="1"/>
    <col min="11535" max="11535" width="15.5703125" style="173" bestFit="1" customWidth="1"/>
    <col min="11536" max="11776" width="11.42578125" style="173"/>
    <col min="11777" max="11777" width="22.5703125" style="173" customWidth="1"/>
    <col min="11778" max="11788" width="15.7109375" style="173" customWidth="1"/>
    <col min="11789" max="11789" width="14.5703125" style="173" bestFit="1" customWidth="1"/>
    <col min="11790" max="11790" width="0" style="173" hidden="1" customWidth="1"/>
    <col min="11791" max="11791" width="15.5703125" style="173" bestFit="1" customWidth="1"/>
    <col min="11792" max="12032" width="11.42578125" style="173"/>
    <col min="12033" max="12033" width="22.5703125" style="173" customWidth="1"/>
    <col min="12034" max="12044" width="15.7109375" style="173" customWidth="1"/>
    <col min="12045" max="12045" width="14.5703125" style="173" bestFit="1" customWidth="1"/>
    <col min="12046" max="12046" width="0" style="173" hidden="1" customWidth="1"/>
    <col min="12047" max="12047" width="15.5703125" style="173" bestFit="1" customWidth="1"/>
    <col min="12048" max="12288" width="11.42578125" style="173"/>
    <col min="12289" max="12289" width="22.5703125" style="173" customWidth="1"/>
    <col min="12290" max="12300" width="15.7109375" style="173" customWidth="1"/>
    <col min="12301" max="12301" width="14.5703125" style="173" bestFit="1" customWidth="1"/>
    <col min="12302" max="12302" width="0" style="173" hidden="1" customWidth="1"/>
    <col min="12303" max="12303" width="15.5703125" style="173" bestFit="1" customWidth="1"/>
    <col min="12304" max="12544" width="11.42578125" style="173"/>
    <col min="12545" max="12545" width="22.5703125" style="173" customWidth="1"/>
    <col min="12546" max="12556" width="15.7109375" style="173" customWidth="1"/>
    <col min="12557" max="12557" width="14.5703125" style="173" bestFit="1" customWidth="1"/>
    <col min="12558" max="12558" width="0" style="173" hidden="1" customWidth="1"/>
    <col min="12559" max="12559" width="15.5703125" style="173" bestFit="1" customWidth="1"/>
    <col min="12560" max="12800" width="11.42578125" style="173"/>
    <col min="12801" max="12801" width="22.5703125" style="173" customWidth="1"/>
    <col min="12802" max="12812" width="15.7109375" style="173" customWidth="1"/>
    <col min="12813" max="12813" width="14.5703125" style="173" bestFit="1" customWidth="1"/>
    <col min="12814" max="12814" width="0" style="173" hidden="1" customWidth="1"/>
    <col min="12815" max="12815" width="15.5703125" style="173" bestFit="1" customWidth="1"/>
    <col min="12816" max="13056" width="11.42578125" style="173"/>
    <col min="13057" max="13057" width="22.5703125" style="173" customWidth="1"/>
    <col min="13058" max="13068" width="15.7109375" style="173" customWidth="1"/>
    <col min="13069" max="13069" width="14.5703125" style="173" bestFit="1" customWidth="1"/>
    <col min="13070" max="13070" width="0" style="173" hidden="1" customWidth="1"/>
    <col min="13071" max="13071" width="15.5703125" style="173" bestFit="1" customWidth="1"/>
    <col min="13072" max="13312" width="11.42578125" style="173"/>
    <col min="13313" max="13313" width="22.5703125" style="173" customWidth="1"/>
    <col min="13314" max="13324" width="15.7109375" style="173" customWidth="1"/>
    <col min="13325" max="13325" width="14.5703125" style="173" bestFit="1" customWidth="1"/>
    <col min="13326" max="13326" width="0" style="173" hidden="1" customWidth="1"/>
    <col min="13327" max="13327" width="15.5703125" style="173" bestFit="1" customWidth="1"/>
    <col min="13328" max="13568" width="11.42578125" style="173"/>
    <col min="13569" max="13569" width="22.5703125" style="173" customWidth="1"/>
    <col min="13570" max="13580" width="15.7109375" style="173" customWidth="1"/>
    <col min="13581" max="13581" width="14.5703125" style="173" bestFit="1" customWidth="1"/>
    <col min="13582" max="13582" width="0" style="173" hidden="1" customWidth="1"/>
    <col min="13583" max="13583" width="15.5703125" style="173" bestFit="1" customWidth="1"/>
    <col min="13584" max="13824" width="11.42578125" style="173"/>
    <col min="13825" max="13825" width="22.5703125" style="173" customWidth="1"/>
    <col min="13826" max="13836" width="15.7109375" style="173" customWidth="1"/>
    <col min="13837" max="13837" width="14.5703125" style="173" bestFit="1" customWidth="1"/>
    <col min="13838" max="13838" width="0" style="173" hidden="1" customWidth="1"/>
    <col min="13839" max="13839" width="15.5703125" style="173" bestFit="1" customWidth="1"/>
    <col min="13840" max="14080" width="11.42578125" style="173"/>
    <col min="14081" max="14081" width="22.5703125" style="173" customWidth="1"/>
    <col min="14082" max="14092" width="15.7109375" style="173" customWidth="1"/>
    <col min="14093" max="14093" width="14.5703125" style="173" bestFit="1" customWidth="1"/>
    <col min="14094" max="14094" width="0" style="173" hidden="1" customWidth="1"/>
    <col min="14095" max="14095" width="15.5703125" style="173" bestFit="1" customWidth="1"/>
    <col min="14096" max="14336" width="11.42578125" style="173"/>
    <col min="14337" max="14337" width="22.5703125" style="173" customWidth="1"/>
    <col min="14338" max="14348" width="15.7109375" style="173" customWidth="1"/>
    <col min="14349" max="14349" width="14.5703125" style="173" bestFit="1" customWidth="1"/>
    <col min="14350" max="14350" width="0" style="173" hidden="1" customWidth="1"/>
    <col min="14351" max="14351" width="15.5703125" style="173" bestFit="1" customWidth="1"/>
    <col min="14352" max="14592" width="11.42578125" style="173"/>
    <col min="14593" max="14593" width="22.5703125" style="173" customWidth="1"/>
    <col min="14594" max="14604" width="15.7109375" style="173" customWidth="1"/>
    <col min="14605" max="14605" width="14.5703125" style="173" bestFit="1" customWidth="1"/>
    <col min="14606" max="14606" width="0" style="173" hidden="1" customWidth="1"/>
    <col min="14607" max="14607" width="15.5703125" style="173" bestFit="1" customWidth="1"/>
    <col min="14608" max="14848" width="11.42578125" style="173"/>
    <col min="14849" max="14849" width="22.5703125" style="173" customWidth="1"/>
    <col min="14850" max="14860" width="15.7109375" style="173" customWidth="1"/>
    <col min="14861" max="14861" width="14.5703125" style="173" bestFit="1" customWidth="1"/>
    <col min="14862" max="14862" width="0" style="173" hidden="1" customWidth="1"/>
    <col min="14863" max="14863" width="15.5703125" style="173" bestFit="1" customWidth="1"/>
    <col min="14864" max="15104" width="11.42578125" style="173"/>
    <col min="15105" max="15105" width="22.5703125" style="173" customWidth="1"/>
    <col min="15106" max="15116" width="15.7109375" style="173" customWidth="1"/>
    <col min="15117" max="15117" width="14.5703125" style="173" bestFit="1" customWidth="1"/>
    <col min="15118" max="15118" width="0" style="173" hidden="1" customWidth="1"/>
    <col min="15119" max="15119" width="15.5703125" style="173" bestFit="1" customWidth="1"/>
    <col min="15120" max="15360" width="11.42578125" style="173"/>
    <col min="15361" max="15361" width="22.5703125" style="173" customWidth="1"/>
    <col min="15362" max="15372" width="15.7109375" style="173" customWidth="1"/>
    <col min="15373" max="15373" width="14.5703125" style="173" bestFit="1" customWidth="1"/>
    <col min="15374" max="15374" width="0" style="173" hidden="1" customWidth="1"/>
    <col min="15375" max="15375" width="15.5703125" style="173" bestFit="1" customWidth="1"/>
    <col min="15376" max="15616" width="11.42578125" style="173"/>
    <col min="15617" max="15617" width="22.5703125" style="173" customWidth="1"/>
    <col min="15618" max="15628" width="15.7109375" style="173" customWidth="1"/>
    <col min="15629" max="15629" width="14.5703125" style="173" bestFit="1" customWidth="1"/>
    <col min="15630" max="15630" width="0" style="173" hidden="1" customWidth="1"/>
    <col min="15631" max="15631" width="15.5703125" style="173" bestFit="1" customWidth="1"/>
    <col min="15632" max="15872" width="11.42578125" style="173"/>
    <col min="15873" max="15873" width="22.5703125" style="173" customWidth="1"/>
    <col min="15874" max="15884" width="15.7109375" style="173" customWidth="1"/>
    <col min="15885" max="15885" width="14.5703125" style="173" bestFit="1" customWidth="1"/>
    <col min="15886" max="15886" width="0" style="173" hidden="1" customWidth="1"/>
    <col min="15887" max="15887" width="15.5703125" style="173" bestFit="1" customWidth="1"/>
    <col min="15888" max="16128" width="11.42578125" style="173"/>
    <col min="16129" max="16129" width="22.5703125" style="173" customWidth="1"/>
    <col min="16130" max="16140" width="15.7109375" style="173" customWidth="1"/>
    <col min="16141" max="16141" width="14.5703125" style="173" bestFit="1" customWidth="1"/>
    <col min="16142" max="16142" width="0" style="173" hidden="1" customWidth="1"/>
    <col min="16143" max="16143" width="15.5703125" style="173" bestFit="1" customWidth="1"/>
    <col min="16144" max="16384" width="11.42578125" style="173"/>
  </cols>
  <sheetData>
    <row r="1" spans="1:15" x14ac:dyDescent="0.2">
      <c r="N1" s="174"/>
    </row>
    <row r="2" spans="1:15" x14ac:dyDescent="0.2">
      <c r="N2" s="174"/>
    </row>
    <row r="3" spans="1:15" x14ac:dyDescent="0.2">
      <c r="N3" s="174"/>
    </row>
    <row r="4" spans="1:15" ht="20.25" x14ac:dyDescent="0.3">
      <c r="A4" s="1901" t="s">
        <v>1075</v>
      </c>
      <c r="B4" s="1901"/>
      <c r="C4" s="1901"/>
      <c r="D4" s="1901"/>
      <c r="E4" s="1901"/>
      <c r="F4" s="1901"/>
      <c r="G4" s="1901"/>
      <c r="H4" s="1901"/>
      <c r="I4" s="1901"/>
      <c r="J4" s="1901"/>
      <c r="K4" s="1901"/>
      <c r="L4" s="1901"/>
      <c r="M4" s="1901"/>
      <c r="N4" s="1901"/>
      <c r="O4" s="175"/>
    </row>
    <row r="5" spans="1:15" x14ac:dyDescent="0.2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6"/>
    </row>
    <row r="6" spans="1:15" ht="13.5" thickBot="1" x14ac:dyDescent="0.25">
      <c r="B6" s="174"/>
      <c r="C6" s="174"/>
      <c r="G6" s="174"/>
      <c r="H6" s="174"/>
      <c r="I6" s="174"/>
      <c r="J6" s="174"/>
      <c r="K6" s="174"/>
      <c r="L6" s="174"/>
      <c r="M6" s="176"/>
      <c r="N6" s="176" t="s">
        <v>189</v>
      </c>
    </row>
    <row r="7" spans="1:15" ht="13.5" thickBot="1" x14ac:dyDescent="0.25">
      <c r="A7" s="177" t="s">
        <v>190</v>
      </c>
      <c r="B7" s="550" t="s">
        <v>0</v>
      </c>
      <c r="C7" s="550" t="s">
        <v>1</v>
      </c>
      <c r="D7" s="550" t="s">
        <v>2</v>
      </c>
      <c r="E7" s="550" t="s">
        <v>3</v>
      </c>
      <c r="F7" s="550" t="s">
        <v>4</v>
      </c>
      <c r="G7" s="550" t="s">
        <v>414</v>
      </c>
      <c r="H7" s="178" t="s">
        <v>6</v>
      </c>
      <c r="I7" s="178" t="s">
        <v>7</v>
      </c>
      <c r="J7" s="550" t="s">
        <v>8</v>
      </c>
      <c r="K7" s="550" t="s">
        <v>9</v>
      </c>
      <c r="L7" s="550" t="s">
        <v>10</v>
      </c>
      <c r="M7" s="551" t="s">
        <v>415</v>
      </c>
      <c r="N7" s="179" t="s">
        <v>49</v>
      </c>
    </row>
    <row r="8" spans="1:15" ht="13.5" thickBot="1" x14ac:dyDescent="0.25">
      <c r="A8" s="180" t="s">
        <v>979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1">
        <f>SUM(B8:M8)</f>
        <v>0</v>
      </c>
      <c r="O8" s="173"/>
    </row>
    <row r="9" spans="1:15" ht="13.5" thickBot="1" x14ac:dyDescent="0.25">
      <c r="A9" s="182" t="s">
        <v>1076</v>
      </c>
      <c r="B9" s="183">
        <f>DATOS!D$156</f>
        <v>95881.64</v>
      </c>
      <c r="C9" s="183">
        <f>DATOS!F$156</f>
        <v>128390.48</v>
      </c>
      <c r="D9" s="183">
        <f>DATOS!H$156</f>
        <v>108585.16</v>
      </c>
      <c r="E9" s="183">
        <f>DATOS!J$156</f>
        <v>115706.75</v>
      </c>
      <c r="F9" s="183">
        <f>DATOS!L$156</f>
        <v>108298.14</v>
      </c>
      <c r="G9" s="183">
        <f>DATOS!N$156</f>
        <v>92068.47</v>
      </c>
      <c r="H9" s="183">
        <f>DATOS!P$156</f>
        <v>0</v>
      </c>
      <c r="I9" s="183">
        <f>DATOS!R$156</f>
        <v>0</v>
      </c>
      <c r="J9" s="183">
        <f>DATOS!T$156</f>
        <v>0</v>
      </c>
      <c r="K9" s="183">
        <f>DATOS!V$156</f>
        <v>0</v>
      </c>
      <c r="L9" s="183">
        <f>DATOS!X$156</f>
        <v>0</v>
      </c>
      <c r="M9" s="183">
        <f>DATOS!Z$156</f>
        <v>0</v>
      </c>
      <c r="N9" s="181">
        <f>SUM(B9:M9)</f>
        <v>648930.64</v>
      </c>
    </row>
    <row r="10" spans="1:15" ht="13.5" thickBot="1" x14ac:dyDescent="0.25">
      <c r="A10" s="184" t="s">
        <v>1077</v>
      </c>
      <c r="B10" s="185" t="e">
        <f t="shared" ref="B10:N10" si="0">((B9/B8)-1)</f>
        <v>#DIV/0!</v>
      </c>
      <c r="C10" s="185" t="e">
        <f t="shared" si="0"/>
        <v>#DIV/0!</v>
      </c>
      <c r="D10" s="185" t="e">
        <f t="shared" si="0"/>
        <v>#DIV/0!</v>
      </c>
      <c r="E10" s="185" t="e">
        <f t="shared" si="0"/>
        <v>#DIV/0!</v>
      </c>
      <c r="F10" s="185" t="e">
        <f t="shared" si="0"/>
        <v>#DIV/0!</v>
      </c>
      <c r="G10" s="185" t="e">
        <f t="shared" si="0"/>
        <v>#DIV/0!</v>
      </c>
      <c r="H10" s="185" t="e">
        <f t="shared" si="0"/>
        <v>#DIV/0!</v>
      </c>
      <c r="I10" s="185" t="e">
        <f t="shared" si="0"/>
        <v>#DIV/0!</v>
      </c>
      <c r="J10" s="185" t="e">
        <f t="shared" si="0"/>
        <v>#DIV/0!</v>
      </c>
      <c r="K10" s="185" t="e">
        <f t="shared" si="0"/>
        <v>#DIV/0!</v>
      </c>
      <c r="L10" s="185" t="e">
        <f t="shared" si="0"/>
        <v>#DIV/0!</v>
      </c>
      <c r="M10" s="186" t="e">
        <f t="shared" si="0"/>
        <v>#DIV/0!</v>
      </c>
      <c r="N10" s="187" t="e">
        <f t="shared" si="0"/>
        <v>#DIV/0!</v>
      </c>
    </row>
    <row r="11" spans="1:15" ht="13.5" thickBot="1" x14ac:dyDescent="0.25">
      <c r="A11" s="188" t="s">
        <v>1078</v>
      </c>
      <c r="B11" s="189">
        <f>DATOS!D$4</f>
        <v>0</v>
      </c>
      <c r="C11" s="189">
        <f>DATOS!F$4</f>
        <v>0</v>
      </c>
      <c r="D11" s="189">
        <f>DATOS!H$4</f>
        <v>0</v>
      </c>
      <c r="E11" s="189">
        <f>DATOS!J$4</f>
        <v>0</v>
      </c>
      <c r="F11" s="189">
        <f>DATOS!L$4</f>
        <v>0</v>
      </c>
      <c r="G11" s="189">
        <f>DATOS!N$4</f>
        <v>0</v>
      </c>
      <c r="H11" s="189">
        <f>DATOS!P$4</f>
        <v>0</v>
      </c>
      <c r="I11" s="189">
        <f>DATOS!R$4</f>
        <v>0</v>
      </c>
      <c r="J11" s="189">
        <f>DATOS!T$4</f>
        <v>0</v>
      </c>
      <c r="K11" s="189">
        <f>DATOS!V$4</f>
        <v>0</v>
      </c>
      <c r="L11" s="189">
        <f>DATOS!X$4</f>
        <v>0</v>
      </c>
      <c r="M11" s="189">
        <f>DATOS!Z$4</f>
        <v>0</v>
      </c>
      <c r="N11" s="190">
        <v>30186991.760253906</v>
      </c>
    </row>
    <row r="12" spans="1:15" ht="13.5" hidden="1" thickBot="1" x14ac:dyDescent="0.25">
      <c r="A12" s="191" t="s">
        <v>201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  <c r="H12" s="192">
        <v>0</v>
      </c>
      <c r="I12" s="192">
        <v>0</v>
      </c>
      <c r="J12" s="193"/>
      <c r="K12" s="193"/>
      <c r="L12" s="193"/>
      <c r="M12" s="194"/>
      <c r="N12" s="195">
        <f>SUM(B12:M12)</f>
        <v>0</v>
      </c>
    </row>
    <row r="13" spans="1:15" s="201" customFormat="1" ht="13.5" thickBot="1" x14ac:dyDescent="0.25">
      <c r="A13" s="196" t="s">
        <v>202</v>
      </c>
      <c r="B13" s="197" t="e">
        <f>((B9/B11)-1)</f>
        <v>#DIV/0!</v>
      </c>
      <c r="C13" s="197" t="e">
        <f t="shared" ref="C13:N13" si="1">((C9/C11)-1)</f>
        <v>#DIV/0!</v>
      </c>
      <c r="D13" s="197" t="e">
        <f t="shared" si="1"/>
        <v>#DIV/0!</v>
      </c>
      <c r="E13" s="197" t="e">
        <f t="shared" si="1"/>
        <v>#DIV/0!</v>
      </c>
      <c r="F13" s="197" t="e">
        <f t="shared" si="1"/>
        <v>#DIV/0!</v>
      </c>
      <c r="G13" s="197" t="e">
        <f t="shared" si="1"/>
        <v>#DIV/0!</v>
      </c>
      <c r="H13" s="197" t="e">
        <f t="shared" si="1"/>
        <v>#DIV/0!</v>
      </c>
      <c r="I13" s="197" t="e">
        <f t="shared" si="1"/>
        <v>#DIV/0!</v>
      </c>
      <c r="J13" s="197" t="e">
        <f t="shared" si="1"/>
        <v>#DIV/0!</v>
      </c>
      <c r="K13" s="197" t="e">
        <f t="shared" si="1"/>
        <v>#DIV/0!</v>
      </c>
      <c r="L13" s="197" t="e">
        <f t="shared" si="1"/>
        <v>#DIV/0!</v>
      </c>
      <c r="M13" s="198" t="e">
        <f t="shared" si="1"/>
        <v>#DIV/0!</v>
      </c>
      <c r="N13" s="199">
        <f t="shared" si="1"/>
        <v>-0.97850297091032357</v>
      </c>
      <c r="O13" s="200"/>
    </row>
    <row r="14" spans="1:15" x14ac:dyDescent="0.2">
      <c r="N14" s="174"/>
    </row>
    <row r="15" spans="1:15" hidden="1" x14ac:dyDescent="0.2">
      <c r="B15" s="202" t="str">
        <f>+[2]Ventas!B$28</f>
        <v>Totales</v>
      </c>
      <c r="C15" s="203">
        <f>+[2]Ventas!C$28</f>
        <v>3007.7849278184462</v>
      </c>
      <c r="D15" s="203">
        <f>+[2]Ventas!D$28</f>
        <v>3026.9834421165242</v>
      </c>
      <c r="E15" s="203">
        <f>+[2]Ventas!E$28</f>
        <v>3218.0593379250654</v>
      </c>
      <c r="F15" s="203">
        <f>+[2]Ventas!F$28</f>
        <v>2692.3557390645847</v>
      </c>
      <c r="G15" s="203">
        <f>+[2]Ventas!G$28</f>
        <v>3323.2124938396259</v>
      </c>
      <c r="H15" s="203">
        <f>+[2]Ventas!H$28</f>
        <v>3015.0162754077869</v>
      </c>
      <c r="I15" s="203"/>
      <c r="J15" s="203">
        <f>+[2]Ventas!J$28</f>
        <v>1350.9707908117268</v>
      </c>
      <c r="K15" s="203">
        <f>+[2]Ventas!K$28</f>
        <v>2863.03557991658</v>
      </c>
      <c r="L15" s="203">
        <f>+[2]Ventas!L$28</f>
        <v>3123.9157200726027</v>
      </c>
      <c r="M15" s="203">
        <f>+[2]Ventas!M$28</f>
        <v>2956.3250573966561</v>
      </c>
      <c r="N15" s="174"/>
    </row>
    <row r="16" spans="1:15" x14ac:dyDescent="0.2">
      <c r="D16" s="174"/>
      <c r="E16" s="174"/>
      <c r="F16" s="174"/>
      <c r="G16" s="174"/>
      <c r="J16" s="174"/>
      <c r="K16" s="174"/>
      <c r="L16" s="174"/>
      <c r="N16" s="174"/>
    </row>
    <row r="17" spans="1:14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N17" s="174"/>
    </row>
    <row r="18" spans="1:14" x14ac:dyDescent="0.2">
      <c r="A18" s="20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N18" s="174"/>
    </row>
    <row r="19" spans="1:14" x14ac:dyDescent="0.2">
      <c r="A19" s="20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N19" s="174"/>
    </row>
    <row r="20" spans="1:14" x14ac:dyDescent="0.2">
      <c r="A20" s="20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N20" s="174"/>
    </row>
    <row r="21" spans="1:14" x14ac:dyDescent="0.2">
      <c r="A21" s="20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N21" s="174"/>
    </row>
    <row r="22" spans="1:14" x14ac:dyDescent="0.2">
      <c r="A22" s="20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N22" s="174"/>
    </row>
    <row r="23" spans="1:14" x14ac:dyDescent="0.2">
      <c r="A23" s="20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N23" s="174"/>
    </row>
    <row r="24" spans="1:14" x14ac:dyDescent="0.2">
      <c r="A24" s="20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</row>
    <row r="25" spans="1:14" x14ac:dyDescent="0.2">
      <c r="A25" s="20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1:14" x14ac:dyDescent="0.2">
      <c r="A26" s="20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x14ac:dyDescent="0.2">
      <c r="A27" s="20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</row>
    <row r="28" spans="1:14" x14ac:dyDescent="0.2">
      <c r="A28" s="20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</row>
    <row r="29" spans="1:14" x14ac:dyDescent="0.2">
      <c r="A29" s="204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</row>
    <row r="30" spans="1:14" x14ac:dyDescent="0.2">
      <c r="A30" s="20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</row>
    <row r="31" spans="1:14" x14ac:dyDescent="0.2">
      <c r="A31" s="20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</row>
    <row r="32" spans="1:14" x14ac:dyDescent="0.2">
      <c r="A32" s="20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</row>
    <row r="33" spans="1:14" x14ac:dyDescent="0.2">
      <c r="A33" s="20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</row>
    <row r="34" spans="1:14" x14ac:dyDescent="0.2">
      <c r="A34" s="20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</row>
    <row r="35" spans="1:14" x14ac:dyDescent="0.2">
      <c r="A35" s="20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</row>
    <row r="36" spans="1:14" x14ac:dyDescent="0.2">
      <c r="A36" s="20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pans="1:14" x14ac:dyDescent="0.2">
      <c r="A37" s="20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</row>
    <row r="38" spans="1:14" x14ac:dyDescent="0.2">
      <c r="A38" s="20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</row>
    <row r="39" spans="1:14" x14ac:dyDescent="0.2">
      <c r="A39" s="20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</row>
    <row r="40" spans="1:14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4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</row>
    <row r="42" spans="1:14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spans="1:14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</row>
    <row r="45" spans="1:14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</row>
    <row r="46" spans="1:14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spans="1:14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pans="1:14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</row>
    <row r="49" spans="2:14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</row>
    <row r="50" spans="2:14" ht="8.25" customHeight="1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</row>
    <row r="51" spans="2:14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2" spans="2:14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2:14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</row>
    <row r="54" spans="2:14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</row>
    <row r="55" spans="2:14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</row>
    <row r="56" spans="2:14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2:14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2:14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</sheetData>
  <mergeCells count="1">
    <mergeCell ref="A4:N4"/>
  </mergeCells>
  <printOptions horizontalCentered="1"/>
  <pageMargins left="0.42" right="0.5" top="0.9" bottom="1" header="0" footer="0"/>
  <pageSetup paperSize="9" scale="65" orientation="landscape" horizontalDpi="4294967292" r:id="rId1"/>
  <headerFooter alignWithMargins="0">
    <oddFooter>&amp;R&amp;12Pág.. 3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118"/>
  <sheetViews>
    <sheetView topLeftCell="A34" zoomScale="70" zoomScaleNormal="70" workbookViewId="0">
      <selection activeCell="I48" sqref="I48"/>
    </sheetView>
  </sheetViews>
  <sheetFormatPr baseColWidth="10" defaultRowHeight="15" x14ac:dyDescent="0.25"/>
  <cols>
    <col min="2" max="2" width="36.140625" customWidth="1"/>
    <col min="3" max="3" width="14.85546875" customWidth="1"/>
    <col min="4" max="4" width="13.7109375" customWidth="1"/>
    <col min="5" max="5" width="12.7109375" customWidth="1"/>
    <col min="6" max="6" width="13.7109375" customWidth="1"/>
    <col min="7" max="7" width="14.85546875" customWidth="1"/>
    <col min="8" max="8" width="13.5703125" customWidth="1"/>
    <col min="9" max="9" width="13.42578125" customWidth="1"/>
    <col min="11" max="11" width="13.85546875" customWidth="1"/>
    <col min="12" max="12" width="12.140625" customWidth="1"/>
    <col min="13" max="13" width="13.85546875" customWidth="1"/>
    <col min="14" max="14" width="15.42578125" customWidth="1"/>
  </cols>
  <sheetData>
    <row r="1" spans="2:21" x14ac:dyDescent="0.25">
      <c r="R1" s="1727" t="s">
        <v>50</v>
      </c>
      <c r="S1" s="1727"/>
    </row>
    <row r="3" spans="2:21" ht="15.75" thickBot="1" x14ac:dyDescent="0.3"/>
    <row r="4" spans="2:21" ht="27.75" thickTop="1" thickBot="1" x14ac:dyDescent="0.3">
      <c r="E4" s="1728" t="s">
        <v>39</v>
      </c>
      <c r="F4" s="1729"/>
      <c r="G4" s="1729"/>
      <c r="H4" s="1729"/>
      <c r="I4" s="1730"/>
    </row>
    <row r="5" spans="2:21" ht="15.75" thickTop="1" x14ac:dyDescent="0.25"/>
    <row r="6" spans="2:21" ht="15.75" thickBot="1" x14ac:dyDescent="0.3">
      <c r="B6" s="5" t="s">
        <v>1144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35">
        <f>DATOS!D5</f>
        <v>-16930.640000000014</v>
      </c>
      <c r="D7" s="35">
        <f>DATOS!F5</f>
        <v>28648.279999999995</v>
      </c>
      <c r="E7" s="35">
        <f>DATOS!H5</f>
        <v>17614.5</v>
      </c>
      <c r="F7" s="35">
        <f>DATOS!J5</f>
        <v>19554.589999999997</v>
      </c>
      <c r="G7" s="35">
        <f>DATOS!L5</f>
        <v>12496.630000000006</v>
      </c>
      <c r="H7" s="35">
        <f>DATOS!N5</f>
        <v>0</v>
      </c>
      <c r="I7" s="35">
        <f>DATOS!P5</f>
        <v>0</v>
      </c>
      <c r="J7" s="35">
        <f>DATOS!R5</f>
        <v>0</v>
      </c>
      <c r="K7" s="35">
        <f>DATOS!T5</f>
        <v>0</v>
      </c>
      <c r="L7" s="35">
        <f>DATOS!V5</f>
        <v>0</v>
      </c>
      <c r="M7" s="35">
        <f>DATOS!X5</f>
        <v>0</v>
      </c>
      <c r="N7" s="35">
        <f>DATOS!Z5</f>
        <v>0</v>
      </c>
    </row>
    <row r="8" spans="2:21" x14ac:dyDescent="0.25">
      <c r="B8" s="69" t="s">
        <v>41</v>
      </c>
      <c r="C8" s="70">
        <f>DATOS!D$3</f>
        <v>95881.64</v>
      </c>
      <c r="D8" s="70">
        <f>DATOS!F$3</f>
        <v>128390.48</v>
      </c>
      <c r="E8" s="70">
        <f>DATOS!H$3</f>
        <v>108657.03</v>
      </c>
      <c r="F8" s="70">
        <f>DATOS!J$3</f>
        <v>115706.75</v>
      </c>
      <c r="G8" s="70">
        <f>DATOS!L$3</f>
        <v>108298.14</v>
      </c>
      <c r="H8" s="70">
        <f>DATOS!N$3</f>
        <v>92068.47</v>
      </c>
      <c r="I8" s="70">
        <f>DATOS!P$3</f>
        <v>0</v>
      </c>
      <c r="J8" s="70">
        <f>DATOS!R$3</f>
        <v>0</v>
      </c>
      <c r="K8" s="70">
        <f>DATOS!T$3</f>
        <v>0</v>
      </c>
      <c r="L8" s="70">
        <f>DATOS!V$3</f>
        <v>0</v>
      </c>
      <c r="M8" s="70">
        <f>DATOS!X$3</f>
        <v>0</v>
      </c>
      <c r="N8" s="70">
        <f>DATOS!Z$3</f>
        <v>0</v>
      </c>
    </row>
    <row r="9" spans="2:21" x14ac:dyDescent="0.25">
      <c r="B9" s="1" t="s">
        <v>73</v>
      </c>
      <c r="C9" s="368">
        <f>(C$7/C$8)</f>
        <v>-0.17657853995822365</v>
      </c>
      <c r="D9" s="368">
        <f t="shared" ref="D9:N9" si="0">(D$7/D$8)</f>
        <v>0.22313398937366694</v>
      </c>
      <c r="E9" s="368">
        <f t="shared" si="0"/>
        <v>0.16211100192964964</v>
      </c>
      <c r="F9" s="368">
        <f t="shared" si="0"/>
        <v>0.16900128989881746</v>
      </c>
      <c r="G9" s="368">
        <f t="shared" si="0"/>
        <v>0.11539099378807435</v>
      </c>
      <c r="H9" s="368">
        <f t="shared" si="0"/>
        <v>0</v>
      </c>
      <c r="I9" s="368" t="e">
        <f t="shared" si="0"/>
        <v>#DIV/0!</v>
      </c>
      <c r="J9" s="368" t="e">
        <f t="shared" si="0"/>
        <v>#DIV/0!</v>
      </c>
      <c r="K9" s="368" t="e">
        <f t="shared" si="0"/>
        <v>#DIV/0!</v>
      </c>
      <c r="L9" s="368" t="e">
        <f t="shared" si="0"/>
        <v>#DIV/0!</v>
      </c>
      <c r="M9" s="368" t="e">
        <f t="shared" si="0"/>
        <v>#DIV/0!</v>
      </c>
      <c r="N9" s="368" t="e">
        <f t="shared" si="0"/>
        <v>#DIV/0!</v>
      </c>
    </row>
    <row r="10" spans="2:21" ht="18.75" x14ac:dyDescent="0.3">
      <c r="B10" s="77" t="s">
        <v>27</v>
      </c>
      <c r="C10" s="86"/>
      <c r="D10" s="86"/>
      <c r="E10" s="367">
        <f>(C7+D7+E7)/(C8+D8+E8)</f>
        <v>8.8103249595296709E-2</v>
      </c>
      <c r="F10" s="86"/>
      <c r="G10" s="86"/>
      <c r="H10" s="367">
        <f>(F7+G7+H7)/(F8+G8+H8)</f>
        <v>0.10140437017532893</v>
      </c>
      <c r="I10" s="86"/>
      <c r="J10" s="86"/>
      <c r="K10" s="367" t="e">
        <f>(I7+J7+K7)/(I8+J8+K8)</f>
        <v>#DIV/0!</v>
      </c>
      <c r="L10" s="86"/>
      <c r="M10" s="86"/>
      <c r="N10" s="367" t="e">
        <f>(L7+M7+N7)/(L8+M8+N8)</f>
        <v>#DIV/0!</v>
      </c>
    </row>
    <row r="11" spans="2:21" x14ac:dyDescent="0.25">
      <c r="B11" s="1" t="s">
        <v>20</v>
      </c>
      <c r="C11" s="36"/>
      <c r="D11" s="36"/>
      <c r="E11" s="368">
        <v>0.15</v>
      </c>
      <c r="F11" s="36"/>
      <c r="G11" s="36"/>
      <c r="H11" s="368">
        <v>0.15</v>
      </c>
      <c r="I11" s="36"/>
      <c r="J11" s="36"/>
      <c r="K11" s="368">
        <v>0.15</v>
      </c>
      <c r="L11" s="36"/>
      <c r="M11" s="36"/>
      <c r="N11" s="368">
        <v>0.15</v>
      </c>
    </row>
    <row r="12" spans="2:21" x14ac:dyDescent="0.25">
      <c r="B12" s="8" t="s">
        <v>17</v>
      </c>
      <c r="C12" s="37"/>
      <c r="D12" s="37"/>
      <c r="E12" s="9">
        <f>E10-E11</f>
        <v>-6.1896750404703285E-2</v>
      </c>
      <c r="F12" s="37"/>
      <c r="G12" s="37"/>
      <c r="H12" s="9">
        <f>H10-H11</f>
        <v>-4.8595629824671069E-2</v>
      </c>
      <c r="I12" s="37"/>
      <c r="J12" s="37"/>
      <c r="K12" s="9" t="e">
        <f>K10-K11</f>
        <v>#DIV/0!</v>
      </c>
      <c r="L12" s="37"/>
      <c r="M12" s="37"/>
      <c r="N12" s="9" t="e">
        <f>N9-N11</f>
        <v>#DIV/0!</v>
      </c>
      <c r="P12" s="1727" t="s">
        <v>42</v>
      </c>
      <c r="Q12" s="1727"/>
      <c r="R12" s="1727"/>
      <c r="S12" s="1727"/>
      <c r="T12" s="1727"/>
      <c r="U12" s="1727"/>
    </row>
    <row r="13" spans="2:21" ht="15.75" thickBot="1" x14ac:dyDescent="0.3">
      <c r="P13" s="1727"/>
      <c r="Q13" s="1727"/>
      <c r="R13" s="1727"/>
      <c r="S13" s="1727"/>
      <c r="T13" s="1727"/>
      <c r="U13" s="1727"/>
    </row>
    <row r="14" spans="2:21" ht="27.75" customHeight="1" thickTop="1" thickBot="1" x14ac:dyDescent="0.45">
      <c r="C14" s="1731" t="s">
        <v>42</v>
      </c>
      <c r="D14" s="1734"/>
      <c r="E14" s="1734"/>
      <c r="F14" s="1734"/>
      <c r="G14" s="1734"/>
      <c r="H14" s="1734"/>
      <c r="I14" s="1734"/>
      <c r="J14" s="1734"/>
      <c r="K14" s="1734"/>
      <c r="L14" s="1734"/>
      <c r="M14" s="1735"/>
    </row>
    <row r="15" spans="2:21" ht="15.75" thickTop="1" x14ac:dyDescent="0.25"/>
    <row r="16" spans="2:21" ht="15.75" thickBot="1" x14ac:dyDescent="0.3">
      <c r="B16" s="20" t="s">
        <v>1144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DATOS!D13</f>
        <v>32219.89</v>
      </c>
      <c r="D17" s="15">
        <f>DATOS!F13</f>
        <v>32219.89</v>
      </c>
      <c r="E17" s="15">
        <f>DATOS!H13</f>
        <v>32219.89</v>
      </c>
      <c r="F17" s="15">
        <f>DATOS!J13</f>
        <v>32219.89</v>
      </c>
      <c r="G17" s="15">
        <f>DATOS!L13</f>
        <v>32219.89</v>
      </c>
      <c r="H17" s="15">
        <f>DATOS!N13</f>
        <v>0</v>
      </c>
      <c r="I17" s="15">
        <f>DATOS!P13</f>
        <v>0</v>
      </c>
      <c r="J17" s="15">
        <f>DATOS!R13</f>
        <v>0</v>
      </c>
      <c r="K17" s="15">
        <f>DATOS!T13</f>
        <v>0</v>
      </c>
      <c r="L17" s="15">
        <f>DATOS!V13</f>
        <v>0</v>
      </c>
      <c r="M17" s="15">
        <f>DATOS!X13</f>
        <v>0</v>
      </c>
      <c r="N17" s="15">
        <f>DATOS!X13</f>
        <v>0</v>
      </c>
      <c r="P17" s="1727"/>
      <c r="Q17" s="1727"/>
      <c r="R17" s="1727"/>
      <c r="S17" s="1727"/>
      <c r="T17" s="1727"/>
      <c r="U17" s="1727"/>
    </row>
    <row r="18" spans="2:21" x14ac:dyDescent="0.25">
      <c r="B18" s="71" t="s">
        <v>41</v>
      </c>
      <c r="C18" s="70">
        <f>DATOS!D$3</f>
        <v>95881.64</v>
      </c>
      <c r="D18" s="70">
        <f>DATOS!F$3</f>
        <v>128390.48</v>
      </c>
      <c r="E18" s="70">
        <f>DATOS!H$3</f>
        <v>108657.03</v>
      </c>
      <c r="F18" s="70">
        <f>DATOS!J$3</f>
        <v>115706.75</v>
      </c>
      <c r="G18" s="70">
        <f>DATOS!L$3</f>
        <v>108298.14</v>
      </c>
      <c r="H18" s="70">
        <f>DATOS!N$3</f>
        <v>92068.47</v>
      </c>
      <c r="I18" s="70">
        <f>DATOS!P$3</f>
        <v>0</v>
      </c>
      <c r="J18" s="70">
        <f>DATOS!R$3</f>
        <v>0</v>
      </c>
      <c r="K18" s="70">
        <f>DATOS!T$3</f>
        <v>0</v>
      </c>
      <c r="L18" s="70">
        <f>DATOS!V$3</f>
        <v>0</v>
      </c>
      <c r="M18" s="70">
        <f>DATOS!X$3</f>
        <v>0</v>
      </c>
      <c r="N18" s="70">
        <f>DATOS!X$3</f>
        <v>0</v>
      </c>
    </row>
    <row r="19" spans="2:21" x14ac:dyDescent="0.25">
      <c r="B19" s="12" t="s">
        <v>73</v>
      </c>
      <c r="C19" s="365">
        <f>(C$17/C$18)</f>
        <v>0.33603816121626623</v>
      </c>
      <c r="D19" s="365">
        <f t="shared" ref="D19:N19" si="1">(D$17/D$18)</f>
        <v>0.25095232917580806</v>
      </c>
      <c r="E19" s="365">
        <f t="shared" si="1"/>
        <v>0.29652835164001812</v>
      </c>
      <c r="F19" s="365">
        <f t="shared" si="1"/>
        <v>0.27846162821097298</v>
      </c>
      <c r="G19" s="365">
        <f t="shared" si="1"/>
        <v>0.2975110191181492</v>
      </c>
      <c r="H19" s="365">
        <f t="shared" si="1"/>
        <v>0</v>
      </c>
      <c r="I19" s="365" t="e">
        <f t="shared" si="1"/>
        <v>#DIV/0!</v>
      </c>
      <c r="J19" s="365" t="e">
        <f t="shared" si="1"/>
        <v>#DIV/0!</v>
      </c>
      <c r="K19" s="365" t="e">
        <f t="shared" si="1"/>
        <v>#DIV/0!</v>
      </c>
      <c r="L19" s="365" t="e">
        <f t="shared" si="1"/>
        <v>#DIV/0!</v>
      </c>
      <c r="M19" s="365" t="e">
        <f t="shared" si="1"/>
        <v>#DIV/0!</v>
      </c>
      <c r="N19" s="365" t="e">
        <f t="shared" si="1"/>
        <v>#DIV/0!</v>
      </c>
    </row>
    <row r="20" spans="2:21" ht="18.75" x14ac:dyDescent="0.3">
      <c r="B20" s="77" t="s">
        <v>27</v>
      </c>
      <c r="C20" s="80"/>
      <c r="D20" s="80"/>
      <c r="E20" s="367">
        <f>(C17+D17+E17)/(C18+D18+E18)</f>
        <v>0.29033105091578792</v>
      </c>
      <c r="F20" s="80"/>
      <c r="G20" s="80"/>
      <c r="H20" s="367">
        <f>(F17+G17+H17)/(F18+G18+H18)</f>
        <v>0.20387602422424972</v>
      </c>
      <c r="I20" s="80"/>
      <c r="J20" s="80"/>
      <c r="K20" s="367" t="e">
        <f>(I17+J17+K17)/(I18+J18+K18)</f>
        <v>#DIV/0!</v>
      </c>
      <c r="L20" s="80"/>
      <c r="M20" s="80"/>
      <c r="N20" s="367" t="e">
        <f>(L17+M17+N17)/(L18+M18+N18)</f>
        <v>#DIV/0!</v>
      </c>
      <c r="R20" s="1727"/>
      <c r="S20" s="1727"/>
    </row>
    <row r="21" spans="2:21" x14ac:dyDescent="0.25">
      <c r="B21" s="1" t="s">
        <v>20</v>
      </c>
      <c r="C21" s="17"/>
      <c r="D21" s="17"/>
      <c r="E21" s="368">
        <v>0.17</v>
      </c>
      <c r="F21" s="17"/>
      <c r="G21" s="17"/>
      <c r="H21" s="368">
        <v>0.17</v>
      </c>
      <c r="I21" s="17"/>
      <c r="J21" s="17"/>
      <c r="K21" s="368">
        <v>0.17</v>
      </c>
      <c r="L21" s="17"/>
      <c r="M21" s="17"/>
      <c r="N21" s="368">
        <v>0.17</v>
      </c>
    </row>
    <row r="22" spans="2:21" ht="15" customHeight="1" x14ac:dyDescent="0.25">
      <c r="B22" s="1" t="s">
        <v>17</v>
      </c>
      <c r="C22" s="36"/>
      <c r="D22" s="36"/>
      <c r="E22" s="368">
        <f>E21-E20</f>
        <v>-0.12033105091578791</v>
      </c>
      <c r="F22" s="36"/>
      <c r="G22" s="36"/>
      <c r="H22" s="368">
        <f>H21-H20</f>
        <v>-3.3876024224249707E-2</v>
      </c>
      <c r="I22" s="36"/>
      <c r="J22" s="36"/>
      <c r="K22" s="368" t="e">
        <f>K21-K20</f>
        <v>#DIV/0!</v>
      </c>
      <c r="L22" s="36"/>
      <c r="M22" s="36"/>
      <c r="N22" s="368" t="e">
        <f>N21-N19</f>
        <v>#DIV/0!</v>
      </c>
      <c r="Q22" s="1727"/>
      <c r="R22" s="1727"/>
      <c r="S22" s="1727"/>
      <c r="T22" s="1727"/>
      <c r="U22" s="1727"/>
    </row>
    <row r="23" spans="2:21" ht="15.75" thickBot="1" x14ac:dyDescent="0.3">
      <c r="Q23" s="1736" t="s">
        <v>1028</v>
      </c>
      <c r="R23" s="1736"/>
      <c r="S23" s="1736"/>
      <c r="T23" s="1736"/>
    </row>
    <row r="24" spans="2:21" ht="29.25" customHeight="1" thickTop="1" thickBot="1" x14ac:dyDescent="0.45">
      <c r="B24" s="45"/>
      <c r="C24" s="1731" t="s">
        <v>1028</v>
      </c>
      <c r="D24" s="1734"/>
      <c r="E24" s="1734"/>
      <c r="F24" s="1734"/>
      <c r="G24" s="1734"/>
      <c r="H24" s="1734"/>
      <c r="I24" s="1734"/>
      <c r="J24" s="1734"/>
      <c r="K24" s="1734"/>
      <c r="L24" s="1734"/>
      <c r="M24" s="1735"/>
      <c r="N24" s="516"/>
      <c r="Q24" s="1529"/>
      <c r="R24" s="1529"/>
      <c r="S24" s="1529"/>
      <c r="T24" s="1529"/>
      <c r="U24" s="1529"/>
    </row>
    <row r="25" spans="2:21" ht="15" customHeight="1" thickTop="1" x14ac:dyDescent="0.25">
      <c r="B25" s="45"/>
      <c r="C25" s="1409"/>
      <c r="D25" s="1409"/>
      <c r="E25" s="516"/>
      <c r="F25" s="1409"/>
      <c r="G25" s="1409"/>
      <c r="H25" s="516"/>
      <c r="I25" s="1409"/>
      <c r="J25" s="1409"/>
      <c r="K25" s="516"/>
      <c r="L25" s="1409"/>
      <c r="M25" s="1409"/>
      <c r="N25" s="516"/>
      <c r="Q25" s="1529"/>
      <c r="R25" s="1529"/>
      <c r="S25" s="1529"/>
      <c r="T25" s="1529"/>
      <c r="U25" s="1529"/>
    </row>
    <row r="26" spans="2:21" ht="22.5" customHeight="1" thickBot="1" x14ac:dyDescent="0.3">
      <c r="B26" s="20" t="s">
        <v>1144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  <c r="Q26" s="1529"/>
      <c r="R26" s="1529"/>
      <c r="S26" s="1529"/>
      <c r="T26" s="1529"/>
      <c r="U26" s="1529"/>
    </row>
    <row r="27" spans="2:21" ht="18.75" customHeight="1" x14ac:dyDescent="0.25">
      <c r="B27" s="11" t="s">
        <v>1029</v>
      </c>
      <c r="C27" s="15">
        <f>DATOS!D6</f>
        <v>38874.22</v>
      </c>
      <c r="D27" s="15">
        <f>DATOS!F6</f>
        <v>29443.65</v>
      </c>
      <c r="E27" s="15">
        <f>DATOS!H6</f>
        <v>24128.68</v>
      </c>
      <c r="F27" s="15">
        <f>DATOS!J6</f>
        <v>23271</v>
      </c>
      <c r="G27" s="15">
        <f>DATOS!L6</f>
        <v>23119.27</v>
      </c>
      <c r="H27" s="15">
        <f>DATOS!N6</f>
        <v>0</v>
      </c>
      <c r="I27" s="15">
        <f>DATOS!P6</f>
        <v>0</v>
      </c>
      <c r="J27" s="15">
        <f>DATOS!R6</f>
        <v>0</v>
      </c>
      <c r="K27" s="15">
        <f>DATOS!T6</f>
        <v>0</v>
      </c>
      <c r="L27" s="15">
        <f>DATOS!V6</f>
        <v>0</v>
      </c>
      <c r="M27" s="15">
        <f>DATOS!X6</f>
        <v>0</v>
      </c>
      <c r="N27" s="15">
        <f>DATOS!Z6</f>
        <v>0</v>
      </c>
      <c r="Q27" s="1529"/>
      <c r="R27" s="1529"/>
      <c r="S27" s="1529"/>
      <c r="T27" s="1529"/>
      <c r="U27" s="1529"/>
    </row>
    <row r="28" spans="2:21" ht="15" customHeight="1" x14ac:dyDescent="0.25">
      <c r="B28" s="1441" t="s">
        <v>302</v>
      </c>
      <c r="C28" s="1438">
        <f>DATOS!D3-DATOS!D12-DATOS!D16-DATOS!D17</f>
        <v>89495.260000000009</v>
      </c>
      <c r="D28" s="1438">
        <f>DATOS!F3-DATOS!F12-DATOS!F16-DATOS!F17</f>
        <v>119144.87</v>
      </c>
      <c r="E28" s="1438">
        <f>DATOS!H3-DATOS!H12-DATOS!H16-DATOS!H17</f>
        <v>100136.84</v>
      </c>
      <c r="F28" s="1438">
        <f>DATOS!J3-DATOS!J12-DATOS!J16-DATOS!J17</f>
        <v>108606.36</v>
      </c>
      <c r="G28" s="1438">
        <f>DATOS!L3-DATOS!L12-DATOS!L16-DATOS!L17</f>
        <v>100763.5</v>
      </c>
      <c r="H28" s="1438">
        <f>DATOS!N3-DATOS!N12-DATOS!N16-DATOS!N17</f>
        <v>92068.47</v>
      </c>
      <c r="I28" s="1438">
        <f>DATOS!P3-DATOS!P12-DATOS!P16-DATOS!P17</f>
        <v>0</v>
      </c>
      <c r="J28" s="1438">
        <f>DATOS!R3-DATOS!R12-DATOS!R16-DATOS!R17</f>
        <v>0</v>
      </c>
      <c r="K28" s="1438">
        <f>DATOS!T3-DATOS!T12-DATOS!T16-DATOS!T17</f>
        <v>0</v>
      </c>
      <c r="L28" s="1438">
        <f>DATOS!V3-DATOS!V12-DATOS!V16-DATOS!V17</f>
        <v>0</v>
      </c>
      <c r="M28" s="1438">
        <f>DATOS!X3-DATOS!X12-DATOS!X16-DATOS!X17</f>
        <v>0</v>
      </c>
      <c r="N28" s="1438">
        <f>DATOS!Z3-DATOS!Z12-DATOS!Z16-DATOS!Z17</f>
        <v>0</v>
      </c>
      <c r="Q28" s="1529"/>
      <c r="R28" s="1529"/>
      <c r="S28" s="1529"/>
      <c r="T28" s="1529"/>
      <c r="U28" s="1529"/>
    </row>
    <row r="29" spans="2:21" ht="15" customHeight="1" x14ac:dyDescent="0.25">
      <c r="B29" s="1442" t="s">
        <v>73</v>
      </c>
      <c r="C29" s="1443">
        <f>(C$27/C$28)</f>
        <v>0.43437183153610592</v>
      </c>
      <c r="D29" s="1443">
        <f>(D$27/D$28)</f>
        <v>0.24712478178875852</v>
      </c>
      <c r="E29" s="1443">
        <f t="shared" ref="E29:N29" si="2">(E$27/E$28)</f>
        <v>0.24095707433947389</v>
      </c>
      <c r="F29" s="1443">
        <f t="shared" si="2"/>
        <v>0.21426921959266473</v>
      </c>
      <c r="G29" s="1443">
        <f t="shared" si="2"/>
        <v>0.22944091858659138</v>
      </c>
      <c r="H29" s="1443">
        <f t="shared" si="2"/>
        <v>0</v>
      </c>
      <c r="I29" s="1443" t="e">
        <f t="shared" si="2"/>
        <v>#DIV/0!</v>
      </c>
      <c r="J29" s="1443" t="e">
        <f t="shared" si="2"/>
        <v>#DIV/0!</v>
      </c>
      <c r="K29" s="1443" t="e">
        <f t="shared" si="2"/>
        <v>#DIV/0!</v>
      </c>
      <c r="L29" s="1443" t="e">
        <f t="shared" si="2"/>
        <v>#DIV/0!</v>
      </c>
      <c r="M29" s="1443" t="e">
        <f t="shared" si="2"/>
        <v>#DIV/0!</v>
      </c>
      <c r="N29" s="1443" t="e">
        <f t="shared" si="2"/>
        <v>#DIV/0!</v>
      </c>
      <c r="Q29" s="1529"/>
      <c r="R29" s="1529"/>
      <c r="S29" s="1529"/>
      <c r="T29" s="1529"/>
      <c r="U29" s="1529"/>
    </row>
    <row r="30" spans="2:21" ht="15" customHeight="1" x14ac:dyDescent="0.3">
      <c r="B30" s="1436" t="s">
        <v>27</v>
      </c>
      <c r="C30" s="1439"/>
      <c r="D30" s="1439"/>
      <c r="E30" s="1440">
        <f>(C27+D27+E27)/(C28+D28+E28)</f>
        <v>0.29939587139546059</v>
      </c>
      <c r="F30" s="1439"/>
      <c r="G30" s="1439"/>
      <c r="H30" s="1440">
        <f>(F27+G27+H27)/(F28+G28+H28)</f>
        <v>0.15389638736387642</v>
      </c>
      <c r="I30" s="1439"/>
      <c r="J30" s="1439"/>
      <c r="K30" s="1440" t="e">
        <f>(I27+J27+K27)/(I28+J28+K28)</f>
        <v>#DIV/0!</v>
      </c>
      <c r="L30" s="1439"/>
      <c r="M30" s="1439"/>
      <c r="N30" s="1440" t="e">
        <f>(L27+M27+N27)/(L28+M28+N28)</f>
        <v>#DIV/0!</v>
      </c>
      <c r="Q30" s="1529"/>
      <c r="R30" s="1529"/>
      <c r="S30" s="1529"/>
      <c r="T30" s="1529"/>
      <c r="U30" s="1529"/>
    </row>
    <row r="31" spans="2:21" ht="15" customHeight="1" x14ac:dyDescent="0.25">
      <c r="B31" s="1444" t="s">
        <v>20</v>
      </c>
      <c r="C31" s="1435"/>
      <c r="D31" s="1435"/>
      <c r="E31" s="1437">
        <v>0.43</v>
      </c>
      <c r="F31" s="1435"/>
      <c r="G31" s="1435"/>
      <c r="H31" s="1437">
        <v>0.43</v>
      </c>
      <c r="I31" s="1435"/>
      <c r="J31" s="1435"/>
      <c r="K31" s="1437">
        <v>0.43</v>
      </c>
      <c r="L31" s="1435"/>
      <c r="M31" s="1435"/>
      <c r="N31" s="1437">
        <v>0.43</v>
      </c>
      <c r="Q31" s="1727"/>
      <c r="R31" s="1727"/>
      <c r="S31" s="1727"/>
      <c r="T31" s="1727"/>
      <c r="U31" s="1727"/>
    </row>
    <row r="32" spans="2:21" ht="15" customHeight="1" x14ac:dyDescent="0.25">
      <c r="B32" s="1445" t="s">
        <v>17</v>
      </c>
      <c r="C32" s="1446"/>
      <c r="D32" s="1446"/>
      <c r="E32" s="1447">
        <f>E31-E30</f>
        <v>0.1306041286045394</v>
      </c>
      <c r="F32" s="1446"/>
      <c r="G32" s="1446"/>
      <c r="H32" s="1447">
        <f>H31-H30</f>
        <v>0.2761036126361236</v>
      </c>
      <c r="I32" s="1446"/>
      <c r="J32" s="1446"/>
      <c r="K32" s="1447" t="e">
        <f>K31-K30</f>
        <v>#DIV/0!</v>
      </c>
      <c r="L32" s="1446"/>
      <c r="M32" s="1446"/>
      <c r="N32" s="1447" t="e">
        <f>N31-N30</f>
        <v>#DIV/0!</v>
      </c>
      <c r="Q32" s="1529"/>
      <c r="R32" s="1529"/>
      <c r="S32" s="1529"/>
      <c r="T32" s="1529"/>
      <c r="U32" s="1529"/>
    </row>
    <row r="33" spans="2:21" ht="15" customHeight="1" x14ac:dyDescent="0.25">
      <c r="B33" s="45"/>
      <c r="C33" s="1409"/>
      <c r="D33" s="1409"/>
      <c r="E33" s="516"/>
      <c r="F33" s="1409"/>
      <c r="G33" s="1409"/>
      <c r="H33" s="516"/>
      <c r="I33" s="1409"/>
      <c r="J33" s="1409"/>
      <c r="K33" s="516"/>
      <c r="L33" s="1409"/>
      <c r="M33" s="1409"/>
      <c r="N33" s="516"/>
      <c r="Q33" s="1529"/>
      <c r="R33" s="1529"/>
      <c r="S33" s="1529"/>
      <c r="T33" s="1529"/>
      <c r="U33" s="1529"/>
    </row>
    <row r="34" spans="2:21" ht="15" customHeight="1" x14ac:dyDescent="0.25">
      <c r="B34" s="45"/>
      <c r="C34" s="1409"/>
      <c r="D34" s="1409"/>
      <c r="E34" s="516"/>
      <c r="F34" s="1409"/>
      <c r="G34" s="1409"/>
      <c r="H34" s="516"/>
      <c r="I34" s="1409"/>
      <c r="J34" s="1409"/>
      <c r="K34" s="516"/>
      <c r="L34" s="1409"/>
      <c r="M34" s="1409"/>
      <c r="N34" s="516"/>
      <c r="Q34" s="1529"/>
      <c r="R34" s="1529"/>
      <c r="S34" s="1529"/>
      <c r="T34" s="1529"/>
      <c r="U34" s="1529"/>
    </row>
    <row r="35" spans="2:21" ht="15" customHeight="1" x14ac:dyDescent="0.25">
      <c r="B35" s="45"/>
      <c r="C35" s="1409"/>
      <c r="D35" s="1409"/>
      <c r="E35" s="516"/>
      <c r="F35" s="1409"/>
      <c r="G35" s="1409"/>
      <c r="H35" s="516"/>
      <c r="I35" s="1409"/>
      <c r="J35" s="1409"/>
      <c r="K35" s="516"/>
      <c r="L35" s="1409"/>
      <c r="M35" s="1409"/>
      <c r="N35" s="516"/>
      <c r="Q35" s="1529"/>
      <c r="R35" s="1529"/>
      <c r="S35" s="1529"/>
      <c r="T35" s="1529"/>
      <c r="U35" s="1529"/>
    </row>
    <row r="36" spans="2:21" ht="15" customHeight="1" x14ac:dyDescent="0.25">
      <c r="B36" s="45"/>
      <c r="C36" s="1409"/>
      <c r="D36" s="1409"/>
      <c r="E36" s="516"/>
      <c r="F36" s="1409"/>
      <c r="G36" s="1409"/>
      <c r="H36" s="516"/>
      <c r="I36" s="1409"/>
      <c r="J36" s="1409"/>
      <c r="K36" s="516"/>
      <c r="L36" s="1409"/>
      <c r="M36" s="1409"/>
      <c r="N36" s="516"/>
      <c r="Q36" s="1727" t="s">
        <v>54</v>
      </c>
      <c r="R36" s="1727"/>
      <c r="S36" s="1727"/>
      <c r="T36" s="1727"/>
      <c r="U36" s="1727"/>
    </row>
    <row r="37" spans="2:21" ht="15" customHeight="1" thickBot="1" x14ac:dyDescent="0.3">
      <c r="B37" s="45"/>
      <c r="C37" s="1409"/>
      <c r="D37" s="1409"/>
      <c r="E37" s="516"/>
      <c r="F37" s="1409"/>
      <c r="G37" s="1409"/>
      <c r="H37" s="516"/>
      <c r="I37" s="1409"/>
      <c r="J37" s="1409"/>
      <c r="K37" s="516"/>
      <c r="L37" s="1409"/>
      <c r="M37" s="1409"/>
      <c r="N37" s="516"/>
      <c r="Q37" s="1529"/>
      <c r="R37" s="1529"/>
      <c r="S37" s="1529"/>
      <c r="T37" s="1529"/>
      <c r="U37" s="1529"/>
    </row>
    <row r="38" spans="2:21" ht="27.75" thickTop="1" thickBot="1" x14ac:dyDescent="0.45">
      <c r="E38" s="1731" t="s">
        <v>51</v>
      </c>
      <c r="F38" s="1732"/>
      <c r="G38" s="1732"/>
      <c r="H38" s="1732"/>
      <c r="I38" s="1733"/>
    </row>
    <row r="39" spans="2:21" ht="15.75" thickTop="1" x14ac:dyDescent="0.25"/>
    <row r="40" spans="2:21" ht="15.75" thickBot="1" x14ac:dyDescent="0.3">
      <c r="B40" s="20" t="s">
        <v>1144</v>
      </c>
      <c r="C40" s="21" t="s">
        <v>0</v>
      </c>
      <c r="D40" s="21" t="s">
        <v>1</v>
      </c>
      <c r="E40" s="21" t="s">
        <v>2</v>
      </c>
      <c r="F40" s="21" t="s">
        <v>3</v>
      </c>
      <c r="G40" s="21" t="s">
        <v>4</v>
      </c>
      <c r="H40" s="21" t="s">
        <v>5</v>
      </c>
      <c r="I40" s="21" t="s">
        <v>6</v>
      </c>
      <c r="J40" s="21" t="s">
        <v>7</v>
      </c>
      <c r="K40" s="21" t="s">
        <v>8</v>
      </c>
      <c r="L40" s="21" t="s">
        <v>9</v>
      </c>
      <c r="M40" s="21" t="s">
        <v>10</v>
      </c>
      <c r="N40" s="22" t="s">
        <v>11</v>
      </c>
    </row>
    <row r="41" spans="2:21" ht="18.75" x14ac:dyDescent="0.3">
      <c r="B41" s="12" t="s">
        <v>276</v>
      </c>
      <c r="C41" s="525">
        <v>1</v>
      </c>
      <c r="D41" s="525"/>
      <c r="E41" s="525">
        <v>1</v>
      </c>
      <c r="F41" s="525">
        <v>1</v>
      </c>
      <c r="G41" s="525">
        <v>1</v>
      </c>
      <c r="H41" s="525">
        <v>1</v>
      </c>
      <c r="I41" s="525"/>
      <c r="J41" s="525"/>
      <c r="K41" s="525"/>
      <c r="L41" s="525"/>
      <c r="M41" s="525"/>
      <c r="N41" s="525"/>
    </row>
    <row r="42" spans="2:21" ht="18.75" x14ac:dyDescent="0.3">
      <c r="B42" s="77" t="s">
        <v>27</v>
      </c>
      <c r="C42" s="85"/>
      <c r="D42" s="85"/>
      <c r="E42" s="83">
        <f>C41+D41+E41</f>
        <v>2</v>
      </c>
      <c r="F42" s="85"/>
      <c r="G42" s="85"/>
      <c r="H42" s="83">
        <f>F41+G41+H41</f>
        <v>3</v>
      </c>
      <c r="I42" s="85"/>
      <c r="J42" s="85"/>
      <c r="K42" s="83">
        <f>I41+J41+K41</f>
        <v>0</v>
      </c>
      <c r="L42" s="85"/>
      <c r="M42" s="85"/>
      <c r="N42" s="83">
        <f>L41+M41+N41</f>
        <v>0</v>
      </c>
    </row>
    <row r="43" spans="2:21" ht="18.75" x14ac:dyDescent="0.3">
      <c r="B43" s="1" t="s">
        <v>20</v>
      </c>
      <c r="C43" s="13"/>
      <c r="D43" s="13"/>
      <c r="E43" s="526">
        <v>2</v>
      </c>
      <c r="F43" s="13"/>
      <c r="G43" s="13"/>
      <c r="H43" s="526">
        <v>2</v>
      </c>
      <c r="I43" s="13"/>
      <c r="J43" s="13"/>
      <c r="K43" s="526">
        <v>2</v>
      </c>
      <c r="L43" s="13"/>
      <c r="M43" s="13"/>
      <c r="N43" s="526">
        <v>2</v>
      </c>
    </row>
    <row r="44" spans="2:21" ht="15" customHeight="1" x14ac:dyDescent="0.3">
      <c r="B44" s="1" t="s">
        <v>17</v>
      </c>
      <c r="C44" s="62"/>
      <c r="D44" s="62"/>
      <c r="E44" s="527">
        <f>E42-E43</f>
        <v>0</v>
      </c>
      <c r="F44" s="62"/>
      <c r="G44" s="62"/>
      <c r="H44" s="527">
        <f>H42-H43</f>
        <v>1</v>
      </c>
      <c r="I44" s="62"/>
      <c r="J44" s="62"/>
      <c r="K44" s="527">
        <f>K42-K43</f>
        <v>-2</v>
      </c>
      <c r="L44" s="62"/>
      <c r="M44" s="62"/>
      <c r="N44" s="527">
        <f>N41-N43</f>
        <v>-2</v>
      </c>
      <c r="Q44" s="1727" t="s">
        <v>392</v>
      </c>
      <c r="R44" s="1727"/>
      <c r="S44" s="1727"/>
      <c r="T44" s="1727"/>
      <c r="U44" s="1727"/>
    </row>
    <row r="45" spans="2:21" ht="15.75" thickBot="1" x14ac:dyDescent="0.3">
      <c r="Q45" s="1727"/>
      <c r="R45" s="1727"/>
      <c r="S45" s="1727"/>
      <c r="T45" s="1727"/>
    </row>
    <row r="46" spans="2:21" ht="27.75" thickTop="1" thickBot="1" x14ac:dyDescent="0.45">
      <c r="E46" s="1731" t="s">
        <v>393</v>
      </c>
      <c r="F46" s="1732"/>
      <c r="G46" s="1732"/>
      <c r="H46" s="1732"/>
      <c r="I46" s="1733"/>
      <c r="Q46" s="1529"/>
      <c r="R46" s="1529"/>
      <c r="S46" s="1529"/>
      <c r="T46" s="1529"/>
    </row>
    <row r="47" spans="2:21" ht="15.75" thickTop="1" x14ac:dyDescent="0.25">
      <c r="Q47" s="1529"/>
      <c r="R47" s="1529"/>
      <c r="S47" s="1529"/>
      <c r="T47" s="1529"/>
    </row>
    <row r="48" spans="2:21" ht="15.75" thickBot="1" x14ac:dyDescent="0.3">
      <c r="B48" s="20" t="s">
        <v>1144</v>
      </c>
      <c r="C48" s="1507" t="s">
        <v>49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Q48" s="1529"/>
      <c r="R48" s="1529"/>
      <c r="S48" s="1529"/>
      <c r="T48" s="1529"/>
    </row>
    <row r="49" spans="2:20" x14ac:dyDescent="0.25">
      <c r="B49" s="1501" t="s">
        <v>51</v>
      </c>
      <c r="C49" s="1532">
        <f>DATOS!D$68</f>
        <v>0</v>
      </c>
      <c r="D49" s="1506"/>
      <c r="E49" s="1506"/>
      <c r="F49" s="1506"/>
      <c r="G49" s="1506"/>
      <c r="H49" s="1506"/>
      <c r="I49" s="1506"/>
      <c r="J49" s="1506"/>
      <c r="K49" s="1506"/>
      <c r="L49" s="1506"/>
      <c r="M49" s="1506"/>
      <c r="N49" s="1506"/>
      <c r="Q49" s="1529"/>
      <c r="R49" s="1529"/>
      <c r="S49" s="1529"/>
      <c r="T49" s="1529"/>
    </row>
    <row r="50" spans="2:20" ht="18.75" x14ac:dyDescent="0.3">
      <c r="B50" s="1503" t="s">
        <v>393</v>
      </c>
      <c r="C50" s="1504">
        <f>DATOS!D$68</f>
        <v>0</v>
      </c>
      <c r="D50" s="1180"/>
      <c r="E50" s="1180"/>
      <c r="F50" s="1180"/>
      <c r="G50" s="1180"/>
      <c r="H50" s="1180"/>
      <c r="I50" s="1180"/>
      <c r="J50" s="1180"/>
      <c r="K50" s="1180"/>
      <c r="L50" s="1180"/>
      <c r="M50" s="1180"/>
      <c r="N50" s="1180"/>
      <c r="Q50" s="1529"/>
      <c r="R50" s="1529"/>
      <c r="S50" s="1529"/>
      <c r="T50" s="1529"/>
    </row>
    <row r="51" spans="2:20" ht="18.75" x14ac:dyDescent="0.3">
      <c r="B51" s="77" t="s">
        <v>27</v>
      </c>
      <c r="C51" s="1509" t="e">
        <f>C50/C49</f>
        <v>#DIV/0!</v>
      </c>
      <c r="D51" s="1181"/>
      <c r="E51" s="1182"/>
      <c r="F51" s="1181"/>
      <c r="G51" s="1181"/>
      <c r="H51" s="1182"/>
      <c r="I51" s="1181"/>
      <c r="J51" s="1181"/>
      <c r="K51" s="1182"/>
      <c r="L51" s="1181"/>
      <c r="M51" s="1181"/>
      <c r="N51" s="1182"/>
      <c r="Q51" s="1529"/>
      <c r="R51" s="1529"/>
      <c r="S51" s="1529"/>
      <c r="T51" s="1529"/>
    </row>
    <row r="52" spans="2:20" ht="18.75" x14ac:dyDescent="0.3">
      <c r="B52" s="1" t="s">
        <v>20</v>
      </c>
      <c r="C52" s="1508">
        <v>0.3</v>
      </c>
      <c r="D52" s="1183"/>
      <c r="E52" s="1184"/>
      <c r="F52" s="1183"/>
      <c r="G52" s="1183"/>
      <c r="H52" s="1184"/>
      <c r="I52" s="1183"/>
      <c r="J52" s="1183"/>
      <c r="K52" s="1184"/>
      <c r="L52" s="1183"/>
      <c r="M52" s="1183"/>
      <c r="N52" s="1184"/>
      <c r="Q52" s="1529"/>
      <c r="R52" s="1529"/>
      <c r="S52" s="1529"/>
      <c r="T52" s="1529"/>
    </row>
    <row r="53" spans="2:20" ht="18.75" x14ac:dyDescent="0.3">
      <c r="B53" s="1" t="s">
        <v>17</v>
      </c>
      <c r="C53" s="1505" t="e">
        <f>C51-C52</f>
        <v>#DIV/0!</v>
      </c>
      <c r="D53" s="1185"/>
      <c r="E53" s="1186"/>
      <c r="F53" s="1185"/>
      <c r="G53" s="1185"/>
      <c r="H53" s="1186"/>
      <c r="I53" s="1185"/>
      <c r="J53" s="1185"/>
      <c r="K53" s="1186"/>
      <c r="L53" s="1185"/>
      <c r="M53" s="1185"/>
      <c r="N53" s="1186"/>
      <c r="Q53" s="1529"/>
      <c r="R53" s="1529"/>
      <c r="S53" s="1529"/>
      <c r="T53" s="1529"/>
    </row>
    <row r="54" spans="2:20" ht="15.75" thickBot="1" x14ac:dyDescent="0.3">
      <c r="Q54" s="1727" t="s">
        <v>52</v>
      </c>
      <c r="R54" s="1727"/>
      <c r="S54" s="1727"/>
      <c r="T54" s="1727"/>
    </row>
    <row r="55" spans="2:20" ht="27.75" thickTop="1" thickBot="1" x14ac:dyDescent="0.45">
      <c r="E55" s="1731" t="s">
        <v>44</v>
      </c>
      <c r="F55" s="1732"/>
      <c r="G55" s="1732"/>
      <c r="H55" s="1732"/>
      <c r="I55" s="1732"/>
      <c r="J55" s="1737"/>
    </row>
    <row r="56" spans="2:20" ht="15.75" thickTop="1" x14ac:dyDescent="0.25"/>
    <row r="57" spans="2:20" ht="15.75" customHeight="1" thickBot="1" x14ac:dyDescent="0.3">
      <c r="B57" s="20" t="s">
        <v>1144</v>
      </c>
      <c r="C57" s="1448" t="s">
        <v>49</v>
      </c>
      <c r="D57" s="1454" t="s">
        <v>1030</v>
      </c>
      <c r="E57" s="1455" t="s">
        <v>1031</v>
      </c>
      <c r="F57" s="1455" t="s">
        <v>1032</v>
      </c>
      <c r="G57" s="1455" t="s">
        <v>1033</v>
      </c>
      <c r="H57" s="1455" t="s">
        <v>1034</v>
      </c>
      <c r="I57" s="1455" t="s">
        <v>1035</v>
      </c>
      <c r="J57" s="1455" t="s">
        <v>1036</v>
      </c>
      <c r="K57" s="1455" t="s">
        <v>1037</v>
      </c>
      <c r="L57" s="1455" t="s">
        <v>1038</v>
      </c>
      <c r="M57" s="1455" t="s">
        <v>1039</v>
      </c>
      <c r="N57" s="1455" t="s">
        <v>1040</v>
      </c>
    </row>
    <row r="58" spans="2:20" x14ac:dyDescent="0.25">
      <c r="B58" s="73" t="s">
        <v>1146</v>
      </c>
      <c r="C58" s="1449">
        <f>DATOS!AB3</f>
        <v>649002.51</v>
      </c>
      <c r="D58" s="1456"/>
      <c r="E58" s="1457"/>
      <c r="F58" s="1457"/>
      <c r="G58" s="1457"/>
      <c r="H58" s="1457"/>
      <c r="I58" s="1457"/>
      <c r="J58" s="1457"/>
      <c r="K58" s="1457"/>
      <c r="L58" s="1457"/>
      <c r="M58" s="1457"/>
      <c r="N58" s="1457"/>
    </row>
    <row r="59" spans="2:20" x14ac:dyDescent="0.25">
      <c r="B59" s="12" t="s">
        <v>1041</v>
      </c>
      <c r="C59" s="1450">
        <v>2778034.58</v>
      </c>
      <c r="D59" s="1458"/>
      <c r="E59" s="1459"/>
      <c r="F59" s="1459"/>
      <c r="G59" s="1459"/>
      <c r="H59" s="1459"/>
      <c r="I59" s="1459"/>
      <c r="J59" s="1459"/>
      <c r="K59" s="1459"/>
      <c r="L59" s="1459"/>
      <c r="M59" s="1459"/>
      <c r="N59" s="1459"/>
    </row>
    <row r="60" spans="2:20" ht="18.75" x14ac:dyDescent="0.3">
      <c r="B60" s="77" t="s">
        <v>27</v>
      </c>
      <c r="C60" s="1451">
        <f>(C$58/C$59)-1</f>
        <v>-0.76638069422447574</v>
      </c>
      <c r="D60" s="1460"/>
      <c r="E60" s="1461"/>
      <c r="F60" s="1461"/>
      <c r="G60" s="1462"/>
      <c r="H60" s="1462"/>
      <c r="I60" s="1463"/>
      <c r="J60" s="1462"/>
      <c r="K60" s="1463"/>
      <c r="L60" s="1462"/>
      <c r="M60" s="1462"/>
      <c r="N60" s="1462"/>
    </row>
    <row r="61" spans="2:20" x14ac:dyDescent="0.25">
      <c r="B61" s="1" t="s">
        <v>20</v>
      </c>
      <c r="C61" s="1452">
        <v>0.02</v>
      </c>
      <c r="D61" s="1464"/>
      <c r="E61" s="1465"/>
      <c r="F61" s="1465"/>
      <c r="G61" s="1465"/>
      <c r="H61" s="1465"/>
      <c r="I61" s="1465"/>
      <c r="J61" s="1465"/>
      <c r="K61" s="1465"/>
      <c r="L61" s="1465"/>
      <c r="M61" s="1465"/>
      <c r="N61" s="1465"/>
    </row>
    <row r="62" spans="2:20" x14ac:dyDescent="0.25">
      <c r="B62" s="8" t="s">
        <v>17</v>
      </c>
      <c r="C62" s="1453">
        <f>C$60-C$61</f>
        <v>-0.78638069422447576</v>
      </c>
      <c r="D62" s="1466"/>
      <c r="E62" s="1467"/>
      <c r="F62" s="1465"/>
      <c r="G62" s="1467"/>
      <c r="H62" s="1467"/>
      <c r="I62" s="1465"/>
      <c r="J62" s="1467"/>
      <c r="K62" s="1465"/>
      <c r="L62" s="1467"/>
      <c r="M62" s="1467"/>
      <c r="N62" s="1467"/>
      <c r="R62" s="1727"/>
      <c r="S62" s="1727"/>
    </row>
    <row r="63" spans="2:20" ht="15.75" thickBot="1" x14ac:dyDescent="0.3"/>
    <row r="64" spans="2:20" ht="27.75" thickTop="1" thickBot="1" x14ac:dyDescent="0.45">
      <c r="E64" s="1731" t="s">
        <v>47</v>
      </c>
      <c r="F64" s="1732"/>
      <c r="G64" s="1732"/>
      <c r="H64" s="1732"/>
      <c r="I64" s="1733"/>
      <c r="Q64" s="1727" t="s">
        <v>47</v>
      </c>
      <c r="R64" s="1727"/>
      <c r="S64" s="1727"/>
      <c r="T64" s="1727"/>
    </row>
    <row r="65" spans="2:20" ht="15.75" thickTop="1" x14ac:dyDescent="0.25">
      <c r="R65" s="1727"/>
      <c r="S65" s="1738"/>
    </row>
    <row r="66" spans="2:20" x14ac:dyDescent="0.25">
      <c r="B66" s="66" t="s">
        <v>1144</v>
      </c>
      <c r="C66" s="65" t="s">
        <v>0</v>
      </c>
      <c r="D66" s="65" t="s">
        <v>1</v>
      </c>
      <c r="E66" s="65" t="s">
        <v>2</v>
      </c>
      <c r="F66" s="65" t="s">
        <v>3</v>
      </c>
      <c r="G66" s="65" t="s">
        <v>4</v>
      </c>
      <c r="H66" s="65" t="s">
        <v>5</v>
      </c>
      <c r="I66" s="65" t="s">
        <v>6</v>
      </c>
      <c r="J66" s="65" t="s">
        <v>7</v>
      </c>
      <c r="K66" s="65" t="s">
        <v>8</v>
      </c>
      <c r="L66" s="65" t="s">
        <v>9</v>
      </c>
      <c r="M66" s="65" t="s">
        <v>10</v>
      </c>
      <c r="N66" s="67" t="s">
        <v>11</v>
      </c>
    </row>
    <row r="67" spans="2:20" x14ac:dyDescent="0.25">
      <c r="B67" s="480" t="s">
        <v>375</v>
      </c>
      <c r="C67" s="965">
        <f>DATOS!D$3</f>
        <v>95881.64</v>
      </c>
      <c r="D67" s="965">
        <f>DATOS!F$3</f>
        <v>128390.48</v>
      </c>
      <c r="E67" s="965">
        <f>DATOS!H$3</f>
        <v>108657.03</v>
      </c>
      <c r="F67" s="965">
        <f>DATOS!J$3</f>
        <v>115706.75</v>
      </c>
      <c r="G67" s="965">
        <f>DATOS!L$3</f>
        <v>108298.14</v>
      </c>
      <c r="H67" s="965">
        <f>DATOS!N$3</f>
        <v>92068.47</v>
      </c>
      <c r="I67" s="965">
        <f>DATOS!P$3</f>
        <v>0</v>
      </c>
      <c r="J67" s="965">
        <f>DATOS!R$3</f>
        <v>0</v>
      </c>
      <c r="K67" s="965">
        <f>DATOS!T$3</f>
        <v>0</v>
      </c>
      <c r="L67" s="965">
        <f>DATOS!V$3</f>
        <v>0</v>
      </c>
      <c r="M67" s="965">
        <f>DATOS!X$3</f>
        <v>0</v>
      </c>
      <c r="N67" s="965">
        <f>DATOS!Z$3</f>
        <v>0</v>
      </c>
    </row>
    <row r="68" spans="2:20" x14ac:dyDescent="0.25">
      <c r="B68" s="480" t="s">
        <v>376</v>
      </c>
      <c r="C68" s="481">
        <f>DATOS!D$81</f>
        <v>0</v>
      </c>
      <c r="D68" s="481">
        <f>DATOS!F$81</f>
        <v>0</v>
      </c>
      <c r="E68" s="481">
        <f>DATOS!H$81</f>
        <v>0</v>
      </c>
      <c r="F68" s="481">
        <f>DATOS!J$81</f>
        <v>0</v>
      </c>
      <c r="G68" s="481">
        <f>DATOS!L$81</f>
        <v>0</v>
      </c>
      <c r="H68" s="481">
        <f>DATOS!N$81</f>
        <v>0</v>
      </c>
      <c r="I68" s="481">
        <f>DATOS!P$81</f>
        <v>0</v>
      </c>
      <c r="J68" s="481">
        <f>DATOS!R$81</f>
        <v>0</v>
      </c>
      <c r="K68" s="481">
        <f>DATOS!T$81</f>
        <v>0</v>
      </c>
      <c r="L68" s="481">
        <f>DATOS!V$81</f>
        <v>0</v>
      </c>
      <c r="M68" s="481">
        <f>DATOS!X$81</f>
        <v>0</v>
      </c>
      <c r="N68" s="481">
        <f>DATOS!Z$81</f>
        <v>0</v>
      </c>
    </row>
    <row r="69" spans="2:20" x14ac:dyDescent="0.25">
      <c r="B69" s="480" t="s">
        <v>377</v>
      </c>
      <c r="C69" s="368">
        <f>C$68/C$67</f>
        <v>0</v>
      </c>
      <c r="D69" s="368">
        <f t="shared" ref="D69:N69" si="3">D$68/D$67</f>
        <v>0</v>
      </c>
      <c r="E69" s="368">
        <f t="shared" si="3"/>
        <v>0</v>
      </c>
      <c r="F69" s="368">
        <f t="shared" si="3"/>
        <v>0</v>
      </c>
      <c r="G69" s="368">
        <f t="shared" si="3"/>
        <v>0</v>
      </c>
      <c r="H69" s="368">
        <f t="shared" si="3"/>
        <v>0</v>
      </c>
      <c r="I69" s="368" t="e">
        <f t="shared" si="3"/>
        <v>#DIV/0!</v>
      </c>
      <c r="J69" s="368" t="e">
        <f t="shared" si="3"/>
        <v>#DIV/0!</v>
      </c>
      <c r="K69" s="368" t="e">
        <f t="shared" si="3"/>
        <v>#DIV/0!</v>
      </c>
      <c r="L69" s="368" t="e">
        <f t="shared" si="3"/>
        <v>#DIV/0!</v>
      </c>
      <c r="M69" s="368" t="e">
        <f t="shared" si="3"/>
        <v>#DIV/0!</v>
      </c>
      <c r="N69" s="368" t="e">
        <f t="shared" si="3"/>
        <v>#DIV/0!</v>
      </c>
    </row>
    <row r="70" spans="2:20" ht="18.75" x14ac:dyDescent="0.3">
      <c r="B70" s="77" t="s">
        <v>27</v>
      </c>
      <c r="C70" s="81"/>
      <c r="D70" s="81"/>
      <c r="E70" s="367">
        <f>((C68+D68+E68)/(C67+D67+E67))</f>
        <v>0</v>
      </c>
      <c r="F70" s="81"/>
      <c r="G70" s="81"/>
      <c r="H70" s="367">
        <f>((F68+G68+H68)/(F67+G67+H67))</f>
        <v>0</v>
      </c>
      <c r="I70" s="81"/>
      <c r="J70" s="81"/>
      <c r="K70" s="367" t="e">
        <f>((I68+J68+K68)/(I67+J67+K67))</f>
        <v>#DIV/0!</v>
      </c>
      <c r="L70" s="81"/>
      <c r="M70" s="81"/>
      <c r="N70" s="79" t="e">
        <f>((L68+M68+N68)/(L67+M67+N67))</f>
        <v>#DIV/0!</v>
      </c>
    </row>
    <row r="71" spans="2:20" x14ac:dyDescent="0.25">
      <c r="B71" s="1" t="s">
        <v>20</v>
      </c>
      <c r="C71" s="17"/>
      <c r="D71" s="17"/>
      <c r="E71" s="482">
        <v>0.85</v>
      </c>
      <c r="F71" s="17"/>
      <c r="G71" s="17"/>
      <c r="H71" s="482">
        <v>0.85</v>
      </c>
      <c r="I71" s="17"/>
      <c r="J71" s="17"/>
      <c r="K71" s="482">
        <v>0.85</v>
      </c>
      <c r="L71" s="17"/>
      <c r="M71" s="17"/>
      <c r="N71" s="482">
        <v>0.85</v>
      </c>
      <c r="T71" s="1528"/>
    </row>
    <row r="72" spans="2:20" x14ac:dyDescent="0.25">
      <c r="B72" s="1" t="s">
        <v>17</v>
      </c>
      <c r="C72" s="36"/>
      <c r="D72" s="36"/>
      <c r="E72" s="368">
        <f>E71-E70</f>
        <v>0.85</v>
      </c>
      <c r="F72" s="36"/>
      <c r="G72" s="36"/>
      <c r="H72" s="365">
        <f>H71-H70</f>
        <v>0.85</v>
      </c>
      <c r="I72" s="36"/>
      <c r="J72" s="36"/>
      <c r="K72" s="368" t="e">
        <f>K71-K70</f>
        <v>#DIV/0!</v>
      </c>
      <c r="L72" s="36"/>
      <c r="M72" s="36"/>
      <c r="N72" s="368" t="e">
        <f>N71-N70</f>
        <v>#DIV/0!</v>
      </c>
    </row>
    <row r="73" spans="2:20" ht="15.75" thickBot="1" x14ac:dyDescent="0.3"/>
    <row r="74" spans="2:20" ht="27.75" customHeight="1" thickTop="1" thickBot="1" x14ac:dyDescent="0.45">
      <c r="C74" s="38"/>
      <c r="D74" s="1731" t="s">
        <v>48</v>
      </c>
      <c r="E74" s="1732"/>
      <c r="F74" s="1732"/>
      <c r="G74" s="1732"/>
      <c r="H74" s="1732"/>
      <c r="I74" s="1732"/>
      <c r="J74" s="1733"/>
      <c r="K74" s="39"/>
      <c r="L74" s="39"/>
      <c r="M74" s="39"/>
      <c r="Q74" s="1727"/>
      <c r="R74" s="1727"/>
      <c r="S74" s="1727"/>
      <c r="T74" s="1727"/>
    </row>
    <row r="75" spans="2:20" ht="15.75" thickTop="1" x14ac:dyDescent="0.25">
      <c r="Q75" s="1727" t="s">
        <v>53</v>
      </c>
      <c r="R75" s="1727"/>
      <c r="S75" s="1727"/>
      <c r="T75" s="1727"/>
    </row>
    <row r="76" spans="2:20" ht="15.75" thickBot="1" x14ac:dyDescent="0.3">
      <c r="B76" s="40" t="s">
        <v>1144</v>
      </c>
      <c r="C76" s="40" t="s">
        <v>49</v>
      </c>
    </row>
    <row r="77" spans="2:20" ht="18.75" x14ac:dyDescent="0.3">
      <c r="B77" s="77" t="s">
        <v>27</v>
      </c>
      <c r="C77" s="704">
        <f>DATOS!$Z$69</f>
        <v>0</v>
      </c>
    </row>
    <row r="78" spans="2:20" x14ac:dyDescent="0.25">
      <c r="B78" s="1" t="s">
        <v>20</v>
      </c>
      <c r="C78" s="17">
        <v>6</v>
      </c>
    </row>
    <row r="79" spans="2:20" x14ac:dyDescent="0.25">
      <c r="B79" s="8" t="s">
        <v>17</v>
      </c>
      <c r="C79" s="705">
        <f>C77-C78</f>
        <v>-6</v>
      </c>
    </row>
    <row r="81" spans="2:21" ht="26.25" x14ac:dyDescent="0.4">
      <c r="C81" s="1530"/>
      <c r="D81" s="1530"/>
      <c r="E81" s="1530"/>
      <c r="F81" s="1530"/>
      <c r="G81" s="1530"/>
      <c r="H81" s="1530"/>
      <c r="I81" s="1530"/>
      <c r="J81" s="1530"/>
      <c r="K81" s="1530"/>
      <c r="L81" s="1530"/>
      <c r="M81" s="1530"/>
    </row>
    <row r="82" spans="2:21" x14ac:dyDescent="0.25">
      <c r="Q82" s="1727"/>
      <c r="R82" s="1727"/>
      <c r="S82" s="1727"/>
      <c r="T82" s="1727"/>
    </row>
    <row r="83" spans="2:21" ht="15.75" thickBot="1" x14ac:dyDescent="0.3"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2:21" ht="27.75" thickTop="1" thickBot="1" x14ac:dyDescent="0.45">
      <c r="C84" s="38"/>
      <c r="D84" s="1731" t="s">
        <v>395</v>
      </c>
      <c r="E84" s="1732"/>
      <c r="F84" s="1732"/>
      <c r="G84" s="1732"/>
      <c r="H84" s="1732"/>
      <c r="I84" s="1732"/>
      <c r="J84" s="1733"/>
      <c r="K84" s="44"/>
      <c r="L84" s="44"/>
      <c r="M84" s="44"/>
      <c r="N84" s="44"/>
    </row>
    <row r="85" spans="2:21" ht="15.75" thickTop="1" x14ac:dyDescent="0.25">
      <c r="K85" s="46"/>
      <c r="L85" s="46"/>
      <c r="M85" s="46"/>
      <c r="N85" s="46"/>
    </row>
    <row r="86" spans="2:21" ht="15.75" thickBot="1" x14ac:dyDescent="0.3">
      <c r="B86" s="40" t="s">
        <v>1144</v>
      </c>
      <c r="C86" s="40" t="s">
        <v>49</v>
      </c>
      <c r="K86" s="47"/>
      <c r="L86" s="47"/>
      <c r="M86" s="47"/>
      <c r="N86" s="47"/>
      <c r="Q86" s="1736" t="s">
        <v>395</v>
      </c>
      <c r="R86" s="1736"/>
      <c r="S86" s="1736"/>
      <c r="T86" s="1736"/>
      <c r="U86" s="1736"/>
    </row>
    <row r="87" spans="2:21" ht="18.75" x14ac:dyDescent="0.3">
      <c r="B87" s="77" t="s">
        <v>27</v>
      </c>
      <c r="C87" s="367">
        <f>DATOS!$Z$70</f>
        <v>0</v>
      </c>
      <c r="R87" s="1727"/>
      <c r="S87" s="1727"/>
      <c r="T87" s="1727"/>
      <c r="U87" s="1727"/>
    </row>
    <row r="88" spans="2:21" x14ac:dyDescent="0.25">
      <c r="B88" s="1" t="s">
        <v>20</v>
      </c>
      <c r="C88" s="684">
        <v>0.06</v>
      </c>
    </row>
    <row r="89" spans="2:21" x14ac:dyDescent="0.25">
      <c r="B89" s="8" t="s">
        <v>17</v>
      </c>
      <c r="C89" s="369">
        <f>C88-C87</f>
        <v>0.06</v>
      </c>
    </row>
    <row r="90" spans="2:21" x14ac:dyDescent="0.25"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2:21" x14ac:dyDescent="0.25"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Q91" s="1727"/>
      <c r="R91" s="1727"/>
      <c r="S91" s="1727"/>
      <c r="T91" s="1727"/>
    </row>
    <row r="92" spans="2:21" x14ac:dyDescent="0.25"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</row>
    <row r="93" spans="2:21" x14ac:dyDescent="0.25">
      <c r="B93" s="48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</row>
    <row r="94" spans="2:21" x14ac:dyDescent="0.25"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2:21" x14ac:dyDescent="0.25">
      <c r="B95" s="45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</row>
    <row r="96" spans="2:21" x14ac:dyDescent="0.25">
      <c r="B96" s="45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</row>
    <row r="98" spans="2:14" ht="15.75" thickBot="1" x14ac:dyDescent="0.3"/>
    <row r="99" spans="2:14" ht="35.25" customHeight="1" thickTop="1" thickBot="1" x14ac:dyDescent="0.3">
      <c r="D99" s="1728" t="s">
        <v>750</v>
      </c>
      <c r="E99" s="1729"/>
      <c r="F99" s="1729"/>
      <c r="G99" s="1729"/>
      <c r="H99" s="1729"/>
      <c r="I99" s="1729"/>
      <c r="J99" s="1730"/>
    </row>
    <row r="100" spans="2:14" ht="15.75" thickTop="1" x14ac:dyDescent="0.25"/>
    <row r="101" spans="2:14" ht="15.75" thickBot="1" x14ac:dyDescent="0.3">
      <c r="B101" s="20" t="s">
        <v>1144</v>
      </c>
      <c r="C101" s="21" t="s">
        <v>0</v>
      </c>
      <c r="D101" s="21" t="s">
        <v>1</v>
      </c>
      <c r="E101" s="21" t="s">
        <v>2</v>
      </c>
      <c r="F101" s="21" t="s">
        <v>3</v>
      </c>
      <c r="G101" s="21" t="s">
        <v>4</v>
      </c>
      <c r="H101" s="21" t="s">
        <v>5</v>
      </c>
      <c r="I101" s="21" t="s">
        <v>6</v>
      </c>
      <c r="J101" s="21" t="s">
        <v>7</v>
      </c>
      <c r="K101" s="21" t="s">
        <v>8</v>
      </c>
      <c r="L101" s="21" t="s">
        <v>9</v>
      </c>
      <c r="M101" s="21" t="s">
        <v>10</v>
      </c>
      <c r="N101" s="22" t="s">
        <v>11</v>
      </c>
    </row>
    <row r="102" spans="2:14" ht="18.75" x14ac:dyDescent="0.3">
      <c r="B102" s="12" t="s">
        <v>751</v>
      </c>
      <c r="C102" s="525">
        <f>DATOS!D71</f>
        <v>0</v>
      </c>
      <c r="D102" s="525">
        <f>DATOS!F71</f>
        <v>0</v>
      </c>
      <c r="E102" s="525">
        <f>DATOS!H71</f>
        <v>0</v>
      </c>
      <c r="F102" s="525">
        <f>DATOS!J71</f>
        <v>0</v>
      </c>
      <c r="G102" s="525">
        <f>DATOS!L71</f>
        <v>0</v>
      </c>
      <c r="H102" s="525">
        <f>DATOS!N71</f>
        <v>0</v>
      </c>
      <c r="I102" s="525">
        <f>DATOS!P71</f>
        <v>0</v>
      </c>
      <c r="J102" s="525">
        <f>DATOS!R71</f>
        <v>0</v>
      </c>
      <c r="K102" s="525">
        <f>DATOS!T71</f>
        <v>0</v>
      </c>
      <c r="L102" s="525">
        <f>DATOS!V71</f>
        <v>0</v>
      </c>
      <c r="M102" s="525">
        <f>DATOS!X71</f>
        <v>0</v>
      </c>
      <c r="N102" s="525">
        <f>DATOS!Z71</f>
        <v>0</v>
      </c>
    </row>
    <row r="103" spans="2:14" ht="18.75" x14ac:dyDescent="0.3">
      <c r="B103" s="77" t="s">
        <v>27</v>
      </c>
      <c r="C103" s="85"/>
      <c r="D103" s="85"/>
      <c r="E103" s="83"/>
      <c r="F103" s="85">
        <f>C102+D102+E102+F102</f>
        <v>0</v>
      </c>
      <c r="G103" s="85"/>
      <c r="H103" s="83"/>
      <c r="I103" s="85"/>
      <c r="J103" s="85">
        <f>G102+H102+I102+J102</f>
        <v>0</v>
      </c>
      <c r="K103" s="83"/>
      <c r="L103" s="85"/>
      <c r="M103" s="85"/>
      <c r="N103" s="85">
        <f>K102+L102+M102+N102</f>
        <v>0</v>
      </c>
    </row>
    <row r="104" spans="2:14" ht="18.75" x14ac:dyDescent="0.3">
      <c r="B104" s="1" t="s">
        <v>20</v>
      </c>
      <c r="C104" s="13"/>
      <c r="D104" s="13"/>
      <c r="E104" s="526"/>
      <c r="F104" s="13">
        <v>2</v>
      </c>
      <c r="G104" s="13"/>
      <c r="H104" s="526"/>
      <c r="I104" s="13"/>
      <c r="J104" s="13">
        <v>2</v>
      </c>
      <c r="K104" s="526"/>
      <c r="L104" s="13"/>
      <c r="M104" s="13"/>
      <c r="N104" s="526">
        <v>2</v>
      </c>
    </row>
    <row r="105" spans="2:14" ht="18.75" x14ac:dyDescent="0.3">
      <c r="B105" s="1" t="s">
        <v>17</v>
      </c>
      <c r="C105" s="62"/>
      <c r="D105" s="62"/>
      <c r="E105" s="527"/>
      <c r="F105" s="62">
        <f>F103-F104</f>
        <v>-2</v>
      </c>
      <c r="G105" s="62"/>
      <c r="H105" s="527"/>
      <c r="I105" s="62"/>
      <c r="J105" s="62">
        <f>J103-J104</f>
        <v>-2</v>
      </c>
      <c r="K105" s="527"/>
      <c r="L105" s="62"/>
      <c r="M105" s="62"/>
      <c r="N105" s="527">
        <f>N103-N104</f>
        <v>-2</v>
      </c>
    </row>
    <row r="111" spans="2:14" ht="15.75" thickBot="1" x14ac:dyDescent="0.3"/>
    <row r="112" spans="2:14" ht="27.75" thickTop="1" thickBot="1" x14ac:dyDescent="0.3">
      <c r="D112" s="1728" t="s">
        <v>1044</v>
      </c>
      <c r="E112" s="1729"/>
      <c r="F112" s="1729"/>
      <c r="G112" s="1729"/>
      <c r="H112" s="1729"/>
      <c r="I112" s="1729"/>
      <c r="J112" s="1730"/>
    </row>
    <row r="113" spans="2:22" ht="15.75" thickTop="1" x14ac:dyDescent="0.25">
      <c r="R113" s="1739" t="s">
        <v>1044</v>
      </c>
      <c r="S113" s="1739"/>
      <c r="T113" s="1739"/>
      <c r="U113" s="1739"/>
      <c r="V113" s="1739"/>
    </row>
    <row r="114" spans="2:22" ht="15.75" thickBot="1" x14ac:dyDescent="0.3">
      <c r="B114" s="20" t="s">
        <v>1066</v>
      </c>
      <c r="C114" s="21" t="s">
        <v>0</v>
      </c>
      <c r="D114" s="21" t="s">
        <v>1</v>
      </c>
      <c r="E114" s="21" t="s">
        <v>2</v>
      </c>
      <c r="F114" s="21" t="s">
        <v>3</v>
      </c>
      <c r="G114" s="21" t="s">
        <v>4</v>
      </c>
      <c r="H114" s="21" t="s">
        <v>5</v>
      </c>
      <c r="I114" s="21" t="s">
        <v>6</v>
      </c>
      <c r="J114" s="21" t="s">
        <v>7</v>
      </c>
      <c r="K114" s="21" t="s">
        <v>8</v>
      </c>
      <c r="L114" s="21" t="s">
        <v>9</v>
      </c>
      <c r="M114" s="21" t="s">
        <v>10</v>
      </c>
      <c r="N114" s="22" t="s">
        <v>11</v>
      </c>
    </row>
    <row r="115" spans="2:22" ht="18.75" x14ac:dyDescent="0.3">
      <c r="B115" s="1442" t="s">
        <v>1045</v>
      </c>
      <c r="C115" s="1487"/>
      <c r="D115" s="1487"/>
      <c r="E115" s="1487">
        <v>0</v>
      </c>
      <c r="F115" s="1487"/>
      <c r="G115" s="1487"/>
      <c r="H115" s="1487">
        <v>0</v>
      </c>
      <c r="I115" s="1487"/>
      <c r="J115" s="1487"/>
      <c r="K115" s="1487"/>
      <c r="L115" s="1487"/>
      <c r="M115" s="1487"/>
      <c r="N115" s="1487"/>
    </row>
    <row r="116" spans="2:22" ht="18.75" x14ac:dyDescent="0.3">
      <c r="B116" s="1436" t="s">
        <v>27</v>
      </c>
      <c r="C116" s="1484"/>
      <c r="D116" s="1484"/>
      <c r="E116" s="1485">
        <f>C115+D115+E115</f>
        <v>0</v>
      </c>
      <c r="F116" s="1484"/>
      <c r="G116" s="1484"/>
      <c r="H116" s="1485">
        <f>F115+G115+H115</f>
        <v>0</v>
      </c>
      <c r="I116" s="1485"/>
      <c r="J116" s="1485"/>
      <c r="K116" s="1485">
        <f>I115+J115+K115</f>
        <v>0</v>
      </c>
      <c r="L116" s="1485"/>
      <c r="M116" s="1485"/>
      <c r="N116" s="1485">
        <f>L115+M115+N115</f>
        <v>0</v>
      </c>
    </row>
    <row r="117" spans="2:22" ht="18.75" x14ac:dyDescent="0.3">
      <c r="B117" s="1444" t="s">
        <v>20</v>
      </c>
      <c r="C117" s="1488"/>
      <c r="D117" s="1488"/>
      <c r="E117" s="1489">
        <v>10</v>
      </c>
      <c r="F117" s="1488"/>
      <c r="G117" s="1488"/>
      <c r="H117" s="1489">
        <v>10</v>
      </c>
      <c r="I117" s="1488"/>
      <c r="J117" s="1488"/>
      <c r="K117" s="1489">
        <v>10</v>
      </c>
      <c r="L117" s="1488"/>
      <c r="M117" s="1488"/>
      <c r="N117" s="1489">
        <v>10</v>
      </c>
    </row>
    <row r="118" spans="2:22" ht="18.75" x14ac:dyDescent="0.3">
      <c r="B118" s="1444" t="s">
        <v>17</v>
      </c>
      <c r="C118" s="1490"/>
      <c r="D118" s="1490"/>
      <c r="E118" s="1490">
        <f>E116-E117</f>
        <v>-10</v>
      </c>
      <c r="F118" s="1490"/>
      <c r="G118" s="1490"/>
      <c r="H118" s="1490">
        <f>H116-H117</f>
        <v>-10</v>
      </c>
      <c r="I118" s="1490"/>
      <c r="J118" s="1490"/>
      <c r="K118" s="1490">
        <f>K116-K117</f>
        <v>-10</v>
      </c>
      <c r="L118" s="1490"/>
      <c r="M118" s="1490"/>
      <c r="N118" s="1486">
        <f>N116-N117</f>
        <v>-10</v>
      </c>
    </row>
  </sheetData>
  <mergeCells count="33">
    <mergeCell ref="D99:J99"/>
    <mergeCell ref="D112:J112"/>
    <mergeCell ref="R113:V113"/>
    <mergeCell ref="Q75:T75"/>
    <mergeCell ref="Q82:T82"/>
    <mergeCell ref="D84:J84"/>
    <mergeCell ref="Q86:U86"/>
    <mergeCell ref="R87:U87"/>
    <mergeCell ref="Q91:T91"/>
    <mergeCell ref="R62:S62"/>
    <mergeCell ref="E64:I64"/>
    <mergeCell ref="Q64:T64"/>
    <mergeCell ref="R65:S65"/>
    <mergeCell ref="D74:J74"/>
    <mergeCell ref="Q74:T74"/>
    <mergeCell ref="E55:J55"/>
    <mergeCell ref="R20:S20"/>
    <mergeCell ref="Q22:U22"/>
    <mergeCell ref="Q23:T23"/>
    <mergeCell ref="C24:M24"/>
    <mergeCell ref="Q31:U31"/>
    <mergeCell ref="Q36:U36"/>
    <mergeCell ref="E38:I38"/>
    <mergeCell ref="Q44:U44"/>
    <mergeCell ref="Q45:T45"/>
    <mergeCell ref="E46:I46"/>
    <mergeCell ref="Q54:T54"/>
    <mergeCell ref="P17:U17"/>
    <mergeCell ref="R1:S1"/>
    <mergeCell ref="E4:I4"/>
    <mergeCell ref="P12:U12"/>
    <mergeCell ref="P13:U13"/>
    <mergeCell ref="C14:M14"/>
  </mergeCells>
  <pageMargins left="0.7" right="0.7" top="0.75" bottom="0.75" header="0.3" footer="0.3"/>
  <pageSetup paperSize="9" scale="23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9113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91137" r:id="rId4"/>
      </mc:Fallback>
    </mc:AlternateContent>
  </oleObjects>
  <tableParts count="11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>
    <tabColor rgb="FFEFF1A5"/>
    <pageSetUpPr fitToPage="1"/>
  </sheetPr>
  <dimension ref="B1:O58"/>
  <sheetViews>
    <sheetView showGridLines="0" topLeftCell="A4" zoomScale="85" workbookViewId="0">
      <selection activeCell="H54" sqref="H54"/>
    </sheetView>
  </sheetViews>
  <sheetFormatPr baseColWidth="10" defaultRowHeight="12.75" x14ac:dyDescent="0.2"/>
  <cols>
    <col min="1" max="1" width="1" style="90" customWidth="1"/>
    <col min="2" max="2" width="24" style="90" customWidth="1"/>
    <col min="3" max="3" width="14.7109375" style="90" bestFit="1" customWidth="1"/>
    <col min="4" max="5" width="14.85546875" style="90" bestFit="1" customWidth="1"/>
    <col min="6" max="6" width="15.7109375" style="90" bestFit="1" customWidth="1"/>
    <col min="7" max="11" width="15.5703125" style="90" bestFit="1" customWidth="1"/>
    <col min="12" max="14" width="15.7109375" style="90" bestFit="1" customWidth="1"/>
    <col min="15" max="15" width="3.42578125" style="90" customWidth="1"/>
    <col min="16" max="256" width="10.85546875" style="90"/>
    <col min="257" max="257" width="1" style="90" customWidth="1"/>
    <col min="258" max="258" width="24" style="90" customWidth="1"/>
    <col min="259" max="259" width="14.7109375" style="90" bestFit="1" customWidth="1"/>
    <col min="260" max="261" width="14.85546875" style="90" bestFit="1" customWidth="1"/>
    <col min="262" max="262" width="15.7109375" style="90" bestFit="1" customWidth="1"/>
    <col min="263" max="267" width="15.5703125" style="90" bestFit="1" customWidth="1"/>
    <col min="268" max="270" width="15.7109375" style="90" bestFit="1" customWidth="1"/>
    <col min="271" max="271" width="3.42578125" style="90" customWidth="1"/>
    <col min="272" max="512" width="10.85546875" style="90"/>
    <col min="513" max="513" width="1" style="90" customWidth="1"/>
    <col min="514" max="514" width="24" style="90" customWidth="1"/>
    <col min="515" max="515" width="14.7109375" style="90" bestFit="1" customWidth="1"/>
    <col min="516" max="517" width="14.85546875" style="90" bestFit="1" customWidth="1"/>
    <col min="518" max="518" width="15.7109375" style="90" bestFit="1" customWidth="1"/>
    <col min="519" max="523" width="15.5703125" style="90" bestFit="1" customWidth="1"/>
    <col min="524" max="526" width="15.7109375" style="90" bestFit="1" customWidth="1"/>
    <col min="527" max="527" width="3.42578125" style="90" customWidth="1"/>
    <col min="528" max="768" width="10.85546875" style="90"/>
    <col min="769" max="769" width="1" style="90" customWidth="1"/>
    <col min="770" max="770" width="24" style="90" customWidth="1"/>
    <col min="771" max="771" width="14.7109375" style="90" bestFit="1" customWidth="1"/>
    <col min="772" max="773" width="14.85546875" style="90" bestFit="1" customWidth="1"/>
    <col min="774" max="774" width="15.7109375" style="90" bestFit="1" customWidth="1"/>
    <col min="775" max="779" width="15.5703125" style="90" bestFit="1" customWidth="1"/>
    <col min="780" max="782" width="15.7109375" style="90" bestFit="1" customWidth="1"/>
    <col min="783" max="783" width="3.42578125" style="90" customWidth="1"/>
    <col min="784" max="1024" width="10.85546875" style="90"/>
    <col min="1025" max="1025" width="1" style="90" customWidth="1"/>
    <col min="1026" max="1026" width="24" style="90" customWidth="1"/>
    <col min="1027" max="1027" width="14.7109375" style="90" bestFit="1" customWidth="1"/>
    <col min="1028" max="1029" width="14.85546875" style="90" bestFit="1" customWidth="1"/>
    <col min="1030" max="1030" width="15.7109375" style="90" bestFit="1" customWidth="1"/>
    <col min="1031" max="1035" width="15.5703125" style="90" bestFit="1" customWidth="1"/>
    <col min="1036" max="1038" width="15.7109375" style="90" bestFit="1" customWidth="1"/>
    <col min="1039" max="1039" width="3.42578125" style="90" customWidth="1"/>
    <col min="1040" max="1280" width="10.85546875" style="90"/>
    <col min="1281" max="1281" width="1" style="90" customWidth="1"/>
    <col min="1282" max="1282" width="24" style="90" customWidth="1"/>
    <col min="1283" max="1283" width="14.7109375" style="90" bestFit="1" customWidth="1"/>
    <col min="1284" max="1285" width="14.85546875" style="90" bestFit="1" customWidth="1"/>
    <col min="1286" max="1286" width="15.7109375" style="90" bestFit="1" customWidth="1"/>
    <col min="1287" max="1291" width="15.5703125" style="90" bestFit="1" customWidth="1"/>
    <col min="1292" max="1294" width="15.7109375" style="90" bestFit="1" customWidth="1"/>
    <col min="1295" max="1295" width="3.42578125" style="90" customWidth="1"/>
    <col min="1296" max="1536" width="10.85546875" style="90"/>
    <col min="1537" max="1537" width="1" style="90" customWidth="1"/>
    <col min="1538" max="1538" width="24" style="90" customWidth="1"/>
    <col min="1539" max="1539" width="14.7109375" style="90" bestFit="1" customWidth="1"/>
    <col min="1540" max="1541" width="14.85546875" style="90" bestFit="1" customWidth="1"/>
    <col min="1542" max="1542" width="15.7109375" style="90" bestFit="1" customWidth="1"/>
    <col min="1543" max="1547" width="15.5703125" style="90" bestFit="1" customWidth="1"/>
    <col min="1548" max="1550" width="15.7109375" style="90" bestFit="1" customWidth="1"/>
    <col min="1551" max="1551" width="3.42578125" style="90" customWidth="1"/>
    <col min="1552" max="1792" width="10.85546875" style="90"/>
    <col min="1793" max="1793" width="1" style="90" customWidth="1"/>
    <col min="1794" max="1794" width="24" style="90" customWidth="1"/>
    <col min="1795" max="1795" width="14.7109375" style="90" bestFit="1" customWidth="1"/>
    <col min="1796" max="1797" width="14.85546875" style="90" bestFit="1" customWidth="1"/>
    <col min="1798" max="1798" width="15.7109375" style="90" bestFit="1" customWidth="1"/>
    <col min="1799" max="1803" width="15.5703125" style="90" bestFit="1" customWidth="1"/>
    <col min="1804" max="1806" width="15.7109375" style="90" bestFit="1" customWidth="1"/>
    <col min="1807" max="1807" width="3.42578125" style="90" customWidth="1"/>
    <col min="1808" max="2048" width="10.85546875" style="90"/>
    <col min="2049" max="2049" width="1" style="90" customWidth="1"/>
    <col min="2050" max="2050" width="24" style="90" customWidth="1"/>
    <col min="2051" max="2051" width="14.7109375" style="90" bestFit="1" customWidth="1"/>
    <col min="2052" max="2053" width="14.85546875" style="90" bestFit="1" customWidth="1"/>
    <col min="2054" max="2054" width="15.7109375" style="90" bestFit="1" customWidth="1"/>
    <col min="2055" max="2059" width="15.5703125" style="90" bestFit="1" customWidth="1"/>
    <col min="2060" max="2062" width="15.7109375" style="90" bestFit="1" customWidth="1"/>
    <col min="2063" max="2063" width="3.42578125" style="90" customWidth="1"/>
    <col min="2064" max="2304" width="10.85546875" style="90"/>
    <col min="2305" max="2305" width="1" style="90" customWidth="1"/>
    <col min="2306" max="2306" width="24" style="90" customWidth="1"/>
    <col min="2307" max="2307" width="14.7109375" style="90" bestFit="1" customWidth="1"/>
    <col min="2308" max="2309" width="14.85546875" style="90" bestFit="1" customWidth="1"/>
    <col min="2310" max="2310" width="15.7109375" style="90" bestFit="1" customWidth="1"/>
    <col min="2311" max="2315" width="15.5703125" style="90" bestFit="1" customWidth="1"/>
    <col min="2316" max="2318" width="15.7109375" style="90" bestFit="1" customWidth="1"/>
    <col min="2319" max="2319" width="3.42578125" style="90" customWidth="1"/>
    <col min="2320" max="2560" width="10.85546875" style="90"/>
    <col min="2561" max="2561" width="1" style="90" customWidth="1"/>
    <col min="2562" max="2562" width="24" style="90" customWidth="1"/>
    <col min="2563" max="2563" width="14.7109375" style="90" bestFit="1" customWidth="1"/>
    <col min="2564" max="2565" width="14.85546875" style="90" bestFit="1" customWidth="1"/>
    <col min="2566" max="2566" width="15.7109375" style="90" bestFit="1" customWidth="1"/>
    <col min="2567" max="2571" width="15.5703125" style="90" bestFit="1" customWidth="1"/>
    <col min="2572" max="2574" width="15.7109375" style="90" bestFit="1" customWidth="1"/>
    <col min="2575" max="2575" width="3.42578125" style="90" customWidth="1"/>
    <col min="2576" max="2816" width="10.85546875" style="90"/>
    <col min="2817" max="2817" width="1" style="90" customWidth="1"/>
    <col min="2818" max="2818" width="24" style="90" customWidth="1"/>
    <col min="2819" max="2819" width="14.7109375" style="90" bestFit="1" customWidth="1"/>
    <col min="2820" max="2821" width="14.85546875" style="90" bestFit="1" customWidth="1"/>
    <col min="2822" max="2822" width="15.7109375" style="90" bestFit="1" customWidth="1"/>
    <col min="2823" max="2827" width="15.5703125" style="90" bestFit="1" customWidth="1"/>
    <col min="2828" max="2830" width="15.7109375" style="90" bestFit="1" customWidth="1"/>
    <col min="2831" max="2831" width="3.42578125" style="90" customWidth="1"/>
    <col min="2832" max="3072" width="10.85546875" style="90"/>
    <col min="3073" max="3073" width="1" style="90" customWidth="1"/>
    <col min="3074" max="3074" width="24" style="90" customWidth="1"/>
    <col min="3075" max="3075" width="14.7109375" style="90" bestFit="1" customWidth="1"/>
    <col min="3076" max="3077" width="14.85546875" style="90" bestFit="1" customWidth="1"/>
    <col min="3078" max="3078" width="15.7109375" style="90" bestFit="1" customWidth="1"/>
    <col min="3079" max="3083" width="15.5703125" style="90" bestFit="1" customWidth="1"/>
    <col min="3084" max="3086" width="15.7109375" style="90" bestFit="1" customWidth="1"/>
    <col min="3087" max="3087" width="3.42578125" style="90" customWidth="1"/>
    <col min="3088" max="3328" width="10.85546875" style="90"/>
    <col min="3329" max="3329" width="1" style="90" customWidth="1"/>
    <col min="3330" max="3330" width="24" style="90" customWidth="1"/>
    <col min="3331" max="3331" width="14.7109375" style="90" bestFit="1" customWidth="1"/>
    <col min="3332" max="3333" width="14.85546875" style="90" bestFit="1" customWidth="1"/>
    <col min="3334" max="3334" width="15.7109375" style="90" bestFit="1" customWidth="1"/>
    <col min="3335" max="3339" width="15.5703125" style="90" bestFit="1" customWidth="1"/>
    <col min="3340" max="3342" width="15.7109375" style="90" bestFit="1" customWidth="1"/>
    <col min="3343" max="3343" width="3.42578125" style="90" customWidth="1"/>
    <col min="3344" max="3584" width="10.85546875" style="90"/>
    <col min="3585" max="3585" width="1" style="90" customWidth="1"/>
    <col min="3586" max="3586" width="24" style="90" customWidth="1"/>
    <col min="3587" max="3587" width="14.7109375" style="90" bestFit="1" customWidth="1"/>
    <col min="3588" max="3589" width="14.85546875" style="90" bestFit="1" customWidth="1"/>
    <col min="3590" max="3590" width="15.7109375" style="90" bestFit="1" customWidth="1"/>
    <col min="3591" max="3595" width="15.5703125" style="90" bestFit="1" customWidth="1"/>
    <col min="3596" max="3598" width="15.7109375" style="90" bestFit="1" customWidth="1"/>
    <col min="3599" max="3599" width="3.42578125" style="90" customWidth="1"/>
    <col min="3600" max="3840" width="10.85546875" style="90"/>
    <col min="3841" max="3841" width="1" style="90" customWidth="1"/>
    <col min="3842" max="3842" width="24" style="90" customWidth="1"/>
    <col min="3843" max="3843" width="14.7109375" style="90" bestFit="1" customWidth="1"/>
    <col min="3844" max="3845" width="14.85546875" style="90" bestFit="1" customWidth="1"/>
    <col min="3846" max="3846" width="15.7109375" style="90" bestFit="1" customWidth="1"/>
    <col min="3847" max="3851" width="15.5703125" style="90" bestFit="1" customWidth="1"/>
    <col min="3852" max="3854" width="15.7109375" style="90" bestFit="1" customWidth="1"/>
    <col min="3855" max="3855" width="3.42578125" style="90" customWidth="1"/>
    <col min="3856" max="4096" width="10.85546875" style="90"/>
    <col min="4097" max="4097" width="1" style="90" customWidth="1"/>
    <col min="4098" max="4098" width="24" style="90" customWidth="1"/>
    <col min="4099" max="4099" width="14.7109375" style="90" bestFit="1" customWidth="1"/>
    <col min="4100" max="4101" width="14.85546875" style="90" bestFit="1" customWidth="1"/>
    <col min="4102" max="4102" width="15.7109375" style="90" bestFit="1" customWidth="1"/>
    <col min="4103" max="4107" width="15.5703125" style="90" bestFit="1" customWidth="1"/>
    <col min="4108" max="4110" width="15.7109375" style="90" bestFit="1" customWidth="1"/>
    <col min="4111" max="4111" width="3.42578125" style="90" customWidth="1"/>
    <col min="4112" max="4352" width="10.85546875" style="90"/>
    <col min="4353" max="4353" width="1" style="90" customWidth="1"/>
    <col min="4354" max="4354" width="24" style="90" customWidth="1"/>
    <col min="4355" max="4355" width="14.7109375" style="90" bestFit="1" customWidth="1"/>
    <col min="4356" max="4357" width="14.85546875" style="90" bestFit="1" customWidth="1"/>
    <col min="4358" max="4358" width="15.7109375" style="90" bestFit="1" customWidth="1"/>
    <col min="4359" max="4363" width="15.5703125" style="90" bestFit="1" customWidth="1"/>
    <col min="4364" max="4366" width="15.7109375" style="90" bestFit="1" customWidth="1"/>
    <col min="4367" max="4367" width="3.42578125" style="90" customWidth="1"/>
    <col min="4368" max="4608" width="10.85546875" style="90"/>
    <col min="4609" max="4609" width="1" style="90" customWidth="1"/>
    <col min="4610" max="4610" width="24" style="90" customWidth="1"/>
    <col min="4611" max="4611" width="14.7109375" style="90" bestFit="1" customWidth="1"/>
    <col min="4612" max="4613" width="14.85546875" style="90" bestFit="1" customWidth="1"/>
    <col min="4614" max="4614" width="15.7109375" style="90" bestFit="1" customWidth="1"/>
    <col min="4615" max="4619" width="15.5703125" style="90" bestFit="1" customWidth="1"/>
    <col min="4620" max="4622" width="15.7109375" style="90" bestFit="1" customWidth="1"/>
    <col min="4623" max="4623" width="3.42578125" style="90" customWidth="1"/>
    <col min="4624" max="4864" width="10.85546875" style="90"/>
    <col min="4865" max="4865" width="1" style="90" customWidth="1"/>
    <col min="4866" max="4866" width="24" style="90" customWidth="1"/>
    <col min="4867" max="4867" width="14.7109375" style="90" bestFit="1" customWidth="1"/>
    <col min="4868" max="4869" width="14.85546875" style="90" bestFit="1" customWidth="1"/>
    <col min="4870" max="4870" width="15.7109375" style="90" bestFit="1" customWidth="1"/>
    <col min="4871" max="4875" width="15.5703125" style="90" bestFit="1" customWidth="1"/>
    <col min="4876" max="4878" width="15.7109375" style="90" bestFit="1" customWidth="1"/>
    <col min="4879" max="4879" width="3.42578125" style="90" customWidth="1"/>
    <col min="4880" max="5120" width="10.85546875" style="90"/>
    <col min="5121" max="5121" width="1" style="90" customWidth="1"/>
    <col min="5122" max="5122" width="24" style="90" customWidth="1"/>
    <col min="5123" max="5123" width="14.7109375" style="90" bestFit="1" customWidth="1"/>
    <col min="5124" max="5125" width="14.85546875" style="90" bestFit="1" customWidth="1"/>
    <col min="5126" max="5126" width="15.7109375" style="90" bestFit="1" customWidth="1"/>
    <col min="5127" max="5131" width="15.5703125" style="90" bestFit="1" customWidth="1"/>
    <col min="5132" max="5134" width="15.7109375" style="90" bestFit="1" customWidth="1"/>
    <col min="5135" max="5135" width="3.42578125" style="90" customWidth="1"/>
    <col min="5136" max="5376" width="10.85546875" style="90"/>
    <col min="5377" max="5377" width="1" style="90" customWidth="1"/>
    <col min="5378" max="5378" width="24" style="90" customWidth="1"/>
    <col min="5379" max="5379" width="14.7109375" style="90" bestFit="1" customWidth="1"/>
    <col min="5380" max="5381" width="14.85546875" style="90" bestFit="1" customWidth="1"/>
    <col min="5382" max="5382" width="15.7109375" style="90" bestFit="1" customWidth="1"/>
    <col min="5383" max="5387" width="15.5703125" style="90" bestFit="1" customWidth="1"/>
    <col min="5388" max="5390" width="15.7109375" style="90" bestFit="1" customWidth="1"/>
    <col min="5391" max="5391" width="3.42578125" style="90" customWidth="1"/>
    <col min="5392" max="5632" width="10.85546875" style="90"/>
    <col min="5633" max="5633" width="1" style="90" customWidth="1"/>
    <col min="5634" max="5634" width="24" style="90" customWidth="1"/>
    <col min="5635" max="5635" width="14.7109375" style="90" bestFit="1" customWidth="1"/>
    <col min="5636" max="5637" width="14.85546875" style="90" bestFit="1" customWidth="1"/>
    <col min="5638" max="5638" width="15.7109375" style="90" bestFit="1" customWidth="1"/>
    <col min="5639" max="5643" width="15.5703125" style="90" bestFit="1" customWidth="1"/>
    <col min="5644" max="5646" width="15.7109375" style="90" bestFit="1" customWidth="1"/>
    <col min="5647" max="5647" width="3.42578125" style="90" customWidth="1"/>
    <col min="5648" max="5888" width="10.85546875" style="90"/>
    <col min="5889" max="5889" width="1" style="90" customWidth="1"/>
    <col min="5890" max="5890" width="24" style="90" customWidth="1"/>
    <col min="5891" max="5891" width="14.7109375" style="90" bestFit="1" customWidth="1"/>
    <col min="5892" max="5893" width="14.85546875" style="90" bestFit="1" customWidth="1"/>
    <col min="5894" max="5894" width="15.7109375" style="90" bestFit="1" customWidth="1"/>
    <col min="5895" max="5899" width="15.5703125" style="90" bestFit="1" customWidth="1"/>
    <col min="5900" max="5902" width="15.7109375" style="90" bestFit="1" customWidth="1"/>
    <col min="5903" max="5903" width="3.42578125" style="90" customWidth="1"/>
    <col min="5904" max="6144" width="10.85546875" style="90"/>
    <col min="6145" max="6145" width="1" style="90" customWidth="1"/>
    <col min="6146" max="6146" width="24" style="90" customWidth="1"/>
    <col min="6147" max="6147" width="14.7109375" style="90" bestFit="1" customWidth="1"/>
    <col min="6148" max="6149" width="14.85546875" style="90" bestFit="1" customWidth="1"/>
    <col min="6150" max="6150" width="15.7109375" style="90" bestFit="1" customWidth="1"/>
    <col min="6151" max="6155" width="15.5703125" style="90" bestFit="1" customWidth="1"/>
    <col min="6156" max="6158" width="15.7109375" style="90" bestFit="1" customWidth="1"/>
    <col min="6159" max="6159" width="3.42578125" style="90" customWidth="1"/>
    <col min="6160" max="6400" width="10.85546875" style="90"/>
    <col min="6401" max="6401" width="1" style="90" customWidth="1"/>
    <col min="6402" max="6402" width="24" style="90" customWidth="1"/>
    <col min="6403" max="6403" width="14.7109375" style="90" bestFit="1" customWidth="1"/>
    <col min="6404" max="6405" width="14.85546875" style="90" bestFit="1" customWidth="1"/>
    <col min="6406" max="6406" width="15.7109375" style="90" bestFit="1" customWidth="1"/>
    <col min="6407" max="6411" width="15.5703125" style="90" bestFit="1" customWidth="1"/>
    <col min="6412" max="6414" width="15.7109375" style="90" bestFit="1" customWidth="1"/>
    <col min="6415" max="6415" width="3.42578125" style="90" customWidth="1"/>
    <col min="6416" max="6656" width="10.85546875" style="90"/>
    <col min="6657" max="6657" width="1" style="90" customWidth="1"/>
    <col min="6658" max="6658" width="24" style="90" customWidth="1"/>
    <col min="6659" max="6659" width="14.7109375" style="90" bestFit="1" customWidth="1"/>
    <col min="6660" max="6661" width="14.85546875" style="90" bestFit="1" customWidth="1"/>
    <col min="6662" max="6662" width="15.7109375" style="90" bestFit="1" customWidth="1"/>
    <col min="6663" max="6667" width="15.5703125" style="90" bestFit="1" customWidth="1"/>
    <col min="6668" max="6670" width="15.7109375" style="90" bestFit="1" customWidth="1"/>
    <col min="6671" max="6671" width="3.42578125" style="90" customWidth="1"/>
    <col min="6672" max="6912" width="10.85546875" style="90"/>
    <col min="6913" max="6913" width="1" style="90" customWidth="1"/>
    <col min="6914" max="6914" width="24" style="90" customWidth="1"/>
    <col min="6915" max="6915" width="14.7109375" style="90" bestFit="1" customWidth="1"/>
    <col min="6916" max="6917" width="14.85546875" style="90" bestFit="1" customWidth="1"/>
    <col min="6918" max="6918" width="15.7109375" style="90" bestFit="1" customWidth="1"/>
    <col min="6919" max="6923" width="15.5703125" style="90" bestFit="1" customWidth="1"/>
    <col min="6924" max="6926" width="15.7109375" style="90" bestFit="1" customWidth="1"/>
    <col min="6927" max="6927" width="3.42578125" style="90" customWidth="1"/>
    <col min="6928" max="7168" width="10.85546875" style="90"/>
    <col min="7169" max="7169" width="1" style="90" customWidth="1"/>
    <col min="7170" max="7170" width="24" style="90" customWidth="1"/>
    <col min="7171" max="7171" width="14.7109375" style="90" bestFit="1" customWidth="1"/>
    <col min="7172" max="7173" width="14.85546875" style="90" bestFit="1" customWidth="1"/>
    <col min="7174" max="7174" width="15.7109375" style="90" bestFit="1" customWidth="1"/>
    <col min="7175" max="7179" width="15.5703125" style="90" bestFit="1" customWidth="1"/>
    <col min="7180" max="7182" width="15.7109375" style="90" bestFit="1" customWidth="1"/>
    <col min="7183" max="7183" width="3.42578125" style="90" customWidth="1"/>
    <col min="7184" max="7424" width="10.85546875" style="90"/>
    <col min="7425" max="7425" width="1" style="90" customWidth="1"/>
    <col min="7426" max="7426" width="24" style="90" customWidth="1"/>
    <col min="7427" max="7427" width="14.7109375" style="90" bestFit="1" customWidth="1"/>
    <col min="7428" max="7429" width="14.85546875" style="90" bestFit="1" customWidth="1"/>
    <col min="7430" max="7430" width="15.7109375" style="90" bestFit="1" customWidth="1"/>
    <col min="7431" max="7435" width="15.5703125" style="90" bestFit="1" customWidth="1"/>
    <col min="7436" max="7438" width="15.7109375" style="90" bestFit="1" customWidth="1"/>
    <col min="7439" max="7439" width="3.42578125" style="90" customWidth="1"/>
    <col min="7440" max="7680" width="10.85546875" style="90"/>
    <col min="7681" max="7681" width="1" style="90" customWidth="1"/>
    <col min="7682" max="7682" width="24" style="90" customWidth="1"/>
    <col min="7683" max="7683" width="14.7109375" style="90" bestFit="1" customWidth="1"/>
    <col min="7684" max="7685" width="14.85546875" style="90" bestFit="1" customWidth="1"/>
    <col min="7686" max="7686" width="15.7109375" style="90" bestFit="1" customWidth="1"/>
    <col min="7687" max="7691" width="15.5703125" style="90" bestFit="1" customWidth="1"/>
    <col min="7692" max="7694" width="15.7109375" style="90" bestFit="1" customWidth="1"/>
    <col min="7695" max="7695" width="3.42578125" style="90" customWidth="1"/>
    <col min="7696" max="7936" width="10.85546875" style="90"/>
    <col min="7937" max="7937" width="1" style="90" customWidth="1"/>
    <col min="7938" max="7938" width="24" style="90" customWidth="1"/>
    <col min="7939" max="7939" width="14.7109375" style="90" bestFit="1" customWidth="1"/>
    <col min="7940" max="7941" width="14.85546875" style="90" bestFit="1" customWidth="1"/>
    <col min="7942" max="7942" width="15.7109375" style="90" bestFit="1" customWidth="1"/>
    <col min="7943" max="7947" width="15.5703125" style="90" bestFit="1" customWidth="1"/>
    <col min="7948" max="7950" width="15.7109375" style="90" bestFit="1" customWidth="1"/>
    <col min="7951" max="7951" width="3.42578125" style="90" customWidth="1"/>
    <col min="7952" max="8192" width="10.85546875" style="90"/>
    <col min="8193" max="8193" width="1" style="90" customWidth="1"/>
    <col min="8194" max="8194" width="24" style="90" customWidth="1"/>
    <col min="8195" max="8195" width="14.7109375" style="90" bestFit="1" customWidth="1"/>
    <col min="8196" max="8197" width="14.85546875" style="90" bestFit="1" customWidth="1"/>
    <col min="8198" max="8198" width="15.7109375" style="90" bestFit="1" customWidth="1"/>
    <col min="8199" max="8203" width="15.5703125" style="90" bestFit="1" customWidth="1"/>
    <col min="8204" max="8206" width="15.7109375" style="90" bestFit="1" customWidth="1"/>
    <col min="8207" max="8207" width="3.42578125" style="90" customWidth="1"/>
    <col min="8208" max="8448" width="10.85546875" style="90"/>
    <col min="8449" max="8449" width="1" style="90" customWidth="1"/>
    <col min="8450" max="8450" width="24" style="90" customWidth="1"/>
    <col min="8451" max="8451" width="14.7109375" style="90" bestFit="1" customWidth="1"/>
    <col min="8452" max="8453" width="14.85546875" style="90" bestFit="1" customWidth="1"/>
    <col min="8454" max="8454" width="15.7109375" style="90" bestFit="1" customWidth="1"/>
    <col min="8455" max="8459" width="15.5703125" style="90" bestFit="1" customWidth="1"/>
    <col min="8460" max="8462" width="15.7109375" style="90" bestFit="1" customWidth="1"/>
    <col min="8463" max="8463" width="3.42578125" style="90" customWidth="1"/>
    <col min="8464" max="8704" width="10.85546875" style="90"/>
    <col min="8705" max="8705" width="1" style="90" customWidth="1"/>
    <col min="8706" max="8706" width="24" style="90" customWidth="1"/>
    <col min="8707" max="8707" width="14.7109375" style="90" bestFit="1" customWidth="1"/>
    <col min="8708" max="8709" width="14.85546875" style="90" bestFit="1" customWidth="1"/>
    <col min="8710" max="8710" width="15.7109375" style="90" bestFit="1" customWidth="1"/>
    <col min="8711" max="8715" width="15.5703125" style="90" bestFit="1" customWidth="1"/>
    <col min="8716" max="8718" width="15.7109375" style="90" bestFit="1" customWidth="1"/>
    <col min="8719" max="8719" width="3.42578125" style="90" customWidth="1"/>
    <col min="8720" max="8960" width="10.85546875" style="90"/>
    <col min="8961" max="8961" width="1" style="90" customWidth="1"/>
    <col min="8962" max="8962" width="24" style="90" customWidth="1"/>
    <col min="8963" max="8963" width="14.7109375" style="90" bestFit="1" customWidth="1"/>
    <col min="8964" max="8965" width="14.85546875" style="90" bestFit="1" customWidth="1"/>
    <col min="8966" max="8966" width="15.7109375" style="90" bestFit="1" customWidth="1"/>
    <col min="8967" max="8971" width="15.5703125" style="90" bestFit="1" customWidth="1"/>
    <col min="8972" max="8974" width="15.7109375" style="90" bestFit="1" customWidth="1"/>
    <col min="8975" max="8975" width="3.42578125" style="90" customWidth="1"/>
    <col min="8976" max="9216" width="10.85546875" style="90"/>
    <col min="9217" max="9217" width="1" style="90" customWidth="1"/>
    <col min="9218" max="9218" width="24" style="90" customWidth="1"/>
    <col min="9219" max="9219" width="14.7109375" style="90" bestFit="1" customWidth="1"/>
    <col min="9220" max="9221" width="14.85546875" style="90" bestFit="1" customWidth="1"/>
    <col min="9222" max="9222" width="15.7109375" style="90" bestFit="1" customWidth="1"/>
    <col min="9223" max="9227" width="15.5703125" style="90" bestFit="1" customWidth="1"/>
    <col min="9228" max="9230" width="15.7109375" style="90" bestFit="1" customWidth="1"/>
    <col min="9231" max="9231" width="3.42578125" style="90" customWidth="1"/>
    <col min="9232" max="9472" width="10.85546875" style="90"/>
    <col min="9473" max="9473" width="1" style="90" customWidth="1"/>
    <col min="9474" max="9474" width="24" style="90" customWidth="1"/>
    <col min="9475" max="9475" width="14.7109375" style="90" bestFit="1" customWidth="1"/>
    <col min="9476" max="9477" width="14.85546875" style="90" bestFit="1" customWidth="1"/>
    <col min="9478" max="9478" width="15.7109375" style="90" bestFit="1" customWidth="1"/>
    <col min="9479" max="9483" width="15.5703125" style="90" bestFit="1" customWidth="1"/>
    <col min="9484" max="9486" width="15.7109375" style="90" bestFit="1" customWidth="1"/>
    <col min="9487" max="9487" width="3.42578125" style="90" customWidth="1"/>
    <col min="9488" max="9728" width="10.85546875" style="90"/>
    <col min="9729" max="9729" width="1" style="90" customWidth="1"/>
    <col min="9730" max="9730" width="24" style="90" customWidth="1"/>
    <col min="9731" max="9731" width="14.7109375" style="90" bestFit="1" customWidth="1"/>
    <col min="9732" max="9733" width="14.85546875" style="90" bestFit="1" customWidth="1"/>
    <col min="9734" max="9734" width="15.7109375" style="90" bestFit="1" customWidth="1"/>
    <col min="9735" max="9739" width="15.5703125" style="90" bestFit="1" customWidth="1"/>
    <col min="9740" max="9742" width="15.7109375" style="90" bestFit="1" customWidth="1"/>
    <col min="9743" max="9743" width="3.42578125" style="90" customWidth="1"/>
    <col min="9744" max="9984" width="10.85546875" style="90"/>
    <col min="9985" max="9985" width="1" style="90" customWidth="1"/>
    <col min="9986" max="9986" width="24" style="90" customWidth="1"/>
    <col min="9987" max="9987" width="14.7109375" style="90" bestFit="1" customWidth="1"/>
    <col min="9988" max="9989" width="14.85546875" style="90" bestFit="1" customWidth="1"/>
    <col min="9990" max="9990" width="15.7109375" style="90" bestFit="1" customWidth="1"/>
    <col min="9991" max="9995" width="15.5703125" style="90" bestFit="1" customWidth="1"/>
    <col min="9996" max="9998" width="15.7109375" style="90" bestFit="1" customWidth="1"/>
    <col min="9999" max="9999" width="3.42578125" style="90" customWidth="1"/>
    <col min="10000" max="10240" width="10.85546875" style="90"/>
    <col min="10241" max="10241" width="1" style="90" customWidth="1"/>
    <col min="10242" max="10242" width="24" style="90" customWidth="1"/>
    <col min="10243" max="10243" width="14.7109375" style="90" bestFit="1" customWidth="1"/>
    <col min="10244" max="10245" width="14.85546875" style="90" bestFit="1" customWidth="1"/>
    <col min="10246" max="10246" width="15.7109375" style="90" bestFit="1" customWidth="1"/>
    <col min="10247" max="10251" width="15.5703125" style="90" bestFit="1" customWidth="1"/>
    <col min="10252" max="10254" width="15.7109375" style="90" bestFit="1" customWidth="1"/>
    <col min="10255" max="10255" width="3.42578125" style="90" customWidth="1"/>
    <col min="10256" max="10496" width="10.85546875" style="90"/>
    <col min="10497" max="10497" width="1" style="90" customWidth="1"/>
    <col min="10498" max="10498" width="24" style="90" customWidth="1"/>
    <col min="10499" max="10499" width="14.7109375" style="90" bestFit="1" customWidth="1"/>
    <col min="10500" max="10501" width="14.85546875" style="90" bestFit="1" customWidth="1"/>
    <col min="10502" max="10502" width="15.7109375" style="90" bestFit="1" customWidth="1"/>
    <col min="10503" max="10507" width="15.5703125" style="90" bestFit="1" customWidth="1"/>
    <col min="10508" max="10510" width="15.7109375" style="90" bestFit="1" customWidth="1"/>
    <col min="10511" max="10511" width="3.42578125" style="90" customWidth="1"/>
    <col min="10512" max="10752" width="10.85546875" style="90"/>
    <col min="10753" max="10753" width="1" style="90" customWidth="1"/>
    <col min="10754" max="10754" width="24" style="90" customWidth="1"/>
    <col min="10755" max="10755" width="14.7109375" style="90" bestFit="1" customWidth="1"/>
    <col min="10756" max="10757" width="14.85546875" style="90" bestFit="1" customWidth="1"/>
    <col min="10758" max="10758" width="15.7109375" style="90" bestFit="1" customWidth="1"/>
    <col min="10759" max="10763" width="15.5703125" style="90" bestFit="1" customWidth="1"/>
    <col min="10764" max="10766" width="15.7109375" style="90" bestFit="1" customWidth="1"/>
    <col min="10767" max="10767" width="3.42578125" style="90" customWidth="1"/>
    <col min="10768" max="11008" width="10.85546875" style="90"/>
    <col min="11009" max="11009" width="1" style="90" customWidth="1"/>
    <col min="11010" max="11010" width="24" style="90" customWidth="1"/>
    <col min="11011" max="11011" width="14.7109375" style="90" bestFit="1" customWidth="1"/>
    <col min="11012" max="11013" width="14.85546875" style="90" bestFit="1" customWidth="1"/>
    <col min="11014" max="11014" width="15.7109375" style="90" bestFit="1" customWidth="1"/>
    <col min="11015" max="11019" width="15.5703125" style="90" bestFit="1" customWidth="1"/>
    <col min="11020" max="11022" width="15.7109375" style="90" bestFit="1" customWidth="1"/>
    <col min="11023" max="11023" width="3.42578125" style="90" customWidth="1"/>
    <col min="11024" max="11264" width="10.85546875" style="90"/>
    <col min="11265" max="11265" width="1" style="90" customWidth="1"/>
    <col min="11266" max="11266" width="24" style="90" customWidth="1"/>
    <col min="11267" max="11267" width="14.7109375" style="90" bestFit="1" customWidth="1"/>
    <col min="11268" max="11269" width="14.85546875" style="90" bestFit="1" customWidth="1"/>
    <col min="11270" max="11270" width="15.7109375" style="90" bestFit="1" customWidth="1"/>
    <col min="11271" max="11275" width="15.5703125" style="90" bestFit="1" customWidth="1"/>
    <col min="11276" max="11278" width="15.7109375" style="90" bestFit="1" customWidth="1"/>
    <col min="11279" max="11279" width="3.42578125" style="90" customWidth="1"/>
    <col min="11280" max="11520" width="10.85546875" style="90"/>
    <col min="11521" max="11521" width="1" style="90" customWidth="1"/>
    <col min="11522" max="11522" width="24" style="90" customWidth="1"/>
    <col min="11523" max="11523" width="14.7109375" style="90" bestFit="1" customWidth="1"/>
    <col min="11524" max="11525" width="14.85546875" style="90" bestFit="1" customWidth="1"/>
    <col min="11526" max="11526" width="15.7109375" style="90" bestFit="1" customWidth="1"/>
    <col min="11527" max="11531" width="15.5703125" style="90" bestFit="1" customWidth="1"/>
    <col min="11532" max="11534" width="15.7109375" style="90" bestFit="1" customWidth="1"/>
    <col min="11535" max="11535" width="3.42578125" style="90" customWidth="1"/>
    <col min="11536" max="11776" width="10.85546875" style="90"/>
    <col min="11777" max="11777" width="1" style="90" customWidth="1"/>
    <col min="11778" max="11778" width="24" style="90" customWidth="1"/>
    <col min="11779" max="11779" width="14.7109375" style="90" bestFit="1" customWidth="1"/>
    <col min="11780" max="11781" width="14.85546875" style="90" bestFit="1" customWidth="1"/>
    <col min="11782" max="11782" width="15.7109375" style="90" bestFit="1" customWidth="1"/>
    <col min="11783" max="11787" width="15.5703125" style="90" bestFit="1" customWidth="1"/>
    <col min="11788" max="11790" width="15.7109375" style="90" bestFit="1" customWidth="1"/>
    <col min="11791" max="11791" width="3.42578125" style="90" customWidth="1"/>
    <col min="11792" max="12032" width="10.85546875" style="90"/>
    <col min="12033" max="12033" width="1" style="90" customWidth="1"/>
    <col min="12034" max="12034" width="24" style="90" customWidth="1"/>
    <col min="12035" max="12035" width="14.7109375" style="90" bestFit="1" customWidth="1"/>
    <col min="12036" max="12037" width="14.85546875" style="90" bestFit="1" customWidth="1"/>
    <col min="12038" max="12038" width="15.7109375" style="90" bestFit="1" customWidth="1"/>
    <col min="12039" max="12043" width="15.5703125" style="90" bestFit="1" customWidth="1"/>
    <col min="12044" max="12046" width="15.7109375" style="90" bestFit="1" customWidth="1"/>
    <col min="12047" max="12047" width="3.42578125" style="90" customWidth="1"/>
    <col min="12048" max="12288" width="10.85546875" style="90"/>
    <col min="12289" max="12289" width="1" style="90" customWidth="1"/>
    <col min="12290" max="12290" width="24" style="90" customWidth="1"/>
    <col min="12291" max="12291" width="14.7109375" style="90" bestFit="1" customWidth="1"/>
    <col min="12292" max="12293" width="14.85546875" style="90" bestFit="1" customWidth="1"/>
    <col min="12294" max="12294" width="15.7109375" style="90" bestFit="1" customWidth="1"/>
    <col min="12295" max="12299" width="15.5703125" style="90" bestFit="1" customWidth="1"/>
    <col min="12300" max="12302" width="15.7109375" style="90" bestFit="1" customWidth="1"/>
    <col min="12303" max="12303" width="3.42578125" style="90" customWidth="1"/>
    <col min="12304" max="12544" width="10.85546875" style="90"/>
    <col min="12545" max="12545" width="1" style="90" customWidth="1"/>
    <col min="12546" max="12546" width="24" style="90" customWidth="1"/>
    <col min="12547" max="12547" width="14.7109375" style="90" bestFit="1" customWidth="1"/>
    <col min="12548" max="12549" width="14.85546875" style="90" bestFit="1" customWidth="1"/>
    <col min="12550" max="12550" width="15.7109375" style="90" bestFit="1" customWidth="1"/>
    <col min="12551" max="12555" width="15.5703125" style="90" bestFit="1" customWidth="1"/>
    <col min="12556" max="12558" width="15.7109375" style="90" bestFit="1" customWidth="1"/>
    <col min="12559" max="12559" width="3.42578125" style="90" customWidth="1"/>
    <col min="12560" max="12800" width="10.85546875" style="90"/>
    <col min="12801" max="12801" width="1" style="90" customWidth="1"/>
    <col min="12802" max="12802" width="24" style="90" customWidth="1"/>
    <col min="12803" max="12803" width="14.7109375" style="90" bestFit="1" customWidth="1"/>
    <col min="12804" max="12805" width="14.85546875" style="90" bestFit="1" customWidth="1"/>
    <col min="12806" max="12806" width="15.7109375" style="90" bestFit="1" customWidth="1"/>
    <col min="12807" max="12811" width="15.5703125" style="90" bestFit="1" customWidth="1"/>
    <col min="12812" max="12814" width="15.7109375" style="90" bestFit="1" customWidth="1"/>
    <col min="12815" max="12815" width="3.42578125" style="90" customWidth="1"/>
    <col min="12816" max="13056" width="10.85546875" style="90"/>
    <col min="13057" max="13057" width="1" style="90" customWidth="1"/>
    <col min="13058" max="13058" width="24" style="90" customWidth="1"/>
    <col min="13059" max="13059" width="14.7109375" style="90" bestFit="1" customWidth="1"/>
    <col min="13060" max="13061" width="14.85546875" style="90" bestFit="1" customWidth="1"/>
    <col min="13062" max="13062" width="15.7109375" style="90" bestFit="1" customWidth="1"/>
    <col min="13063" max="13067" width="15.5703125" style="90" bestFit="1" customWidth="1"/>
    <col min="13068" max="13070" width="15.7109375" style="90" bestFit="1" customWidth="1"/>
    <col min="13071" max="13071" width="3.42578125" style="90" customWidth="1"/>
    <col min="13072" max="13312" width="10.85546875" style="90"/>
    <col min="13313" max="13313" width="1" style="90" customWidth="1"/>
    <col min="13314" max="13314" width="24" style="90" customWidth="1"/>
    <col min="13315" max="13315" width="14.7109375" style="90" bestFit="1" customWidth="1"/>
    <col min="13316" max="13317" width="14.85546875" style="90" bestFit="1" customWidth="1"/>
    <col min="13318" max="13318" width="15.7109375" style="90" bestFit="1" customWidth="1"/>
    <col min="13319" max="13323" width="15.5703125" style="90" bestFit="1" customWidth="1"/>
    <col min="13324" max="13326" width="15.7109375" style="90" bestFit="1" customWidth="1"/>
    <col min="13327" max="13327" width="3.42578125" style="90" customWidth="1"/>
    <col min="13328" max="13568" width="10.85546875" style="90"/>
    <col min="13569" max="13569" width="1" style="90" customWidth="1"/>
    <col min="13570" max="13570" width="24" style="90" customWidth="1"/>
    <col min="13571" max="13571" width="14.7109375" style="90" bestFit="1" customWidth="1"/>
    <col min="13572" max="13573" width="14.85546875" style="90" bestFit="1" customWidth="1"/>
    <col min="13574" max="13574" width="15.7109375" style="90" bestFit="1" customWidth="1"/>
    <col min="13575" max="13579" width="15.5703125" style="90" bestFit="1" customWidth="1"/>
    <col min="13580" max="13582" width="15.7109375" style="90" bestFit="1" customWidth="1"/>
    <col min="13583" max="13583" width="3.42578125" style="90" customWidth="1"/>
    <col min="13584" max="13824" width="10.85546875" style="90"/>
    <col min="13825" max="13825" width="1" style="90" customWidth="1"/>
    <col min="13826" max="13826" width="24" style="90" customWidth="1"/>
    <col min="13827" max="13827" width="14.7109375" style="90" bestFit="1" customWidth="1"/>
    <col min="13828" max="13829" width="14.85546875" style="90" bestFit="1" customWidth="1"/>
    <col min="13830" max="13830" width="15.7109375" style="90" bestFit="1" customWidth="1"/>
    <col min="13831" max="13835" width="15.5703125" style="90" bestFit="1" customWidth="1"/>
    <col min="13836" max="13838" width="15.7109375" style="90" bestFit="1" customWidth="1"/>
    <col min="13839" max="13839" width="3.42578125" style="90" customWidth="1"/>
    <col min="13840" max="14080" width="10.85546875" style="90"/>
    <col min="14081" max="14081" width="1" style="90" customWidth="1"/>
    <col min="14082" max="14082" width="24" style="90" customWidth="1"/>
    <col min="14083" max="14083" width="14.7109375" style="90" bestFit="1" customWidth="1"/>
    <col min="14084" max="14085" width="14.85546875" style="90" bestFit="1" customWidth="1"/>
    <col min="14086" max="14086" width="15.7109375" style="90" bestFit="1" customWidth="1"/>
    <col min="14087" max="14091" width="15.5703125" style="90" bestFit="1" customWidth="1"/>
    <col min="14092" max="14094" width="15.7109375" style="90" bestFit="1" customWidth="1"/>
    <col min="14095" max="14095" width="3.42578125" style="90" customWidth="1"/>
    <col min="14096" max="14336" width="10.85546875" style="90"/>
    <col min="14337" max="14337" width="1" style="90" customWidth="1"/>
    <col min="14338" max="14338" width="24" style="90" customWidth="1"/>
    <col min="14339" max="14339" width="14.7109375" style="90" bestFit="1" customWidth="1"/>
    <col min="14340" max="14341" width="14.85546875" style="90" bestFit="1" customWidth="1"/>
    <col min="14342" max="14342" width="15.7109375" style="90" bestFit="1" customWidth="1"/>
    <col min="14343" max="14347" width="15.5703125" style="90" bestFit="1" customWidth="1"/>
    <col min="14348" max="14350" width="15.7109375" style="90" bestFit="1" customWidth="1"/>
    <col min="14351" max="14351" width="3.42578125" style="90" customWidth="1"/>
    <col min="14352" max="14592" width="10.85546875" style="90"/>
    <col min="14593" max="14593" width="1" style="90" customWidth="1"/>
    <col min="14594" max="14594" width="24" style="90" customWidth="1"/>
    <col min="14595" max="14595" width="14.7109375" style="90" bestFit="1" customWidth="1"/>
    <col min="14596" max="14597" width="14.85546875" style="90" bestFit="1" customWidth="1"/>
    <col min="14598" max="14598" width="15.7109375" style="90" bestFit="1" customWidth="1"/>
    <col min="14599" max="14603" width="15.5703125" style="90" bestFit="1" customWidth="1"/>
    <col min="14604" max="14606" width="15.7109375" style="90" bestFit="1" customWidth="1"/>
    <col min="14607" max="14607" width="3.42578125" style="90" customWidth="1"/>
    <col min="14608" max="14848" width="10.85546875" style="90"/>
    <col min="14849" max="14849" width="1" style="90" customWidth="1"/>
    <col min="14850" max="14850" width="24" style="90" customWidth="1"/>
    <col min="14851" max="14851" width="14.7109375" style="90" bestFit="1" customWidth="1"/>
    <col min="14852" max="14853" width="14.85546875" style="90" bestFit="1" customWidth="1"/>
    <col min="14854" max="14854" width="15.7109375" style="90" bestFit="1" customWidth="1"/>
    <col min="14855" max="14859" width="15.5703125" style="90" bestFit="1" customWidth="1"/>
    <col min="14860" max="14862" width="15.7109375" style="90" bestFit="1" customWidth="1"/>
    <col min="14863" max="14863" width="3.42578125" style="90" customWidth="1"/>
    <col min="14864" max="15104" width="10.85546875" style="90"/>
    <col min="15105" max="15105" width="1" style="90" customWidth="1"/>
    <col min="15106" max="15106" width="24" style="90" customWidth="1"/>
    <col min="15107" max="15107" width="14.7109375" style="90" bestFit="1" customWidth="1"/>
    <col min="15108" max="15109" width="14.85546875" style="90" bestFit="1" customWidth="1"/>
    <col min="15110" max="15110" width="15.7109375" style="90" bestFit="1" customWidth="1"/>
    <col min="15111" max="15115" width="15.5703125" style="90" bestFit="1" customWidth="1"/>
    <col min="15116" max="15118" width="15.7109375" style="90" bestFit="1" customWidth="1"/>
    <col min="15119" max="15119" width="3.42578125" style="90" customWidth="1"/>
    <col min="15120" max="15360" width="10.85546875" style="90"/>
    <col min="15361" max="15361" width="1" style="90" customWidth="1"/>
    <col min="15362" max="15362" width="24" style="90" customWidth="1"/>
    <col min="15363" max="15363" width="14.7109375" style="90" bestFit="1" customWidth="1"/>
    <col min="15364" max="15365" width="14.85546875" style="90" bestFit="1" customWidth="1"/>
    <col min="15366" max="15366" width="15.7109375" style="90" bestFit="1" customWidth="1"/>
    <col min="15367" max="15371" width="15.5703125" style="90" bestFit="1" customWidth="1"/>
    <col min="15372" max="15374" width="15.7109375" style="90" bestFit="1" customWidth="1"/>
    <col min="15375" max="15375" width="3.42578125" style="90" customWidth="1"/>
    <col min="15376" max="15616" width="10.85546875" style="90"/>
    <col min="15617" max="15617" width="1" style="90" customWidth="1"/>
    <col min="15618" max="15618" width="24" style="90" customWidth="1"/>
    <col min="15619" max="15619" width="14.7109375" style="90" bestFit="1" customWidth="1"/>
    <col min="15620" max="15621" width="14.85546875" style="90" bestFit="1" customWidth="1"/>
    <col min="15622" max="15622" width="15.7109375" style="90" bestFit="1" customWidth="1"/>
    <col min="15623" max="15627" width="15.5703125" style="90" bestFit="1" customWidth="1"/>
    <col min="15628" max="15630" width="15.7109375" style="90" bestFit="1" customWidth="1"/>
    <col min="15631" max="15631" width="3.42578125" style="90" customWidth="1"/>
    <col min="15632" max="15872" width="10.85546875" style="90"/>
    <col min="15873" max="15873" width="1" style="90" customWidth="1"/>
    <col min="15874" max="15874" width="24" style="90" customWidth="1"/>
    <col min="15875" max="15875" width="14.7109375" style="90" bestFit="1" customWidth="1"/>
    <col min="15876" max="15877" width="14.85546875" style="90" bestFit="1" customWidth="1"/>
    <col min="15878" max="15878" width="15.7109375" style="90" bestFit="1" customWidth="1"/>
    <col min="15879" max="15883" width="15.5703125" style="90" bestFit="1" customWidth="1"/>
    <col min="15884" max="15886" width="15.7109375" style="90" bestFit="1" customWidth="1"/>
    <col min="15887" max="15887" width="3.42578125" style="90" customWidth="1"/>
    <col min="15888" max="16128" width="10.85546875" style="90"/>
    <col min="16129" max="16129" width="1" style="90" customWidth="1"/>
    <col min="16130" max="16130" width="24" style="90" customWidth="1"/>
    <col min="16131" max="16131" width="14.7109375" style="90" bestFit="1" customWidth="1"/>
    <col min="16132" max="16133" width="14.85546875" style="90" bestFit="1" customWidth="1"/>
    <col min="16134" max="16134" width="15.7109375" style="90" bestFit="1" customWidth="1"/>
    <col min="16135" max="16139" width="15.5703125" style="90" bestFit="1" customWidth="1"/>
    <col min="16140" max="16142" width="15.7109375" style="90" bestFit="1" customWidth="1"/>
    <col min="16143" max="16143" width="3.42578125" style="90" customWidth="1"/>
    <col min="16144" max="16384" width="10.85546875" style="90"/>
  </cols>
  <sheetData>
    <row r="1" spans="2:15" x14ac:dyDescent="0.2"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2:15" x14ac:dyDescent="0.2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x14ac:dyDescent="0.2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20.25" x14ac:dyDescent="0.3">
      <c r="B4" s="1900" t="s">
        <v>1079</v>
      </c>
      <c r="C4" s="1900"/>
      <c r="D4" s="1900"/>
      <c r="E4" s="1900"/>
      <c r="F4" s="1900"/>
      <c r="G4" s="1900"/>
      <c r="H4" s="1900"/>
      <c r="I4" s="1900"/>
      <c r="J4" s="1900"/>
      <c r="K4" s="1900"/>
      <c r="L4" s="1900"/>
      <c r="M4" s="1900"/>
      <c r="N4" s="1900"/>
      <c r="O4" s="1900"/>
    </row>
    <row r="5" spans="2:15" x14ac:dyDescent="0.2"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174"/>
    </row>
    <row r="6" spans="2:15" ht="13.5" thickBot="1" x14ac:dyDescent="0.25">
      <c r="B6" s="173"/>
      <c r="C6" s="174"/>
      <c r="D6" s="174"/>
      <c r="E6" s="173"/>
      <c r="F6" s="173"/>
      <c r="G6" s="173"/>
      <c r="H6" s="174"/>
      <c r="I6" s="174"/>
      <c r="J6" s="174"/>
      <c r="K6" s="174"/>
      <c r="L6" s="174"/>
      <c r="M6" s="176" t="s">
        <v>189</v>
      </c>
      <c r="N6" s="176"/>
      <c r="O6" s="174"/>
    </row>
    <row r="7" spans="2:15" x14ac:dyDescent="0.2">
      <c r="B7" s="206" t="s">
        <v>190</v>
      </c>
      <c r="C7" s="207" t="s">
        <v>191</v>
      </c>
      <c r="D7" s="207" t="s">
        <v>192</v>
      </c>
      <c r="E7" s="208" t="s">
        <v>193</v>
      </c>
      <c r="F7" s="207" t="s">
        <v>194</v>
      </c>
      <c r="G7" s="209" t="s">
        <v>195</v>
      </c>
      <c r="H7" s="207" t="s">
        <v>196</v>
      </c>
      <c r="I7" s="207" t="s">
        <v>203</v>
      </c>
      <c r="J7" s="207" t="s">
        <v>204</v>
      </c>
      <c r="K7" s="207" t="s">
        <v>197</v>
      </c>
      <c r="L7" s="207" t="s">
        <v>198</v>
      </c>
      <c r="M7" s="207" t="s">
        <v>199</v>
      </c>
      <c r="N7" s="210" t="s">
        <v>200</v>
      </c>
      <c r="O7" s="174"/>
    </row>
    <row r="8" spans="2:15" x14ac:dyDescent="0.2">
      <c r="B8" s="211" t="s">
        <v>980</v>
      </c>
      <c r="C8" s="212">
        <f>'Comparación Vtas mes 2016-2017'!B8</f>
        <v>0</v>
      </c>
      <c r="D8" s="213">
        <f>'Comparación Vtas mes 2016-2017'!C8+'Comparacion acumulada vta 16-17'!C8</f>
        <v>0</v>
      </c>
      <c r="E8" s="213">
        <f>'Comparación Vtas mes 2016-2017'!D8+'Comparacion acumulada vta 16-17'!D8</f>
        <v>0</v>
      </c>
      <c r="F8" s="213">
        <f>'Comparación Vtas mes 2016-2017'!E8+'Comparacion acumulada vta 16-17'!E8</f>
        <v>0</v>
      </c>
      <c r="G8" s="213">
        <f>'Comparación Vtas mes 2016-2017'!F8+'Comparacion acumulada vta 16-17'!F8</f>
        <v>0</v>
      </c>
      <c r="H8" s="213">
        <f>'Comparación Vtas mes 2016-2017'!G8+'Comparacion acumulada vta 16-17'!G8</f>
        <v>0</v>
      </c>
      <c r="I8" s="213">
        <f>'Comparación Vtas mes 2016-2017'!H8+'Comparacion acumulada vta 16-17'!H8</f>
        <v>0</v>
      </c>
      <c r="J8" s="213">
        <f>'Comparación Vtas mes 2016-2017'!I8+'Comparacion acumulada vta 16-17'!I8</f>
        <v>0</v>
      </c>
      <c r="K8" s="213">
        <f>'Comparación Vtas mes 2016-2017'!J8+'Comparacion acumulada vta 16-17'!J8</f>
        <v>0</v>
      </c>
      <c r="L8" s="213">
        <f>'Comparación Vtas mes 2016-2017'!K8+'Comparacion acumulada vta 16-17'!K8</f>
        <v>0</v>
      </c>
      <c r="M8" s="213">
        <f>'Comparación Vtas mes 2016-2017'!L8+'Comparacion acumulada vta 16-17'!L8</f>
        <v>0</v>
      </c>
      <c r="N8" s="214">
        <f>'Comparación Vtas mes 2016-2017'!M8+'Comparacion acumulada vta 16-17'!M8</f>
        <v>0</v>
      </c>
      <c r="O8" s="174"/>
    </row>
    <row r="9" spans="2:15" x14ac:dyDescent="0.2">
      <c r="B9" s="211" t="s">
        <v>1080</v>
      </c>
      <c r="C9" s="212">
        <f>'Comparación Vtas mes 2016-2017'!B9</f>
        <v>95881.64</v>
      </c>
      <c r="D9" s="213">
        <f>C9+'Comparación Vtas mes 2016-2017'!C9</f>
        <v>224272.12</v>
      </c>
      <c r="E9" s="213">
        <f>D9+'Comparación Vtas mes 2016-2017'!D9</f>
        <v>332857.28000000003</v>
      </c>
      <c r="F9" s="213">
        <f>E9+'Comparación Vtas mes 2016-2017'!E9</f>
        <v>448564.03</v>
      </c>
      <c r="G9" s="213">
        <f>F9+'Comparación Vtas mes 2016-2017'!F9</f>
        <v>556862.17000000004</v>
      </c>
      <c r="H9" s="213">
        <f>G9+'Comparación Vtas mes 2016-2017'!G9</f>
        <v>648930.64</v>
      </c>
      <c r="I9" s="213">
        <f>H9+'Comparación Vtas mes 2016-2017'!H9</f>
        <v>648930.64</v>
      </c>
      <c r="J9" s="213">
        <f>I9+'Comparación Vtas mes 2016-2017'!I9</f>
        <v>648930.64</v>
      </c>
      <c r="K9" s="213">
        <f>J9+'Comparación Vtas mes 2016-2017'!J11</f>
        <v>648930.64</v>
      </c>
      <c r="L9" s="213">
        <f>K9+'Comparación Vtas mes 2016-2017'!K11</f>
        <v>648930.64</v>
      </c>
      <c r="M9" s="213">
        <f>L9+'Comparación Vtas mes 2016-2017'!L11</f>
        <v>648930.64</v>
      </c>
      <c r="N9" s="213">
        <f>M9+'Comparación Vtas mes 2016-2017'!M11</f>
        <v>648930.64</v>
      </c>
      <c r="O9" s="174"/>
    </row>
    <row r="10" spans="2:15" ht="13.5" thickBot="1" x14ac:dyDescent="0.25">
      <c r="B10" s="184" t="s">
        <v>1081</v>
      </c>
      <c r="C10" s="185" t="e">
        <f>((C9/C8)-1)</f>
        <v>#DIV/0!</v>
      </c>
      <c r="D10" s="185" t="e">
        <f t="shared" ref="D10:N10" si="0">((D9/D8)-1)</f>
        <v>#DIV/0!</v>
      </c>
      <c r="E10" s="185" t="e">
        <f t="shared" si="0"/>
        <v>#DIV/0!</v>
      </c>
      <c r="F10" s="185" t="e">
        <f t="shared" si="0"/>
        <v>#DIV/0!</v>
      </c>
      <c r="G10" s="185" t="e">
        <f t="shared" si="0"/>
        <v>#DIV/0!</v>
      </c>
      <c r="H10" s="185" t="e">
        <f t="shared" si="0"/>
        <v>#DIV/0!</v>
      </c>
      <c r="I10" s="185" t="e">
        <f t="shared" si="0"/>
        <v>#DIV/0!</v>
      </c>
      <c r="J10" s="185" t="e">
        <f t="shared" si="0"/>
        <v>#DIV/0!</v>
      </c>
      <c r="K10" s="185" t="e">
        <f t="shared" si="0"/>
        <v>#DIV/0!</v>
      </c>
      <c r="L10" s="185" t="e">
        <f t="shared" si="0"/>
        <v>#DIV/0!</v>
      </c>
      <c r="M10" s="185" t="e">
        <f t="shared" si="0"/>
        <v>#DIV/0!</v>
      </c>
      <c r="N10" s="215" t="e">
        <f t="shared" si="0"/>
        <v>#DIV/0!</v>
      </c>
      <c r="O10" s="174"/>
    </row>
    <row r="11" spans="2:15" x14ac:dyDescent="0.2">
      <c r="B11" s="188" t="s">
        <v>1082</v>
      </c>
      <c r="C11" s="378">
        <f>DATOS!D4</f>
        <v>0</v>
      </c>
      <c r="D11" s="378">
        <f>DATOS!F4+'Comparacion acumulada vta 16-17'!C11</f>
        <v>0</v>
      </c>
      <c r="E11" s="378">
        <f>DATOS!H4+'Comparacion acumulada vta 16-17'!D11</f>
        <v>0</v>
      </c>
      <c r="F11" s="378">
        <f>DATOS!J4+'Comparacion acumulada vta 16-17'!E11</f>
        <v>0</v>
      </c>
      <c r="G11" s="378">
        <f>DATOS!L4+'Comparacion acumulada vta 16-17'!F11</f>
        <v>0</v>
      </c>
      <c r="H11" s="378">
        <f>DATOS!N4+'Comparacion acumulada vta 16-17'!G11</f>
        <v>0</v>
      </c>
      <c r="I11" s="378">
        <f>DATOS!P4+'Comparacion acumulada vta 16-17'!H11</f>
        <v>0</v>
      </c>
      <c r="J11" s="378">
        <f>DATOS!R4+'Comparacion acumulada vta 16-17'!I11</f>
        <v>0</v>
      </c>
      <c r="K11" s="378">
        <f>DATOS!T4+'Comparacion acumulada vta 16-17'!J11</f>
        <v>0</v>
      </c>
      <c r="L11" s="378">
        <f>DATOS!V4+'Comparacion acumulada vta 16-17'!K11</f>
        <v>0</v>
      </c>
      <c r="M11" s="378">
        <f>DATOS!X4+'Comparacion acumulada vta 16-17'!L11</f>
        <v>0</v>
      </c>
      <c r="N11" s="379">
        <f>DATOS!Z4+'Comparacion acumulada vta 16-17'!M11</f>
        <v>0</v>
      </c>
      <c r="O11" s="174"/>
    </row>
    <row r="12" spans="2:15" hidden="1" x14ac:dyDescent="0.2">
      <c r="B12" s="216" t="s">
        <v>205</v>
      </c>
      <c r="C12" s="193"/>
      <c r="D12" s="217"/>
      <c r="E12" s="218"/>
      <c r="F12" s="193"/>
      <c r="G12" s="217"/>
      <c r="H12" s="193"/>
      <c r="I12" s="193"/>
      <c r="J12" s="193"/>
      <c r="K12" s="193"/>
      <c r="L12" s="193"/>
      <c r="M12" s="193"/>
      <c r="N12" s="219"/>
      <c r="O12" s="174"/>
    </row>
    <row r="13" spans="2:15" ht="13.5" thickBot="1" x14ac:dyDescent="0.25">
      <c r="B13" s="220" t="s">
        <v>206</v>
      </c>
      <c r="C13" s="221" t="e">
        <f t="shared" ref="C13:N13" si="1">((C9/C11)-1)</f>
        <v>#DIV/0!</v>
      </c>
      <c r="D13" s="221" t="e">
        <f t="shared" si="1"/>
        <v>#DIV/0!</v>
      </c>
      <c r="E13" s="221" t="e">
        <f t="shared" si="1"/>
        <v>#DIV/0!</v>
      </c>
      <c r="F13" s="221" t="e">
        <f t="shared" si="1"/>
        <v>#DIV/0!</v>
      </c>
      <c r="G13" s="221" t="e">
        <f t="shared" si="1"/>
        <v>#DIV/0!</v>
      </c>
      <c r="H13" s="221" t="e">
        <f t="shared" si="1"/>
        <v>#DIV/0!</v>
      </c>
      <c r="I13" s="221" t="e">
        <f t="shared" si="1"/>
        <v>#DIV/0!</v>
      </c>
      <c r="J13" s="221" t="e">
        <f t="shared" si="1"/>
        <v>#DIV/0!</v>
      </c>
      <c r="K13" s="221" t="e">
        <f t="shared" si="1"/>
        <v>#DIV/0!</v>
      </c>
      <c r="L13" s="221" t="e">
        <f t="shared" si="1"/>
        <v>#DIV/0!</v>
      </c>
      <c r="M13" s="221" t="e">
        <f t="shared" si="1"/>
        <v>#DIV/0!</v>
      </c>
      <c r="N13" s="215" t="e">
        <f t="shared" si="1"/>
        <v>#DIV/0!</v>
      </c>
      <c r="O13" s="200"/>
    </row>
    <row r="14" spans="2:15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</row>
    <row r="15" spans="2:15" x14ac:dyDescent="0.2">
      <c r="B15" s="173"/>
      <c r="C15" s="173"/>
      <c r="D15" s="173"/>
      <c r="E15" s="173"/>
      <c r="F15" s="173"/>
      <c r="G15" s="173"/>
      <c r="H15" s="174"/>
      <c r="I15" s="173"/>
      <c r="J15" s="173"/>
      <c r="K15" s="174"/>
      <c r="L15" s="174"/>
      <c r="M15" s="174"/>
      <c r="N15" s="174"/>
      <c r="O15" s="174"/>
    </row>
    <row r="16" spans="2:15" x14ac:dyDescent="0.2">
      <c r="B16" s="173"/>
      <c r="C16" s="173"/>
      <c r="D16" s="173"/>
      <c r="E16" s="173"/>
      <c r="F16" s="173"/>
      <c r="G16" s="173"/>
      <c r="H16" s="174"/>
      <c r="I16" s="173"/>
      <c r="J16" s="173"/>
      <c r="K16" s="174"/>
      <c r="L16" s="174"/>
      <c r="M16" s="174"/>
      <c r="N16" s="174"/>
      <c r="O16" s="174"/>
    </row>
    <row r="17" spans="2:15" x14ac:dyDescent="0.2">
      <c r="B17" s="173"/>
      <c r="C17" s="173"/>
      <c r="D17" s="173"/>
      <c r="E17" s="173"/>
      <c r="F17" s="173"/>
      <c r="G17" s="173"/>
      <c r="H17" s="174"/>
      <c r="I17" s="173"/>
      <c r="J17" s="173"/>
      <c r="K17" s="174"/>
      <c r="L17" s="174"/>
      <c r="M17" s="174"/>
      <c r="N17" s="174"/>
      <c r="O17" s="174"/>
    </row>
    <row r="18" spans="2:15" x14ac:dyDescent="0.2">
      <c r="B18" s="173"/>
      <c r="C18" s="173"/>
      <c r="D18" s="173"/>
      <c r="E18" s="173"/>
      <c r="F18" s="173"/>
      <c r="G18" s="173"/>
      <c r="H18" s="174"/>
      <c r="I18" s="173"/>
      <c r="J18" s="173"/>
      <c r="K18" s="174"/>
      <c r="L18" s="174"/>
      <c r="M18" s="174"/>
      <c r="N18" s="174"/>
      <c r="O18" s="174"/>
    </row>
    <row r="19" spans="2:15" x14ac:dyDescent="0.2">
      <c r="B19" s="173"/>
      <c r="C19" s="173"/>
      <c r="D19" s="173"/>
      <c r="E19" s="173"/>
      <c r="F19" s="173"/>
      <c r="G19" s="173"/>
      <c r="H19" s="174"/>
      <c r="I19" s="173"/>
      <c r="J19" s="173"/>
      <c r="K19" s="174"/>
      <c r="L19" s="174"/>
      <c r="M19" s="174"/>
      <c r="N19" s="174"/>
      <c r="O19" s="174"/>
    </row>
    <row r="20" spans="2:15" x14ac:dyDescent="0.2">
      <c r="B20" s="173"/>
      <c r="C20" s="173"/>
      <c r="D20" s="173"/>
      <c r="E20" s="173"/>
      <c r="F20" s="173"/>
      <c r="G20" s="173"/>
      <c r="H20" s="174"/>
      <c r="I20" s="173"/>
      <c r="J20" s="173"/>
      <c r="K20" s="174"/>
      <c r="L20" s="174"/>
      <c r="M20" s="174"/>
      <c r="N20" s="174"/>
      <c r="O20" s="174"/>
    </row>
    <row r="21" spans="2:15" x14ac:dyDescent="0.2">
      <c r="B21" s="173"/>
      <c r="C21" s="173"/>
      <c r="D21" s="173"/>
      <c r="E21" s="173"/>
      <c r="F21" s="173"/>
      <c r="G21" s="173"/>
      <c r="H21" s="174"/>
      <c r="I21" s="173"/>
      <c r="J21" s="173"/>
      <c r="K21" s="174"/>
      <c r="L21" s="174"/>
      <c r="M21" s="174"/>
      <c r="N21" s="174"/>
      <c r="O21" s="174"/>
    </row>
    <row r="22" spans="2:15" x14ac:dyDescent="0.2">
      <c r="B22" s="173"/>
      <c r="C22" s="173"/>
      <c r="D22" s="173"/>
      <c r="E22" s="174"/>
      <c r="F22" s="174"/>
      <c r="G22" s="174"/>
      <c r="H22" s="174"/>
      <c r="I22" s="173"/>
      <c r="J22" s="173"/>
      <c r="K22" s="174"/>
      <c r="L22" s="174"/>
      <c r="M22" s="174"/>
      <c r="N22" s="174"/>
      <c r="O22" s="174"/>
    </row>
    <row r="23" spans="2:15" x14ac:dyDescent="0.2">
      <c r="B23" s="173"/>
      <c r="C23" s="173"/>
      <c r="D23" s="173"/>
      <c r="E23" s="174"/>
      <c r="F23" s="174"/>
      <c r="G23" s="174"/>
      <c r="H23" s="174"/>
      <c r="I23" s="173"/>
      <c r="J23" s="173"/>
      <c r="K23" s="174"/>
      <c r="L23" s="174"/>
      <c r="M23" s="174"/>
      <c r="N23" s="174"/>
      <c r="O23" s="174"/>
    </row>
    <row r="24" spans="2:15" x14ac:dyDescent="0.2"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2:15" x14ac:dyDescent="0.2"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2:15" x14ac:dyDescent="0.2"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2:15" x14ac:dyDescent="0.2"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222"/>
      <c r="O27" s="174"/>
    </row>
    <row r="28" spans="2:15" x14ac:dyDescent="0.2">
      <c r="B28" s="173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2:15" x14ac:dyDescent="0.2">
      <c r="B29" s="173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223"/>
      <c r="O29" s="174"/>
    </row>
    <row r="30" spans="2:15" x14ac:dyDescent="0.2"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2:15" x14ac:dyDescent="0.2"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2:15" x14ac:dyDescent="0.2"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2:15" x14ac:dyDescent="0.2"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</row>
    <row r="34" spans="2:15" x14ac:dyDescent="0.2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</row>
    <row r="35" spans="2:15" x14ac:dyDescent="0.2"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</row>
    <row r="36" spans="2:15" x14ac:dyDescent="0.2">
      <c r="B36" s="173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</row>
    <row r="37" spans="2:15" x14ac:dyDescent="0.2">
      <c r="B37" s="173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</row>
    <row r="38" spans="2:15" x14ac:dyDescent="0.2">
      <c r="B38" s="173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3"/>
      <c r="O38" s="174"/>
    </row>
    <row r="39" spans="2:15" x14ac:dyDescent="0.2">
      <c r="B39" s="173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3"/>
      <c r="O39" s="174"/>
    </row>
    <row r="40" spans="2:15" x14ac:dyDescent="0.2">
      <c r="B40" s="173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3"/>
      <c r="O40" s="174"/>
    </row>
    <row r="41" spans="2:15" x14ac:dyDescent="0.2">
      <c r="B41" s="173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3"/>
      <c r="O41" s="174"/>
    </row>
    <row r="42" spans="2:15" x14ac:dyDescent="0.2"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3"/>
      <c r="O42" s="174"/>
    </row>
    <row r="43" spans="2:15" x14ac:dyDescent="0.2">
      <c r="B43" s="173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3"/>
      <c r="O43" s="174"/>
    </row>
    <row r="44" spans="2:15" x14ac:dyDescent="0.2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3"/>
      <c r="O44" s="174"/>
    </row>
    <row r="45" spans="2:15" x14ac:dyDescent="0.2">
      <c r="B45" s="173"/>
      <c r="C45" s="174"/>
      <c r="D45" s="174"/>
      <c r="E45" s="173"/>
      <c r="F45" s="173"/>
      <c r="G45" s="173"/>
      <c r="H45" s="174"/>
      <c r="I45" s="174"/>
      <c r="J45" s="174"/>
      <c r="K45" s="174"/>
      <c r="L45" s="174"/>
      <c r="M45" s="174"/>
      <c r="N45" s="173"/>
      <c r="O45" s="174"/>
    </row>
    <row r="46" spans="2:15" x14ac:dyDescent="0.2">
      <c r="B46" s="173"/>
      <c r="C46" s="174"/>
      <c r="D46" s="174"/>
      <c r="E46" s="173"/>
      <c r="F46" s="173"/>
      <c r="G46" s="173"/>
      <c r="H46" s="174"/>
      <c r="I46" s="174"/>
      <c r="J46" s="174"/>
      <c r="K46" s="174"/>
      <c r="L46" s="174"/>
      <c r="M46" s="174"/>
      <c r="N46" s="173"/>
      <c r="O46" s="174"/>
    </row>
    <row r="47" spans="2:15" x14ac:dyDescent="0.2">
      <c r="B47" s="173"/>
      <c r="C47" s="174"/>
      <c r="D47" s="173"/>
      <c r="E47" s="173"/>
      <c r="F47" s="173"/>
      <c r="G47" s="173"/>
      <c r="H47" s="174"/>
      <c r="I47" s="173"/>
      <c r="J47" s="174"/>
      <c r="K47" s="174"/>
      <c r="L47" s="174"/>
      <c r="M47" s="174"/>
      <c r="N47" s="173"/>
      <c r="O47" s="174"/>
    </row>
    <row r="48" spans="2:15" x14ac:dyDescent="0.2">
      <c r="B48" s="173"/>
      <c r="C48" s="174"/>
      <c r="D48" s="173"/>
      <c r="E48" s="173"/>
      <c r="F48" s="173"/>
      <c r="G48" s="173"/>
      <c r="H48" s="174"/>
      <c r="I48" s="173"/>
      <c r="J48" s="174"/>
      <c r="K48" s="174"/>
      <c r="L48" s="174"/>
      <c r="M48" s="174"/>
      <c r="N48" s="173"/>
      <c r="O48" s="174"/>
    </row>
    <row r="49" spans="2:15" x14ac:dyDescent="0.2">
      <c r="B49" s="173"/>
      <c r="C49" s="174"/>
      <c r="D49" s="173"/>
      <c r="E49" s="173"/>
      <c r="F49" s="173"/>
      <c r="G49" s="173"/>
      <c r="H49" s="174"/>
      <c r="I49" s="173"/>
      <c r="J49" s="174"/>
      <c r="K49" s="174"/>
      <c r="L49" s="174"/>
      <c r="M49" s="174"/>
      <c r="N49" s="173"/>
      <c r="O49" s="174"/>
    </row>
    <row r="50" spans="2:15" x14ac:dyDescent="0.2">
      <c r="B50" s="173"/>
      <c r="C50" s="174"/>
      <c r="D50" s="173"/>
      <c r="E50" s="173"/>
      <c r="F50" s="173"/>
      <c r="G50" s="173"/>
      <c r="H50" s="174"/>
      <c r="I50" s="173"/>
      <c r="J50" s="174"/>
      <c r="K50" s="174"/>
      <c r="L50" s="174"/>
      <c r="M50" s="174"/>
      <c r="N50" s="173"/>
      <c r="O50" s="174"/>
    </row>
    <row r="51" spans="2:15" x14ac:dyDescent="0.2">
      <c r="B51" s="173"/>
      <c r="C51" s="174"/>
      <c r="D51" s="173"/>
      <c r="E51" s="173"/>
      <c r="F51" s="173"/>
      <c r="G51" s="173"/>
      <c r="H51" s="174"/>
      <c r="I51" s="173"/>
      <c r="J51" s="174"/>
      <c r="K51" s="174"/>
      <c r="L51" s="174"/>
      <c r="M51" s="174"/>
      <c r="N51" s="173"/>
      <c r="O51" s="174"/>
    </row>
    <row r="52" spans="2:15" x14ac:dyDescent="0.2">
      <c r="B52" s="173"/>
      <c r="C52" s="174"/>
      <c r="D52" s="173"/>
      <c r="E52" s="173"/>
      <c r="F52" s="173"/>
      <c r="G52" s="173"/>
      <c r="H52" s="174"/>
      <c r="I52" s="173"/>
      <c r="J52" s="174"/>
      <c r="K52" s="174"/>
      <c r="L52" s="174"/>
      <c r="M52" s="174"/>
      <c r="N52" s="173"/>
      <c r="O52" s="174"/>
    </row>
    <row r="53" spans="2:15" x14ac:dyDescent="0.2">
      <c r="B53" s="173"/>
      <c r="C53" s="174"/>
      <c r="D53" s="173"/>
      <c r="E53" s="173"/>
      <c r="F53" s="173"/>
      <c r="G53" s="173"/>
      <c r="H53" s="174"/>
      <c r="I53" s="173"/>
      <c r="J53" s="174"/>
      <c r="K53" s="174"/>
      <c r="L53" s="174"/>
      <c r="M53" s="174"/>
      <c r="N53" s="173"/>
      <c r="O53" s="174"/>
    </row>
    <row r="54" spans="2:15" x14ac:dyDescent="0.2">
      <c r="B54" s="173"/>
      <c r="C54" s="174"/>
      <c r="D54" s="173"/>
      <c r="E54" s="173"/>
      <c r="F54" s="173"/>
      <c r="G54" s="173"/>
      <c r="H54" s="174"/>
      <c r="I54" s="173"/>
      <c r="J54" s="174"/>
      <c r="K54" s="174"/>
      <c r="L54" s="174"/>
      <c r="M54" s="174"/>
      <c r="N54" s="173"/>
      <c r="O54" s="174"/>
    </row>
    <row r="55" spans="2:15" x14ac:dyDescent="0.2">
      <c r="B55" s="173"/>
      <c r="C55" s="174"/>
      <c r="D55" s="173"/>
      <c r="E55" s="173"/>
      <c r="F55" s="173"/>
      <c r="G55" s="173"/>
      <c r="H55" s="174"/>
      <c r="I55" s="173"/>
      <c r="J55" s="174"/>
      <c r="K55" s="174"/>
      <c r="L55" s="174"/>
      <c r="M55" s="174"/>
      <c r="N55" s="173"/>
      <c r="O55" s="174"/>
    </row>
    <row r="56" spans="2:15" ht="11.25" customHeight="1" x14ac:dyDescent="0.2">
      <c r="B56" s="173"/>
      <c r="C56" s="174"/>
      <c r="D56" s="173"/>
      <c r="E56" s="173"/>
      <c r="F56" s="173"/>
      <c r="G56" s="173"/>
      <c r="H56" s="174"/>
      <c r="I56" s="173"/>
      <c r="J56" s="174"/>
      <c r="K56" s="174"/>
      <c r="L56" s="174"/>
      <c r="M56" s="174"/>
      <c r="N56" s="173"/>
      <c r="O56" s="174"/>
    </row>
    <row r="57" spans="2:15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4"/>
    </row>
    <row r="58" spans="2:15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</row>
  </sheetData>
  <mergeCells count="1">
    <mergeCell ref="B4:O4"/>
  </mergeCells>
  <printOptions horizontalCentered="1"/>
  <pageMargins left="0.25" right="0.39" top="0.82" bottom="1" header="0" footer="0.33"/>
  <pageSetup paperSize="9" scale="66" orientation="landscape" horizontalDpi="4294967292" r:id="rId1"/>
  <headerFooter alignWithMargins="0">
    <oddFooter>&amp;R&amp;12Pág..4</odd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rgb="FF79AB9F"/>
  </sheetPr>
  <dimension ref="A1:AF143"/>
  <sheetViews>
    <sheetView workbookViewId="0">
      <pane xSplit="1" topLeftCell="B1" activePane="topRight" state="frozen"/>
      <selection activeCell="F21" sqref="F21:I21"/>
      <selection pane="topRight" activeCell="C14" sqref="C14"/>
    </sheetView>
  </sheetViews>
  <sheetFormatPr baseColWidth="10" defaultColWidth="11.42578125" defaultRowHeight="12.75" x14ac:dyDescent="0.2"/>
  <cols>
    <col min="1" max="1" width="33.5703125" style="143" customWidth="1"/>
    <col min="2" max="2" width="9.7109375" style="143" customWidth="1"/>
    <col min="3" max="3" width="8.85546875" style="143" customWidth="1"/>
    <col min="4" max="4" width="8.42578125" style="143" customWidth="1"/>
    <col min="5" max="5" width="7.28515625" style="143" customWidth="1"/>
    <col min="6" max="6" width="8.85546875" style="143" bestFit="1" customWidth="1"/>
    <col min="7" max="7" width="9.140625" style="143" customWidth="1"/>
    <col min="8" max="8" width="6.28515625" style="143" customWidth="1"/>
    <col min="9" max="9" width="8.5703125" style="143" customWidth="1"/>
    <col min="10" max="10" width="9.85546875" style="143" customWidth="1"/>
    <col min="11" max="11" width="8.5703125" style="143" customWidth="1"/>
    <col min="12" max="12" width="8.85546875" style="143" customWidth="1"/>
    <col min="13" max="13" width="9.7109375" style="143" customWidth="1"/>
    <col min="14" max="14" width="6.28515625" style="143" customWidth="1"/>
    <col min="15" max="16" width="8.28515625" style="143" customWidth="1"/>
    <col min="17" max="17" width="6.42578125" style="143" customWidth="1"/>
    <col min="18" max="18" width="8.5703125" style="143" customWidth="1"/>
    <col min="19" max="19" width="9" style="143" customWidth="1"/>
    <col min="20" max="20" width="12.7109375" style="143" customWidth="1"/>
    <col min="21" max="21" width="7.42578125" style="143" bestFit="1" customWidth="1"/>
    <col min="22" max="23" width="12.7109375" style="143" customWidth="1"/>
    <col min="24" max="24" width="6.140625" style="143" bestFit="1" customWidth="1"/>
    <col min="25" max="26" width="12.7109375" style="143" customWidth="1"/>
    <col min="27" max="27" width="6.140625" style="143" bestFit="1" customWidth="1"/>
    <col min="28" max="31" width="12.7109375" style="143" customWidth="1"/>
    <col min="32" max="256" width="11.42578125" style="143"/>
    <col min="257" max="257" width="29.5703125" style="143" customWidth="1"/>
    <col min="258" max="258" width="9.7109375" style="143" customWidth="1"/>
    <col min="259" max="259" width="6.85546875" style="143" customWidth="1"/>
    <col min="260" max="260" width="8.42578125" style="143" customWidth="1"/>
    <col min="261" max="261" width="7.28515625" style="143" customWidth="1"/>
    <col min="262" max="262" width="8.85546875" style="143" bestFit="1" customWidth="1"/>
    <col min="263" max="263" width="7.42578125" style="143" bestFit="1" customWidth="1"/>
    <col min="264" max="264" width="6.28515625" style="143" customWidth="1"/>
    <col min="265" max="265" width="8.5703125" style="143" customWidth="1"/>
    <col min="266" max="266" width="8" style="143" customWidth="1"/>
    <col min="267" max="267" width="8.5703125" style="143" customWidth="1"/>
    <col min="268" max="268" width="8.85546875" style="143" customWidth="1"/>
    <col min="269" max="269" width="8" style="143" customWidth="1"/>
    <col min="270" max="270" width="6.28515625" style="143" customWidth="1"/>
    <col min="271" max="271" width="8.28515625" style="143" customWidth="1"/>
    <col min="272" max="272" width="6.85546875" style="143" customWidth="1"/>
    <col min="273" max="273" width="6.42578125" style="143" customWidth="1"/>
    <col min="274" max="274" width="8.5703125" style="143" customWidth="1"/>
    <col min="275" max="275" width="9" style="143" customWidth="1"/>
    <col min="276" max="276" width="12.7109375" style="143" customWidth="1"/>
    <col min="277" max="277" width="7.42578125" style="143" bestFit="1" customWidth="1"/>
    <col min="278" max="279" width="12.7109375" style="143" customWidth="1"/>
    <col min="280" max="280" width="6.140625" style="143" bestFit="1" customWidth="1"/>
    <col min="281" max="282" width="12.7109375" style="143" customWidth="1"/>
    <col min="283" max="283" width="6.140625" style="143" bestFit="1" customWidth="1"/>
    <col min="284" max="287" width="12.7109375" style="143" customWidth="1"/>
    <col min="288" max="512" width="11.42578125" style="143"/>
    <col min="513" max="513" width="29.5703125" style="143" customWidth="1"/>
    <col min="514" max="514" width="9.7109375" style="143" customWidth="1"/>
    <col min="515" max="515" width="6.85546875" style="143" customWidth="1"/>
    <col min="516" max="516" width="8.42578125" style="143" customWidth="1"/>
    <col min="517" max="517" width="7.28515625" style="143" customWidth="1"/>
    <col min="518" max="518" width="8.85546875" style="143" bestFit="1" customWidth="1"/>
    <col min="519" max="519" width="7.42578125" style="143" bestFit="1" customWidth="1"/>
    <col min="520" max="520" width="6.28515625" style="143" customWidth="1"/>
    <col min="521" max="521" width="8.5703125" style="143" customWidth="1"/>
    <col min="522" max="522" width="8" style="143" customWidth="1"/>
    <col min="523" max="523" width="8.5703125" style="143" customWidth="1"/>
    <col min="524" max="524" width="8.85546875" style="143" customWidth="1"/>
    <col min="525" max="525" width="8" style="143" customWidth="1"/>
    <col min="526" max="526" width="6.28515625" style="143" customWidth="1"/>
    <col min="527" max="527" width="8.28515625" style="143" customWidth="1"/>
    <col min="528" max="528" width="6.85546875" style="143" customWidth="1"/>
    <col min="529" max="529" width="6.42578125" style="143" customWidth="1"/>
    <col min="530" max="530" width="8.5703125" style="143" customWidth="1"/>
    <col min="531" max="531" width="9" style="143" customWidth="1"/>
    <col min="532" max="532" width="12.7109375" style="143" customWidth="1"/>
    <col min="533" max="533" width="7.42578125" style="143" bestFit="1" customWidth="1"/>
    <col min="534" max="535" width="12.7109375" style="143" customWidth="1"/>
    <col min="536" max="536" width="6.140625" style="143" bestFit="1" customWidth="1"/>
    <col min="537" max="538" width="12.7109375" style="143" customWidth="1"/>
    <col min="539" max="539" width="6.140625" style="143" bestFit="1" customWidth="1"/>
    <col min="540" max="543" width="12.7109375" style="143" customWidth="1"/>
    <col min="544" max="768" width="11.42578125" style="143"/>
    <col min="769" max="769" width="29.5703125" style="143" customWidth="1"/>
    <col min="770" max="770" width="9.7109375" style="143" customWidth="1"/>
    <col min="771" max="771" width="6.85546875" style="143" customWidth="1"/>
    <col min="772" max="772" width="8.42578125" style="143" customWidth="1"/>
    <col min="773" max="773" width="7.28515625" style="143" customWidth="1"/>
    <col min="774" max="774" width="8.85546875" style="143" bestFit="1" customWidth="1"/>
    <col min="775" max="775" width="7.42578125" style="143" bestFit="1" customWidth="1"/>
    <col min="776" max="776" width="6.28515625" style="143" customWidth="1"/>
    <col min="777" max="777" width="8.5703125" style="143" customWidth="1"/>
    <col min="778" max="778" width="8" style="143" customWidth="1"/>
    <col min="779" max="779" width="8.5703125" style="143" customWidth="1"/>
    <col min="780" max="780" width="8.85546875" style="143" customWidth="1"/>
    <col min="781" max="781" width="8" style="143" customWidth="1"/>
    <col min="782" max="782" width="6.28515625" style="143" customWidth="1"/>
    <col min="783" max="783" width="8.28515625" style="143" customWidth="1"/>
    <col min="784" max="784" width="6.85546875" style="143" customWidth="1"/>
    <col min="785" max="785" width="6.42578125" style="143" customWidth="1"/>
    <col min="786" max="786" width="8.5703125" style="143" customWidth="1"/>
    <col min="787" max="787" width="9" style="143" customWidth="1"/>
    <col min="788" max="788" width="12.7109375" style="143" customWidth="1"/>
    <col min="789" max="789" width="7.42578125" style="143" bestFit="1" customWidth="1"/>
    <col min="790" max="791" width="12.7109375" style="143" customWidth="1"/>
    <col min="792" max="792" width="6.140625" style="143" bestFit="1" customWidth="1"/>
    <col min="793" max="794" width="12.7109375" style="143" customWidth="1"/>
    <col min="795" max="795" width="6.140625" style="143" bestFit="1" customWidth="1"/>
    <col min="796" max="799" width="12.7109375" style="143" customWidth="1"/>
    <col min="800" max="1024" width="11.42578125" style="143"/>
    <col min="1025" max="1025" width="29.5703125" style="143" customWidth="1"/>
    <col min="1026" max="1026" width="9.7109375" style="143" customWidth="1"/>
    <col min="1027" max="1027" width="6.85546875" style="143" customWidth="1"/>
    <col min="1028" max="1028" width="8.42578125" style="143" customWidth="1"/>
    <col min="1029" max="1029" width="7.28515625" style="143" customWidth="1"/>
    <col min="1030" max="1030" width="8.85546875" style="143" bestFit="1" customWidth="1"/>
    <col min="1031" max="1031" width="7.42578125" style="143" bestFit="1" customWidth="1"/>
    <col min="1032" max="1032" width="6.28515625" style="143" customWidth="1"/>
    <col min="1033" max="1033" width="8.5703125" style="143" customWidth="1"/>
    <col min="1034" max="1034" width="8" style="143" customWidth="1"/>
    <col min="1035" max="1035" width="8.5703125" style="143" customWidth="1"/>
    <col min="1036" max="1036" width="8.85546875" style="143" customWidth="1"/>
    <col min="1037" max="1037" width="8" style="143" customWidth="1"/>
    <col min="1038" max="1038" width="6.28515625" style="143" customWidth="1"/>
    <col min="1039" max="1039" width="8.28515625" style="143" customWidth="1"/>
    <col min="1040" max="1040" width="6.85546875" style="143" customWidth="1"/>
    <col min="1041" max="1041" width="6.42578125" style="143" customWidth="1"/>
    <col min="1042" max="1042" width="8.5703125" style="143" customWidth="1"/>
    <col min="1043" max="1043" width="9" style="143" customWidth="1"/>
    <col min="1044" max="1044" width="12.7109375" style="143" customWidth="1"/>
    <col min="1045" max="1045" width="7.42578125" style="143" bestFit="1" customWidth="1"/>
    <col min="1046" max="1047" width="12.7109375" style="143" customWidth="1"/>
    <col min="1048" max="1048" width="6.140625" style="143" bestFit="1" customWidth="1"/>
    <col min="1049" max="1050" width="12.7109375" style="143" customWidth="1"/>
    <col min="1051" max="1051" width="6.140625" style="143" bestFit="1" customWidth="1"/>
    <col min="1052" max="1055" width="12.7109375" style="143" customWidth="1"/>
    <col min="1056" max="1280" width="11.42578125" style="143"/>
    <col min="1281" max="1281" width="29.5703125" style="143" customWidth="1"/>
    <col min="1282" max="1282" width="9.7109375" style="143" customWidth="1"/>
    <col min="1283" max="1283" width="6.85546875" style="143" customWidth="1"/>
    <col min="1284" max="1284" width="8.42578125" style="143" customWidth="1"/>
    <col min="1285" max="1285" width="7.28515625" style="143" customWidth="1"/>
    <col min="1286" max="1286" width="8.85546875" style="143" bestFit="1" customWidth="1"/>
    <col min="1287" max="1287" width="7.42578125" style="143" bestFit="1" customWidth="1"/>
    <col min="1288" max="1288" width="6.28515625" style="143" customWidth="1"/>
    <col min="1289" max="1289" width="8.5703125" style="143" customWidth="1"/>
    <col min="1290" max="1290" width="8" style="143" customWidth="1"/>
    <col min="1291" max="1291" width="8.5703125" style="143" customWidth="1"/>
    <col min="1292" max="1292" width="8.85546875" style="143" customWidth="1"/>
    <col min="1293" max="1293" width="8" style="143" customWidth="1"/>
    <col min="1294" max="1294" width="6.28515625" style="143" customWidth="1"/>
    <col min="1295" max="1295" width="8.28515625" style="143" customWidth="1"/>
    <col min="1296" max="1296" width="6.85546875" style="143" customWidth="1"/>
    <col min="1297" max="1297" width="6.42578125" style="143" customWidth="1"/>
    <col min="1298" max="1298" width="8.5703125" style="143" customWidth="1"/>
    <col min="1299" max="1299" width="9" style="143" customWidth="1"/>
    <col min="1300" max="1300" width="12.7109375" style="143" customWidth="1"/>
    <col min="1301" max="1301" width="7.42578125" style="143" bestFit="1" customWidth="1"/>
    <col min="1302" max="1303" width="12.7109375" style="143" customWidth="1"/>
    <col min="1304" max="1304" width="6.140625" style="143" bestFit="1" customWidth="1"/>
    <col min="1305" max="1306" width="12.7109375" style="143" customWidth="1"/>
    <col min="1307" max="1307" width="6.140625" style="143" bestFit="1" customWidth="1"/>
    <col min="1308" max="1311" width="12.7109375" style="143" customWidth="1"/>
    <col min="1312" max="1536" width="11.42578125" style="143"/>
    <col min="1537" max="1537" width="29.5703125" style="143" customWidth="1"/>
    <col min="1538" max="1538" width="9.7109375" style="143" customWidth="1"/>
    <col min="1539" max="1539" width="6.85546875" style="143" customWidth="1"/>
    <col min="1540" max="1540" width="8.42578125" style="143" customWidth="1"/>
    <col min="1541" max="1541" width="7.28515625" style="143" customWidth="1"/>
    <col min="1542" max="1542" width="8.85546875" style="143" bestFit="1" customWidth="1"/>
    <col min="1543" max="1543" width="7.42578125" style="143" bestFit="1" customWidth="1"/>
    <col min="1544" max="1544" width="6.28515625" style="143" customWidth="1"/>
    <col min="1545" max="1545" width="8.5703125" style="143" customWidth="1"/>
    <col min="1546" max="1546" width="8" style="143" customWidth="1"/>
    <col min="1547" max="1547" width="8.5703125" style="143" customWidth="1"/>
    <col min="1548" max="1548" width="8.85546875" style="143" customWidth="1"/>
    <col min="1549" max="1549" width="8" style="143" customWidth="1"/>
    <col min="1550" max="1550" width="6.28515625" style="143" customWidth="1"/>
    <col min="1551" max="1551" width="8.28515625" style="143" customWidth="1"/>
    <col min="1552" max="1552" width="6.85546875" style="143" customWidth="1"/>
    <col min="1553" max="1553" width="6.42578125" style="143" customWidth="1"/>
    <col min="1554" max="1554" width="8.5703125" style="143" customWidth="1"/>
    <col min="1555" max="1555" width="9" style="143" customWidth="1"/>
    <col min="1556" max="1556" width="12.7109375" style="143" customWidth="1"/>
    <col min="1557" max="1557" width="7.42578125" style="143" bestFit="1" customWidth="1"/>
    <col min="1558" max="1559" width="12.7109375" style="143" customWidth="1"/>
    <col min="1560" max="1560" width="6.140625" style="143" bestFit="1" customWidth="1"/>
    <col min="1561" max="1562" width="12.7109375" style="143" customWidth="1"/>
    <col min="1563" max="1563" width="6.140625" style="143" bestFit="1" customWidth="1"/>
    <col min="1564" max="1567" width="12.7109375" style="143" customWidth="1"/>
    <col min="1568" max="1792" width="11.42578125" style="143"/>
    <col min="1793" max="1793" width="29.5703125" style="143" customWidth="1"/>
    <col min="1794" max="1794" width="9.7109375" style="143" customWidth="1"/>
    <col min="1795" max="1795" width="6.85546875" style="143" customWidth="1"/>
    <col min="1796" max="1796" width="8.42578125" style="143" customWidth="1"/>
    <col min="1797" max="1797" width="7.28515625" style="143" customWidth="1"/>
    <col min="1798" max="1798" width="8.85546875" style="143" bestFit="1" customWidth="1"/>
    <col min="1799" max="1799" width="7.42578125" style="143" bestFit="1" customWidth="1"/>
    <col min="1800" max="1800" width="6.28515625" style="143" customWidth="1"/>
    <col min="1801" max="1801" width="8.5703125" style="143" customWidth="1"/>
    <col min="1802" max="1802" width="8" style="143" customWidth="1"/>
    <col min="1803" max="1803" width="8.5703125" style="143" customWidth="1"/>
    <col min="1804" max="1804" width="8.85546875" style="143" customWidth="1"/>
    <col min="1805" max="1805" width="8" style="143" customWidth="1"/>
    <col min="1806" max="1806" width="6.28515625" style="143" customWidth="1"/>
    <col min="1807" max="1807" width="8.28515625" style="143" customWidth="1"/>
    <col min="1808" max="1808" width="6.85546875" style="143" customWidth="1"/>
    <col min="1809" max="1809" width="6.42578125" style="143" customWidth="1"/>
    <col min="1810" max="1810" width="8.5703125" style="143" customWidth="1"/>
    <col min="1811" max="1811" width="9" style="143" customWidth="1"/>
    <col min="1812" max="1812" width="12.7109375" style="143" customWidth="1"/>
    <col min="1813" max="1813" width="7.42578125" style="143" bestFit="1" customWidth="1"/>
    <col min="1814" max="1815" width="12.7109375" style="143" customWidth="1"/>
    <col min="1816" max="1816" width="6.140625" style="143" bestFit="1" customWidth="1"/>
    <col min="1817" max="1818" width="12.7109375" style="143" customWidth="1"/>
    <col min="1819" max="1819" width="6.140625" style="143" bestFit="1" customWidth="1"/>
    <col min="1820" max="1823" width="12.7109375" style="143" customWidth="1"/>
    <col min="1824" max="2048" width="11.42578125" style="143"/>
    <col min="2049" max="2049" width="29.5703125" style="143" customWidth="1"/>
    <col min="2050" max="2050" width="9.7109375" style="143" customWidth="1"/>
    <col min="2051" max="2051" width="6.85546875" style="143" customWidth="1"/>
    <col min="2052" max="2052" width="8.42578125" style="143" customWidth="1"/>
    <col min="2053" max="2053" width="7.28515625" style="143" customWidth="1"/>
    <col min="2054" max="2054" width="8.85546875" style="143" bestFit="1" customWidth="1"/>
    <col min="2055" max="2055" width="7.42578125" style="143" bestFit="1" customWidth="1"/>
    <col min="2056" max="2056" width="6.28515625" style="143" customWidth="1"/>
    <col min="2057" max="2057" width="8.5703125" style="143" customWidth="1"/>
    <col min="2058" max="2058" width="8" style="143" customWidth="1"/>
    <col min="2059" max="2059" width="8.5703125" style="143" customWidth="1"/>
    <col min="2060" max="2060" width="8.85546875" style="143" customWidth="1"/>
    <col min="2061" max="2061" width="8" style="143" customWidth="1"/>
    <col min="2062" max="2062" width="6.28515625" style="143" customWidth="1"/>
    <col min="2063" max="2063" width="8.28515625" style="143" customWidth="1"/>
    <col min="2064" max="2064" width="6.85546875" style="143" customWidth="1"/>
    <col min="2065" max="2065" width="6.42578125" style="143" customWidth="1"/>
    <col min="2066" max="2066" width="8.5703125" style="143" customWidth="1"/>
    <col min="2067" max="2067" width="9" style="143" customWidth="1"/>
    <col min="2068" max="2068" width="12.7109375" style="143" customWidth="1"/>
    <col min="2069" max="2069" width="7.42578125" style="143" bestFit="1" customWidth="1"/>
    <col min="2070" max="2071" width="12.7109375" style="143" customWidth="1"/>
    <col min="2072" max="2072" width="6.140625" style="143" bestFit="1" customWidth="1"/>
    <col min="2073" max="2074" width="12.7109375" style="143" customWidth="1"/>
    <col min="2075" max="2075" width="6.140625" style="143" bestFit="1" customWidth="1"/>
    <col min="2076" max="2079" width="12.7109375" style="143" customWidth="1"/>
    <col min="2080" max="2304" width="11.42578125" style="143"/>
    <col min="2305" max="2305" width="29.5703125" style="143" customWidth="1"/>
    <col min="2306" max="2306" width="9.7109375" style="143" customWidth="1"/>
    <col min="2307" max="2307" width="6.85546875" style="143" customWidth="1"/>
    <col min="2308" max="2308" width="8.42578125" style="143" customWidth="1"/>
    <col min="2309" max="2309" width="7.28515625" style="143" customWidth="1"/>
    <col min="2310" max="2310" width="8.85546875" style="143" bestFit="1" customWidth="1"/>
    <col min="2311" max="2311" width="7.42578125" style="143" bestFit="1" customWidth="1"/>
    <col min="2312" max="2312" width="6.28515625" style="143" customWidth="1"/>
    <col min="2313" max="2313" width="8.5703125" style="143" customWidth="1"/>
    <col min="2314" max="2314" width="8" style="143" customWidth="1"/>
    <col min="2315" max="2315" width="8.5703125" style="143" customWidth="1"/>
    <col min="2316" max="2316" width="8.85546875" style="143" customWidth="1"/>
    <col min="2317" max="2317" width="8" style="143" customWidth="1"/>
    <col min="2318" max="2318" width="6.28515625" style="143" customWidth="1"/>
    <col min="2319" max="2319" width="8.28515625" style="143" customWidth="1"/>
    <col min="2320" max="2320" width="6.85546875" style="143" customWidth="1"/>
    <col min="2321" max="2321" width="6.42578125" style="143" customWidth="1"/>
    <col min="2322" max="2322" width="8.5703125" style="143" customWidth="1"/>
    <col min="2323" max="2323" width="9" style="143" customWidth="1"/>
    <col min="2324" max="2324" width="12.7109375" style="143" customWidth="1"/>
    <col min="2325" max="2325" width="7.42578125" style="143" bestFit="1" customWidth="1"/>
    <col min="2326" max="2327" width="12.7109375" style="143" customWidth="1"/>
    <col min="2328" max="2328" width="6.140625" style="143" bestFit="1" customWidth="1"/>
    <col min="2329" max="2330" width="12.7109375" style="143" customWidth="1"/>
    <col min="2331" max="2331" width="6.140625" style="143" bestFit="1" customWidth="1"/>
    <col min="2332" max="2335" width="12.7109375" style="143" customWidth="1"/>
    <col min="2336" max="2560" width="11.42578125" style="143"/>
    <col min="2561" max="2561" width="29.5703125" style="143" customWidth="1"/>
    <col min="2562" max="2562" width="9.7109375" style="143" customWidth="1"/>
    <col min="2563" max="2563" width="6.85546875" style="143" customWidth="1"/>
    <col min="2564" max="2564" width="8.42578125" style="143" customWidth="1"/>
    <col min="2565" max="2565" width="7.28515625" style="143" customWidth="1"/>
    <col min="2566" max="2566" width="8.85546875" style="143" bestFit="1" customWidth="1"/>
    <col min="2567" max="2567" width="7.42578125" style="143" bestFit="1" customWidth="1"/>
    <col min="2568" max="2568" width="6.28515625" style="143" customWidth="1"/>
    <col min="2569" max="2569" width="8.5703125" style="143" customWidth="1"/>
    <col min="2570" max="2570" width="8" style="143" customWidth="1"/>
    <col min="2571" max="2571" width="8.5703125" style="143" customWidth="1"/>
    <col min="2572" max="2572" width="8.85546875" style="143" customWidth="1"/>
    <col min="2573" max="2573" width="8" style="143" customWidth="1"/>
    <col min="2574" max="2574" width="6.28515625" style="143" customWidth="1"/>
    <col min="2575" max="2575" width="8.28515625" style="143" customWidth="1"/>
    <col min="2576" max="2576" width="6.85546875" style="143" customWidth="1"/>
    <col min="2577" max="2577" width="6.42578125" style="143" customWidth="1"/>
    <col min="2578" max="2578" width="8.5703125" style="143" customWidth="1"/>
    <col min="2579" max="2579" width="9" style="143" customWidth="1"/>
    <col min="2580" max="2580" width="12.7109375" style="143" customWidth="1"/>
    <col min="2581" max="2581" width="7.42578125" style="143" bestFit="1" customWidth="1"/>
    <col min="2582" max="2583" width="12.7109375" style="143" customWidth="1"/>
    <col min="2584" max="2584" width="6.140625" style="143" bestFit="1" customWidth="1"/>
    <col min="2585" max="2586" width="12.7109375" style="143" customWidth="1"/>
    <col min="2587" max="2587" width="6.140625" style="143" bestFit="1" customWidth="1"/>
    <col min="2588" max="2591" width="12.7109375" style="143" customWidth="1"/>
    <col min="2592" max="2816" width="11.42578125" style="143"/>
    <col min="2817" max="2817" width="29.5703125" style="143" customWidth="1"/>
    <col min="2818" max="2818" width="9.7109375" style="143" customWidth="1"/>
    <col min="2819" max="2819" width="6.85546875" style="143" customWidth="1"/>
    <col min="2820" max="2820" width="8.42578125" style="143" customWidth="1"/>
    <col min="2821" max="2821" width="7.28515625" style="143" customWidth="1"/>
    <col min="2822" max="2822" width="8.85546875" style="143" bestFit="1" customWidth="1"/>
    <col min="2823" max="2823" width="7.42578125" style="143" bestFit="1" customWidth="1"/>
    <col min="2824" max="2824" width="6.28515625" style="143" customWidth="1"/>
    <col min="2825" max="2825" width="8.5703125" style="143" customWidth="1"/>
    <col min="2826" max="2826" width="8" style="143" customWidth="1"/>
    <col min="2827" max="2827" width="8.5703125" style="143" customWidth="1"/>
    <col min="2828" max="2828" width="8.85546875" style="143" customWidth="1"/>
    <col min="2829" max="2829" width="8" style="143" customWidth="1"/>
    <col min="2830" max="2830" width="6.28515625" style="143" customWidth="1"/>
    <col min="2831" max="2831" width="8.28515625" style="143" customWidth="1"/>
    <col min="2832" max="2832" width="6.85546875" style="143" customWidth="1"/>
    <col min="2833" max="2833" width="6.42578125" style="143" customWidth="1"/>
    <col min="2834" max="2834" width="8.5703125" style="143" customWidth="1"/>
    <col min="2835" max="2835" width="9" style="143" customWidth="1"/>
    <col min="2836" max="2836" width="12.7109375" style="143" customWidth="1"/>
    <col min="2837" max="2837" width="7.42578125" style="143" bestFit="1" customWidth="1"/>
    <col min="2838" max="2839" width="12.7109375" style="143" customWidth="1"/>
    <col min="2840" max="2840" width="6.140625" style="143" bestFit="1" customWidth="1"/>
    <col min="2841" max="2842" width="12.7109375" style="143" customWidth="1"/>
    <col min="2843" max="2843" width="6.140625" style="143" bestFit="1" customWidth="1"/>
    <col min="2844" max="2847" width="12.7109375" style="143" customWidth="1"/>
    <col min="2848" max="3072" width="11.42578125" style="143"/>
    <col min="3073" max="3073" width="29.5703125" style="143" customWidth="1"/>
    <col min="3074" max="3074" width="9.7109375" style="143" customWidth="1"/>
    <col min="3075" max="3075" width="6.85546875" style="143" customWidth="1"/>
    <col min="3076" max="3076" width="8.42578125" style="143" customWidth="1"/>
    <col min="3077" max="3077" width="7.28515625" style="143" customWidth="1"/>
    <col min="3078" max="3078" width="8.85546875" style="143" bestFit="1" customWidth="1"/>
    <col min="3079" max="3079" width="7.42578125" style="143" bestFit="1" customWidth="1"/>
    <col min="3080" max="3080" width="6.28515625" style="143" customWidth="1"/>
    <col min="3081" max="3081" width="8.5703125" style="143" customWidth="1"/>
    <col min="3082" max="3082" width="8" style="143" customWidth="1"/>
    <col min="3083" max="3083" width="8.5703125" style="143" customWidth="1"/>
    <col min="3084" max="3084" width="8.85546875" style="143" customWidth="1"/>
    <col min="3085" max="3085" width="8" style="143" customWidth="1"/>
    <col min="3086" max="3086" width="6.28515625" style="143" customWidth="1"/>
    <col min="3087" max="3087" width="8.28515625" style="143" customWidth="1"/>
    <col min="3088" max="3088" width="6.85546875" style="143" customWidth="1"/>
    <col min="3089" max="3089" width="6.42578125" style="143" customWidth="1"/>
    <col min="3090" max="3090" width="8.5703125" style="143" customWidth="1"/>
    <col min="3091" max="3091" width="9" style="143" customWidth="1"/>
    <col min="3092" max="3092" width="12.7109375" style="143" customWidth="1"/>
    <col min="3093" max="3093" width="7.42578125" style="143" bestFit="1" customWidth="1"/>
    <col min="3094" max="3095" width="12.7109375" style="143" customWidth="1"/>
    <col min="3096" max="3096" width="6.140625" style="143" bestFit="1" customWidth="1"/>
    <col min="3097" max="3098" width="12.7109375" style="143" customWidth="1"/>
    <col min="3099" max="3099" width="6.140625" style="143" bestFit="1" customWidth="1"/>
    <col min="3100" max="3103" width="12.7109375" style="143" customWidth="1"/>
    <col min="3104" max="3328" width="11.42578125" style="143"/>
    <col min="3329" max="3329" width="29.5703125" style="143" customWidth="1"/>
    <col min="3330" max="3330" width="9.7109375" style="143" customWidth="1"/>
    <col min="3331" max="3331" width="6.85546875" style="143" customWidth="1"/>
    <col min="3332" max="3332" width="8.42578125" style="143" customWidth="1"/>
    <col min="3333" max="3333" width="7.28515625" style="143" customWidth="1"/>
    <col min="3334" max="3334" width="8.85546875" style="143" bestFit="1" customWidth="1"/>
    <col min="3335" max="3335" width="7.42578125" style="143" bestFit="1" customWidth="1"/>
    <col min="3336" max="3336" width="6.28515625" style="143" customWidth="1"/>
    <col min="3337" max="3337" width="8.5703125" style="143" customWidth="1"/>
    <col min="3338" max="3338" width="8" style="143" customWidth="1"/>
    <col min="3339" max="3339" width="8.5703125" style="143" customWidth="1"/>
    <col min="3340" max="3340" width="8.85546875" style="143" customWidth="1"/>
    <col min="3341" max="3341" width="8" style="143" customWidth="1"/>
    <col min="3342" max="3342" width="6.28515625" style="143" customWidth="1"/>
    <col min="3343" max="3343" width="8.28515625" style="143" customWidth="1"/>
    <col min="3344" max="3344" width="6.85546875" style="143" customWidth="1"/>
    <col min="3345" max="3345" width="6.42578125" style="143" customWidth="1"/>
    <col min="3346" max="3346" width="8.5703125" style="143" customWidth="1"/>
    <col min="3347" max="3347" width="9" style="143" customWidth="1"/>
    <col min="3348" max="3348" width="12.7109375" style="143" customWidth="1"/>
    <col min="3349" max="3349" width="7.42578125" style="143" bestFit="1" customWidth="1"/>
    <col min="3350" max="3351" width="12.7109375" style="143" customWidth="1"/>
    <col min="3352" max="3352" width="6.140625" style="143" bestFit="1" customWidth="1"/>
    <col min="3353" max="3354" width="12.7109375" style="143" customWidth="1"/>
    <col min="3355" max="3355" width="6.140625" style="143" bestFit="1" customWidth="1"/>
    <col min="3356" max="3359" width="12.7109375" style="143" customWidth="1"/>
    <col min="3360" max="3584" width="11.42578125" style="143"/>
    <col min="3585" max="3585" width="29.5703125" style="143" customWidth="1"/>
    <col min="3586" max="3586" width="9.7109375" style="143" customWidth="1"/>
    <col min="3587" max="3587" width="6.85546875" style="143" customWidth="1"/>
    <col min="3588" max="3588" width="8.42578125" style="143" customWidth="1"/>
    <col min="3589" max="3589" width="7.28515625" style="143" customWidth="1"/>
    <col min="3590" max="3590" width="8.85546875" style="143" bestFit="1" customWidth="1"/>
    <col min="3591" max="3591" width="7.42578125" style="143" bestFit="1" customWidth="1"/>
    <col min="3592" max="3592" width="6.28515625" style="143" customWidth="1"/>
    <col min="3593" max="3593" width="8.5703125" style="143" customWidth="1"/>
    <col min="3594" max="3594" width="8" style="143" customWidth="1"/>
    <col min="3595" max="3595" width="8.5703125" style="143" customWidth="1"/>
    <col min="3596" max="3596" width="8.85546875" style="143" customWidth="1"/>
    <col min="3597" max="3597" width="8" style="143" customWidth="1"/>
    <col min="3598" max="3598" width="6.28515625" style="143" customWidth="1"/>
    <col min="3599" max="3599" width="8.28515625" style="143" customWidth="1"/>
    <col min="3600" max="3600" width="6.85546875" style="143" customWidth="1"/>
    <col min="3601" max="3601" width="6.42578125" style="143" customWidth="1"/>
    <col min="3602" max="3602" width="8.5703125" style="143" customWidth="1"/>
    <col min="3603" max="3603" width="9" style="143" customWidth="1"/>
    <col min="3604" max="3604" width="12.7109375" style="143" customWidth="1"/>
    <col min="3605" max="3605" width="7.42578125" style="143" bestFit="1" customWidth="1"/>
    <col min="3606" max="3607" width="12.7109375" style="143" customWidth="1"/>
    <col min="3608" max="3608" width="6.140625" style="143" bestFit="1" customWidth="1"/>
    <col min="3609" max="3610" width="12.7109375" style="143" customWidth="1"/>
    <col min="3611" max="3611" width="6.140625" style="143" bestFit="1" customWidth="1"/>
    <col min="3612" max="3615" width="12.7109375" style="143" customWidth="1"/>
    <col min="3616" max="3840" width="11.42578125" style="143"/>
    <col min="3841" max="3841" width="29.5703125" style="143" customWidth="1"/>
    <col min="3842" max="3842" width="9.7109375" style="143" customWidth="1"/>
    <col min="3843" max="3843" width="6.85546875" style="143" customWidth="1"/>
    <col min="3844" max="3844" width="8.42578125" style="143" customWidth="1"/>
    <col min="3845" max="3845" width="7.28515625" style="143" customWidth="1"/>
    <col min="3846" max="3846" width="8.85546875" style="143" bestFit="1" customWidth="1"/>
    <col min="3847" max="3847" width="7.42578125" style="143" bestFit="1" customWidth="1"/>
    <col min="3848" max="3848" width="6.28515625" style="143" customWidth="1"/>
    <col min="3849" max="3849" width="8.5703125" style="143" customWidth="1"/>
    <col min="3850" max="3850" width="8" style="143" customWidth="1"/>
    <col min="3851" max="3851" width="8.5703125" style="143" customWidth="1"/>
    <col min="3852" max="3852" width="8.85546875" style="143" customWidth="1"/>
    <col min="3853" max="3853" width="8" style="143" customWidth="1"/>
    <col min="3854" max="3854" width="6.28515625" style="143" customWidth="1"/>
    <col min="3855" max="3855" width="8.28515625" style="143" customWidth="1"/>
    <col min="3856" max="3856" width="6.85546875" style="143" customWidth="1"/>
    <col min="3857" max="3857" width="6.42578125" style="143" customWidth="1"/>
    <col min="3858" max="3858" width="8.5703125" style="143" customWidth="1"/>
    <col min="3859" max="3859" width="9" style="143" customWidth="1"/>
    <col min="3860" max="3860" width="12.7109375" style="143" customWidth="1"/>
    <col min="3861" max="3861" width="7.42578125" style="143" bestFit="1" customWidth="1"/>
    <col min="3862" max="3863" width="12.7109375" style="143" customWidth="1"/>
    <col min="3864" max="3864" width="6.140625" style="143" bestFit="1" customWidth="1"/>
    <col min="3865" max="3866" width="12.7109375" style="143" customWidth="1"/>
    <col min="3867" max="3867" width="6.140625" style="143" bestFit="1" customWidth="1"/>
    <col min="3868" max="3871" width="12.7109375" style="143" customWidth="1"/>
    <col min="3872" max="4096" width="11.42578125" style="143"/>
    <col min="4097" max="4097" width="29.5703125" style="143" customWidth="1"/>
    <col min="4098" max="4098" width="9.7109375" style="143" customWidth="1"/>
    <col min="4099" max="4099" width="6.85546875" style="143" customWidth="1"/>
    <col min="4100" max="4100" width="8.42578125" style="143" customWidth="1"/>
    <col min="4101" max="4101" width="7.28515625" style="143" customWidth="1"/>
    <col min="4102" max="4102" width="8.85546875" style="143" bestFit="1" customWidth="1"/>
    <col min="4103" max="4103" width="7.42578125" style="143" bestFit="1" customWidth="1"/>
    <col min="4104" max="4104" width="6.28515625" style="143" customWidth="1"/>
    <col min="4105" max="4105" width="8.5703125" style="143" customWidth="1"/>
    <col min="4106" max="4106" width="8" style="143" customWidth="1"/>
    <col min="4107" max="4107" width="8.5703125" style="143" customWidth="1"/>
    <col min="4108" max="4108" width="8.85546875" style="143" customWidth="1"/>
    <col min="4109" max="4109" width="8" style="143" customWidth="1"/>
    <col min="4110" max="4110" width="6.28515625" style="143" customWidth="1"/>
    <col min="4111" max="4111" width="8.28515625" style="143" customWidth="1"/>
    <col min="4112" max="4112" width="6.85546875" style="143" customWidth="1"/>
    <col min="4113" max="4113" width="6.42578125" style="143" customWidth="1"/>
    <col min="4114" max="4114" width="8.5703125" style="143" customWidth="1"/>
    <col min="4115" max="4115" width="9" style="143" customWidth="1"/>
    <col min="4116" max="4116" width="12.7109375" style="143" customWidth="1"/>
    <col min="4117" max="4117" width="7.42578125" style="143" bestFit="1" customWidth="1"/>
    <col min="4118" max="4119" width="12.7109375" style="143" customWidth="1"/>
    <col min="4120" max="4120" width="6.140625" style="143" bestFit="1" customWidth="1"/>
    <col min="4121" max="4122" width="12.7109375" style="143" customWidth="1"/>
    <col min="4123" max="4123" width="6.140625" style="143" bestFit="1" customWidth="1"/>
    <col min="4124" max="4127" width="12.7109375" style="143" customWidth="1"/>
    <col min="4128" max="4352" width="11.42578125" style="143"/>
    <col min="4353" max="4353" width="29.5703125" style="143" customWidth="1"/>
    <col min="4354" max="4354" width="9.7109375" style="143" customWidth="1"/>
    <col min="4355" max="4355" width="6.85546875" style="143" customWidth="1"/>
    <col min="4356" max="4356" width="8.42578125" style="143" customWidth="1"/>
    <col min="4357" max="4357" width="7.28515625" style="143" customWidth="1"/>
    <col min="4358" max="4358" width="8.85546875" style="143" bestFit="1" customWidth="1"/>
    <col min="4359" max="4359" width="7.42578125" style="143" bestFit="1" customWidth="1"/>
    <col min="4360" max="4360" width="6.28515625" style="143" customWidth="1"/>
    <col min="4361" max="4361" width="8.5703125" style="143" customWidth="1"/>
    <col min="4362" max="4362" width="8" style="143" customWidth="1"/>
    <col min="4363" max="4363" width="8.5703125" style="143" customWidth="1"/>
    <col min="4364" max="4364" width="8.85546875" style="143" customWidth="1"/>
    <col min="4365" max="4365" width="8" style="143" customWidth="1"/>
    <col min="4366" max="4366" width="6.28515625" style="143" customWidth="1"/>
    <col min="4367" max="4367" width="8.28515625" style="143" customWidth="1"/>
    <col min="4368" max="4368" width="6.85546875" style="143" customWidth="1"/>
    <col min="4369" max="4369" width="6.42578125" style="143" customWidth="1"/>
    <col min="4370" max="4370" width="8.5703125" style="143" customWidth="1"/>
    <col min="4371" max="4371" width="9" style="143" customWidth="1"/>
    <col min="4372" max="4372" width="12.7109375" style="143" customWidth="1"/>
    <col min="4373" max="4373" width="7.42578125" style="143" bestFit="1" customWidth="1"/>
    <col min="4374" max="4375" width="12.7109375" style="143" customWidth="1"/>
    <col min="4376" max="4376" width="6.140625" style="143" bestFit="1" customWidth="1"/>
    <col min="4377" max="4378" width="12.7109375" style="143" customWidth="1"/>
    <col min="4379" max="4379" width="6.140625" style="143" bestFit="1" customWidth="1"/>
    <col min="4380" max="4383" width="12.7109375" style="143" customWidth="1"/>
    <col min="4384" max="4608" width="11.42578125" style="143"/>
    <col min="4609" max="4609" width="29.5703125" style="143" customWidth="1"/>
    <col min="4610" max="4610" width="9.7109375" style="143" customWidth="1"/>
    <col min="4611" max="4611" width="6.85546875" style="143" customWidth="1"/>
    <col min="4612" max="4612" width="8.42578125" style="143" customWidth="1"/>
    <col min="4613" max="4613" width="7.28515625" style="143" customWidth="1"/>
    <col min="4614" max="4614" width="8.85546875" style="143" bestFit="1" customWidth="1"/>
    <col min="4615" max="4615" width="7.42578125" style="143" bestFit="1" customWidth="1"/>
    <col min="4616" max="4616" width="6.28515625" style="143" customWidth="1"/>
    <col min="4617" max="4617" width="8.5703125" style="143" customWidth="1"/>
    <col min="4618" max="4618" width="8" style="143" customWidth="1"/>
    <col min="4619" max="4619" width="8.5703125" style="143" customWidth="1"/>
    <col min="4620" max="4620" width="8.85546875" style="143" customWidth="1"/>
    <col min="4621" max="4621" width="8" style="143" customWidth="1"/>
    <col min="4622" max="4622" width="6.28515625" style="143" customWidth="1"/>
    <col min="4623" max="4623" width="8.28515625" style="143" customWidth="1"/>
    <col min="4624" max="4624" width="6.85546875" style="143" customWidth="1"/>
    <col min="4625" max="4625" width="6.42578125" style="143" customWidth="1"/>
    <col min="4626" max="4626" width="8.5703125" style="143" customWidth="1"/>
    <col min="4627" max="4627" width="9" style="143" customWidth="1"/>
    <col min="4628" max="4628" width="12.7109375" style="143" customWidth="1"/>
    <col min="4629" max="4629" width="7.42578125" style="143" bestFit="1" customWidth="1"/>
    <col min="4630" max="4631" width="12.7109375" style="143" customWidth="1"/>
    <col min="4632" max="4632" width="6.140625" style="143" bestFit="1" customWidth="1"/>
    <col min="4633" max="4634" width="12.7109375" style="143" customWidth="1"/>
    <col min="4635" max="4635" width="6.140625" style="143" bestFit="1" customWidth="1"/>
    <col min="4636" max="4639" width="12.7109375" style="143" customWidth="1"/>
    <col min="4640" max="4864" width="11.42578125" style="143"/>
    <col min="4865" max="4865" width="29.5703125" style="143" customWidth="1"/>
    <col min="4866" max="4866" width="9.7109375" style="143" customWidth="1"/>
    <col min="4867" max="4867" width="6.85546875" style="143" customWidth="1"/>
    <col min="4868" max="4868" width="8.42578125" style="143" customWidth="1"/>
    <col min="4869" max="4869" width="7.28515625" style="143" customWidth="1"/>
    <col min="4870" max="4870" width="8.85546875" style="143" bestFit="1" customWidth="1"/>
    <col min="4871" max="4871" width="7.42578125" style="143" bestFit="1" customWidth="1"/>
    <col min="4872" max="4872" width="6.28515625" style="143" customWidth="1"/>
    <col min="4873" max="4873" width="8.5703125" style="143" customWidth="1"/>
    <col min="4874" max="4874" width="8" style="143" customWidth="1"/>
    <col min="4875" max="4875" width="8.5703125" style="143" customWidth="1"/>
    <col min="4876" max="4876" width="8.85546875" style="143" customWidth="1"/>
    <col min="4877" max="4877" width="8" style="143" customWidth="1"/>
    <col min="4878" max="4878" width="6.28515625" style="143" customWidth="1"/>
    <col min="4879" max="4879" width="8.28515625" style="143" customWidth="1"/>
    <col min="4880" max="4880" width="6.85546875" style="143" customWidth="1"/>
    <col min="4881" max="4881" width="6.42578125" style="143" customWidth="1"/>
    <col min="4882" max="4882" width="8.5703125" style="143" customWidth="1"/>
    <col min="4883" max="4883" width="9" style="143" customWidth="1"/>
    <col min="4884" max="4884" width="12.7109375" style="143" customWidth="1"/>
    <col min="4885" max="4885" width="7.42578125" style="143" bestFit="1" customWidth="1"/>
    <col min="4886" max="4887" width="12.7109375" style="143" customWidth="1"/>
    <col min="4888" max="4888" width="6.140625" style="143" bestFit="1" customWidth="1"/>
    <col min="4889" max="4890" width="12.7109375" style="143" customWidth="1"/>
    <col min="4891" max="4891" width="6.140625" style="143" bestFit="1" customWidth="1"/>
    <col min="4892" max="4895" width="12.7109375" style="143" customWidth="1"/>
    <col min="4896" max="5120" width="11.42578125" style="143"/>
    <col min="5121" max="5121" width="29.5703125" style="143" customWidth="1"/>
    <col min="5122" max="5122" width="9.7109375" style="143" customWidth="1"/>
    <col min="5123" max="5123" width="6.85546875" style="143" customWidth="1"/>
    <col min="5124" max="5124" width="8.42578125" style="143" customWidth="1"/>
    <col min="5125" max="5125" width="7.28515625" style="143" customWidth="1"/>
    <col min="5126" max="5126" width="8.85546875" style="143" bestFit="1" customWidth="1"/>
    <col min="5127" max="5127" width="7.42578125" style="143" bestFit="1" customWidth="1"/>
    <col min="5128" max="5128" width="6.28515625" style="143" customWidth="1"/>
    <col min="5129" max="5129" width="8.5703125" style="143" customWidth="1"/>
    <col min="5130" max="5130" width="8" style="143" customWidth="1"/>
    <col min="5131" max="5131" width="8.5703125" style="143" customWidth="1"/>
    <col min="5132" max="5132" width="8.85546875" style="143" customWidth="1"/>
    <col min="5133" max="5133" width="8" style="143" customWidth="1"/>
    <col min="5134" max="5134" width="6.28515625" style="143" customWidth="1"/>
    <col min="5135" max="5135" width="8.28515625" style="143" customWidth="1"/>
    <col min="5136" max="5136" width="6.85546875" style="143" customWidth="1"/>
    <col min="5137" max="5137" width="6.42578125" style="143" customWidth="1"/>
    <col min="5138" max="5138" width="8.5703125" style="143" customWidth="1"/>
    <col min="5139" max="5139" width="9" style="143" customWidth="1"/>
    <col min="5140" max="5140" width="12.7109375" style="143" customWidth="1"/>
    <col min="5141" max="5141" width="7.42578125" style="143" bestFit="1" customWidth="1"/>
    <col min="5142" max="5143" width="12.7109375" style="143" customWidth="1"/>
    <col min="5144" max="5144" width="6.140625" style="143" bestFit="1" customWidth="1"/>
    <col min="5145" max="5146" width="12.7109375" style="143" customWidth="1"/>
    <col min="5147" max="5147" width="6.140625" style="143" bestFit="1" customWidth="1"/>
    <col min="5148" max="5151" width="12.7109375" style="143" customWidth="1"/>
    <col min="5152" max="5376" width="11.42578125" style="143"/>
    <col min="5377" max="5377" width="29.5703125" style="143" customWidth="1"/>
    <col min="5378" max="5378" width="9.7109375" style="143" customWidth="1"/>
    <col min="5379" max="5379" width="6.85546875" style="143" customWidth="1"/>
    <col min="5380" max="5380" width="8.42578125" style="143" customWidth="1"/>
    <col min="5381" max="5381" width="7.28515625" style="143" customWidth="1"/>
    <col min="5382" max="5382" width="8.85546875" style="143" bestFit="1" customWidth="1"/>
    <col min="5383" max="5383" width="7.42578125" style="143" bestFit="1" customWidth="1"/>
    <col min="5384" max="5384" width="6.28515625" style="143" customWidth="1"/>
    <col min="5385" max="5385" width="8.5703125" style="143" customWidth="1"/>
    <col min="5386" max="5386" width="8" style="143" customWidth="1"/>
    <col min="5387" max="5387" width="8.5703125" style="143" customWidth="1"/>
    <col min="5388" max="5388" width="8.85546875" style="143" customWidth="1"/>
    <col min="5389" max="5389" width="8" style="143" customWidth="1"/>
    <col min="5390" max="5390" width="6.28515625" style="143" customWidth="1"/>
    <col min="5391" max="5391" width="8.28515625" style="143" customWidth="1"/>
    <col min="5392" max="5392" width="6.85546875" style="143" customWidth="1"/>
    <col min="5393" max="5393" width="6.42578125" style="143" customWidth="1"/>
    <col min="5394" max="5394" width="8.5703125" style="143" customWidth="1"/>
    <col min="5395" max="5395" width="9" style="143" customWidth="1"/>
    <col min="5396" max="5396" width="12.7109375" style="143" customWidth="1"/>
    <col min="5397" max="5397" width="7.42578125" style="143" bestFit="1" customWidth="1"/>
    <col min="5398" max="5399" width="12.7109375" style="143" customWidth="1"/>
    <col min="5400" max="5400" width="6.140625" style="143" bestFit="1" customWidth="1"/>
    <col min="5401" max="5402" width="12.7109375" style="143" customWidth="1"/>
    <col min="5403" max="5403" width="6.140625" style="143" bestFit="1" customWidth="1"/>
    <col min="5404" max="5407" width="12.7109375" style="143" customWidth="1"/>
    <col min="5408" max="5632" width="11.42578125" style="143"/>
    <col min="5633" max="5633" width="29.5703125" style="143" customWidth="1"/>
    <col min="5634" max="5634" width="9.7109375" style="143" customWidth="1"/>
    <col min="5635" max="5635" width="6.85546875" style="143" customWidth="1"/>
    <col min="5636" max="5636" width="8.42578125" style="143" customWidth="1"/>
    <col min="5637" max="5637" width="7.28515625" style="143" customWidth="1"/>
    <col min="5638" max="5638" width="8.85546875" style="143" bestFit="1" customWidth="1"/>
    <col min="5639" max="5639" width="7.42578125" style="143" bestFit="1" customWidth="1"/>
    <col min="5640" max="5640" width="6.28515625" style="143" customWidth="1"/>
    <col min="5641" max="5641" width="8.5703125" style="143" customWidth="1"/>
    <col min="5642" max="5642" width="8" style="143" customWidth="1"/>
    <col min="5643" max="5643" width="8.5703125" style="143" customWidth="1"/>
    <col min="5644" max="5644" width="8.85546875" style="143" customWidth="1"/>
    <col min="5645" max="5645" width="8" style="143" customWidth="1"/>
    <col min="5646" max="5646" width="6.28515625" style="143" customWidth="1"/>
    <col min="5647" max="5647" width="8.28515625" style="143" customWidth="1"/>
    <col min="5648" max="5648" width="6.85546875" style="143" customWidth="1"/>
    <col min="5649" max="5649" width="6.42578125" style="143" customWidth="1"/>
    <col min="5650" max="5650" width="8.5703125" style="143" customWidth="1"/>
    <col min="5651" max="5651" width="9" style="143" customWidth="1"/>
    <col min="5652" max="5652" width="12.7109375" style="143" customWidth="1"/>
    <col min="5653" max="5653" width="7.42578125" style="143" bestFit="1" customWidth="1"/>
    <col min="5654" max="5655" width="12.7109375" style="143" customWidth="1"/>
    <col min="5656" max="5656" width="6.140625" style="143" bestFit="1" customWidth="1"/>
    <col min="5657" max="5658" width="12.7109375" style="143" customWidth="1"/>
    <col min="5659" max="5659" width="6.140625" style="143" bestFit="1" customWidth="1"/>
    <col min="5660" max="5663" width="12.7109375" style="143" customWidth="1"/>
    <col min="5664" max="5888" width="11.42578125" style="143"/>
    <col min="5889" max="5889" width="29.5703125" style="143" customWidth="1"/>
    <col min="5890" max="5890" width="9.7109375" style="143" customWidth="1"/>
    <col min="5891" max="5891" width="6.85546875" style="143" customWidth="1"/>
    <col min="5892" max="5892" width="8.42578125" style="143" customWidth="1"/>
    <col min="5893" max="5893" width="7.28515625" style="143" customWidth="1"/>
    <col min="5894" max="5894" width="8.85546875" style="143" bestFit="1" customWidth="1"/>
    <col min="5895" max="5895" width="7.42578125" style="143" bestFit="1" customWidth="1"/>
    <col min="5896" max="5896" width="6.28515625" style="143" customWidth="1"/>
    <col min="5897" max="5897" width="8.5703125" style="143" customWidth="1"/>
    <col min="5898" max="5898" width="8" style="143" customWidth="1"/>
    <col min="5899" max="5899" width="8.5703125" style="143" customWidth="1"/>
    <col min="5900" max="5900" width="8.85546875" style="143" customWidth="1"/>
    <col min="5901" max="5901" width="8" style="143" customWidth="1"/>
    <col min="5902" max="5902" width="6.28515625" style="143" customWidth="1"/>
    <col min="5903" max="5903" width="8.28515625" style="143" customWidth="1"/>
    <col min="5904" max="5904" width="6.85546875" style="143" customWidth="1"/>
    <col min="5905" max="5905" width="6.42578125" style="143" customWidth="1"/>
    <col min="5906" max="5906" width="8.5703125" style="143" customWidth="1"/>
    <col min="5907" max="5907" width="9" style="143" customWidth="1"/>
    <col min="5908" max="5908" width="12.7109375" style="143" customWidth="1"/>
    <col min="5909" max="5909" width="7.42578125" style="143" bestFit="1" customWidth="1"/>
    <col min="5910" max="5911" width="12.7109375" style="143" customWidth="1"/>
    <col min="5912" max="5912" width="6.140625" style="143" bestFit="1" customWidth="1"/>
    <col min="5913" max="5914" width="12.7109375" style="143" customWidth="1"/>
    <col min="5915" max="5915" width="6.140625" style="143" bestFit="1" customWidth="1"/>
    <col min="5916" max="5919" width="12.7109375" style="143" customWidth="1"/>
    <col min="5920" max="6144" width="11.42578125" style="143"/>
    <col min="6145" max="6145" width="29.5703125" style="143" customWidth="1"/>
    <col min="6146" max="6146" width="9.7109375" style="143" customWidth="1"/>
    <col min="6147" max="6147" width="6.85546875" style="143" customWidth="1"/>
    <col min="6148" max="6148" width="8.42578125" style="143" customWidth="1"/>
    <col min="6149" max="6149" width="7.28515625" style="143" customWidth="1"/>
    <col min="6150" max="6150" width="8.85546875" style="143" bestFit="1" customWidth="1"/>
    <col min="6151" max="6151" width="7.42578125" style="143" bestFit="1" customWidth="1"/>
    <col min="6152" max="6152" width="6.28515625" style="143" customWidth="1"/>
    <col min="6153" max="6153" width="8.5703125" style="143" customWidth="1"/>
    <col min="6154" max="6154" width="8" style="143" customWidth="1"/>
    <col min="6155" max="6155" width="8.5703125" style="143" customWidth="1"/>
    <col min="6156" max="6156" width="8.85546875" style="143" customWidth="1"/>
    <col min="6157" max="6157" width="8" style="143" customWidth="1"/>
    <col min="6158" max="6158" width="6.28515625" style="143" customWidth="1"/>
    <col min="6159" max="6159" width="8.28515625" style="143" customWidth="1"/>
    <col min="6160" max="6160" width="6.85546875" style="143" customWidth="1"/>
    <col min="6161" max="6161" width="6.42578125" style="143" customWidth="1"/>
    <col min="6162" max="6162" width="8.5703125" style="143" customWidth="1"/>
    <col min="6163" max="6163" width="9" style="143" customWidth="1"/>
    <col min="6164" max="6164" width="12.7109375" style="143" customWidth="1"/>
    <col min="6165" max="6165" width="7.42578125" style="143" bestFit="1" customWidth="1"/>
    <col min="6166" max="6167" width="12.7109375" style="143" customWidth="1"/>
    <col min="6168" max="6168" width="6.140625" style="143" bestFit="1" customWidth="1"/>
    <col min="6169" max="6170" width="12.7109375" style="143" customWidth="1"/>
    <col min="6171" max="6171" width="6.140625" style="143" bestFit="1" customWidth="1"/>
    <col min="6172" max="6175" width="12.7109375" style="143" customWidth="1"/>
    <col min="6176" max="6400" width="11.42578125" style="143"/>
    <col min="6401" max="6401" width="29.5703125" style="143" customWidth="1"/>
    <col min="6402" max="6402" width="9.7109375" style="143" customWidth="1"/>
    <col min="6403" max="6403" width="6.85546875" style="143" customWidth="1"/>
    <col min="6404" max="6404" width="8.42578125" style="143" customWidth="1"/>
    <col min="6405" max="6405" width="7.28515625" style="143" customWidth="1"/>
    <col min="6406" max="6406" width="8.85546875" style="143" bestFit="1" customWidth="1"/>
    <col min="6407" max="6407" width="7.42578125" style="143" bestFit="1" customWidth="1"/>
    <col min="6408" max="6408" width="6.28515625" style="143" customWidth="1"/>
    <col min="6409" max="6409" width="8.5703125" style="143" customWidth="1"/>
    <col min="6410" max="6410" width="8" style="143" customWidth="1"/>
    <col min="6411" max="6411" width="8.5703125" style="143" customWidth="1"/>
    <col min="6412" max="6412" width="8.85546875" style="143" customWidth="1"/>
    <col min="6413" max="6413" width="8" style="143" customWidth="1"/>
    <col min="6414" max="6414" width="6.28515625" style="143" customWidth="1"/>
    <col min="6415" max="6415" width="8.28515625" style="143" customWidth="1"/>
    <col min="6416" max="6416" width="6.85546875" style="143" customWidth="1"/>
    <col min="6417" max="6417" width="6.42578125" style="143" customWidth="1"/>
    <col min="6418" max="6418" width="8.5703125" style="143" customWidth="1"/>
    <col min="6419" max="6419" width="9" style="143" customWidth="1"/>
    <col min="6420" max="6420" width="12.7109375" style="143" customWidth="1"/>
    <col min="6421" max="6421" width="7.42578125" style="143" bestFit="1" customWidth="1"/>
    <col min="6422" max="6423" width="12.7109375" style="143" customWidth="1"/>
    <col min="6424" max="6424" width="6.140625" style="143" bestFit="1" customWidth="1"/>
    <col min="6425" max="6426" width="12.7109375" style="143" customWidth="1"/>
    <col min="6427" max="6427" width="6.140625" style="143" bestFit="1" customWidth="1"/>
    <col min="6428" max="6431" width="12.7109375" style="143" customWidth="1"/>
    <col min="6432" max="6656" width="11.42578125" style="143"/>
    <col min="6657" max="6657" width="29.5703125" style="143" customWidth="1"/>
    <col min="6658" max="6658" width="9.7109375" style="143" customWidth="1"/>
    <col min="6659" max="6659" width="6.85546875" style="143" customWidth="1"/>
    <col min="6660" max="6660" width="8.42578125" style="143" customWidth="1"/>
    <col min="6661" max="6661" width="7.28515625" style="143" customWidth="1"/>
    <col min="6662" max="6662" width="8.85546875" style="143" bestFit="1" customWidth="1"/>
    <col min="6663" max="6663" width="7.42578125" style="143" bestFit="1" customWidth="1"/>
    <col min="6664" max="6664" width="6.28515625" style="143" customWidth="1"/>
    <col min="6665" max="6665" width="8.5703125" style="143" customWidth="1"/>
    <col min="6666" max="6666" width="8" style="143" customWidth="1"/>
    <col min="6667" max="6667" width="8.5703125" style="143" customWidth="1"/>
    <col min="6668" max="6668" width="8.85546875" style="143" customWidth="1"/>
    <col min="6669" max="6669" width="8" style="143" customWidth="1"/>
    <col min="6670" max="6670" width="6.28515625" style="143" customWidth="1"/>
    <col min="6671" max="6671" width="8.28515625" style="143" customWidth="1"/>
    <col min="6672" max="6672" width="6.85546875" style="143" customWidth="1"/>
    <col min="6673" max="6673" width="6.42578125" style="143" customWidth="1"/>
    <col min="6674" max="6674" width="8.5703125" style="143" customWidth="1"/>
    <col min="6675" max="6675" width="9" style="143" customWidth="1"/>
    <col min="6676" max="6676" width="12.7109375" style="143" customWidth="1"/>
    <col min="6677" max="6677" width="7.42578125" style="143" bestFit="1" customWidth="1"/>
    <col min="6678" max="6679" width="12.7109375" style="143" customWidth="1"/>
    <col min="6680" max="6680" width="6.140625" style="143" bestFit="1" customWidth="1"/>
    <col min="6681" max="6682" width="12.7109375" style="143" customWidth="1"/>
    <col min="6683" max="6683" width="6.140625" style="143" bestFit="1" customWidth="1"/>
    <col min="6684" max="6687" width="12.7109375" style="143" customWidth="1"/>
    <col min="6688" max="6912" width="11.42578125" style="143"/>
    <col min="6913" max="6913" width="29.5703125" style="143" customWidth="1"/>
    <col min="6914" max="6914" width="9.7109375" style="143" customWidth="1"/>
    <col min="6915" max="6915" width="6.85546875" style="143" customWidth="1"/>
    <col min="6916" max="6916" width="8.42578125" style="143" customWidth="1"/>
    <col min="6917" max="6917" width="7.28515625" style="143" customWidth="1"/>
    <col min="6918" max="6918" width="8.85546875" style="143" bestFit="1" customWidth="1"/>
    <col min="6919" max="6919" width="7.42578125" style="143" bestFit="1" customWidth="1"/>
    <col min="6920" max="6920" width="6.28515625" style="143" customWidth="1"/>
    <col min="6921" max="6921" width="8.5703125" style="143" customWidth="1"/>
    <col min="6922" max="6922" width="8" style="143" customWidth="1"/>
    <col min="6923" max="6923" width="8.5703125" style="143" customWidth="1"/>
    <col min="6924" max="6924" width="8.85546875" style="143" customWidth="1"/>
    <col min="6925" max="6925" width="8" style="143" customWidth="1"/>
    <col min="6926" max="6926" width="6.28515625" style="143" customWidth="1"/>
    <col min="6927" max="6927" width="8.28515625" style="143" customWidth="1"/>
    <col min="6928" max="6928" width="6.85546875" style="143" customWidth="1"/>
    <col min="6929" max="6929" width="6.42578125" style="143" customWidth="1"/>
    <col min="6930" max="6930" width="8.5703125" style="143" customWidth="1"/>
    <col min="6931" max="6931" width="9" style="143" customWidth="1"/>
    <col min="6932" max="6932" width="12.7109375" style="143" customWidth="1"/>
    <col min="6933" max="6933" width="7.42578125" style="143" bestFit="1" customWidth="1"/>
    <col min="6934" max="6935" width="12.7109375" style="143" customWidth="1"/>
    <col min="6936" max="6936" width="6.140625" style="143" bestFit="1" customWidth="1"/>
    <col min="6937" max="6938" width="12.7109375" style="143" customWidth="1"/>
    <col min="6939" max="6939" width="6.140625" style="143" bestFit="1" customWidth="1"/>
    <col min="6940" max="6943" width="12.7109375" style="143" customWidth="1"/>
    <col min="6944" max="7168" width="11.42578125" style="143"/>
    <col min="7169" max="7169" width="29.5703125" style="143" customWidth="1"/>
    <col min="7170" max="7170" width="9.7109375" style="143" customWidth="1"/>
    <col min="7171" max="7171" width="6.85546875" style="143" customWidth="1"/>
    <col min="7172" max="7172" width="8.42578125" style="143" customWidth="1"/>
    <col min="7173" max="7173" width="7.28515625" style="143" customWidth="1"/>
    <col min="7174" max="7174" width="8.85546875" style="143" bestFit="1" customWidth="1"/>
    <col min="7175" max="7175" width="7.42578125" style="143" bestFit="1" customWidth="1"/>
    <col min="7176" max="7176" width="6.28515625" style="143" customWidth="1"/>
    <col min="7177" max="7177" width="8.5703125" style="143" customWidth="1"/>
    <col min="7178" max="7178" width="8" style="143" customWidth="1"/>
    <col min="7179" max="7179" width="8.5703125" style="143" customWidth="1"/>
    <col min="7180" max="7180" width="8.85546875" style="143" customWidth="1"/>
    <col min="7181" max="7181" width="8" style="143" customWidth="1"/>
    <col min="7182" max="7182" width="6.28515625" style="143" customWidth="1"/>
    <col min="7183" max="7183" width="8.28515625" style="143" customWidth="1"/>
    <col min="7184" max="7184" width="6.85546875" style="143" customWidth="1"/>
    <col min="7185" max="7185" width="6.42578125" style="143" customWidth="1"/>
    <col min="7186" max="7186" width="8.5703125" style="143" customWidth="1"/>
    <col min="7187" max="7187" width="9" style="143" customWidth="1"/>
    <col min="7188" max="7188" width="12.7109375" style="143" customWidth="1"/>
    <col min="7189" max="7189" width="7.42578125" style="143" bestFit="1" customWidth="1"/>
    <col min="7190" max="7191" width="12.7109375" style="143" customWidth="1"/>
    <col min="7192" max="7192" width="6.140625" style="143" bestFit="1" customWidth="1"/>
    <col min="7193" max="7194" width="12.7109375" style="143" customWidth="1"/>
    <col min="7195" max="7195" width="6.140625" style="143" bestFit="1" customWidth="1"/>
    <col min="7196" max="7199" width="12.7109375" style="143" customWidth="1"/>
    <col min="7200" max="7424" width="11.42578125" style="143"/>
    <col min="7425" max="7425" width="29.5703125" style="143" customWidth="1"/>
    <col min="7426" max="7426" width="9.7109375" style="143" customWidth="1"/>
    <col min="7427" max="7427" width="6.85546875" style="143" customWidth="1"/>
    <col min="7428" max="7428" width="8.42578125" style="143" customWidth="1"/>
    <col min="7429" max="7429" width="7.28515625" style="143" customWidth="1"/>
    <col min="7430" max="7430" width="8.85546875" style="143" bestFit="1" customWidth="1"/>
    <col min="7431" max="7431" width="7.42578125" style="143" bestFit="1" customWidth="1"/>
    <col min="7432" max="7432" width="6.28515625" style="143" customWidth="1"/>
    <col min="7433" max="7433" width="8.5703125" style="143" customWidth="1"/>
    <col min="7434" max="7434" width="8" style="143" customWidth="1"/>
    <col min="7435" max="7435" width="8.5703125" style="143" customWidth="1"/>
    <col min="7436" max="7436" width="8.85546875" style="143" customWidth="1"/>
    <col min="7437" max="7437" width="8" style="143" customWidth="1"/>
    <col min="7438" max="7438" width="6.28515625" style="143" customWidth="1"/>
    <col min="7439" max="7439" width="8.28515625" style="143" customWidth="1"/>
    <col min="7440" max="7440" width="6.85546875" style="143" customWidth="1"/>
    <col min="7441" max="7441" width="6.42578125" style="143" customWidth="1"/>
    <col min="7442" max="7442" width="8.5703125" style="143" customWidth="1"/>
    <col min="7443" max="7443" width="9" style="143" customWidth="1"/>
    <col min="7444" max="7444" width="12.7109375" style="143" customWidth="1"/>
    <col min="7445" max="7445" width="7.42578125" style="143" bestFit="1" customWidth="1"/>
    <col min="7446" max="7447" width="12.7109375" style="143" customWidth="1"/>
    <col min="7448" max="7448" width="6.140625" style="143" bestFit="1" customWidth="1"/>
    <col min="7449" max="7450" width="12.7109375" style="143" customWidth="1"/>
    <col min="7451" max="7451" width="6.140625" style="143" bestFit="1" customWidth="1"/>
    <col min="7452" max="7455" width="12.7109375" style="143" customWidth="1"/>
    <col min="7456" max="7680" width="11.42578125" style="143"/>
    <col min="7681" max="7681" width="29.5703125" style="143" customWidth="1"/>
    <col min="7682" max="7682" width="9.7109375" style="143" customWidth="1"/>
    <col min="7683" max="7683" width="6.85546875" style="143" customWidth="1"/>
    <col min="7684" max="7684" width="8.42578125" style="143" customWidth="1"/>
    <col min="7685" max="7685" width="7.28515625" style="143" customWidth="1"/>
    <col min="7686" max="7686" width="8.85546875" style="143" bestFit="1" customWidth="1"/>
    <col min="7687" max="7687" width="7.42578125" style="143" bestFit="1" customWidth="1"/>
    <col min="7688" max="7688" width="6.28515625" style="143" customWidth="1"/>
    <col min="7689" max="7689" width="8.5703125" style="143" customWidth="1"/>
    <col min="7690" max="7690" width="8" style="143" customWidth="1"/>
    <col min="7691" max="7691" width="8.5703125" style="143" customWidth="1"/>
    <col min="7692" max="7692" width="8.85546875" style="143" customWidth="1"/>
    <col min="7693" max="7693" width="8" style="143" customWidth="1"/>
    <col min="7694" max="7694" width="6.28515625" style="143" customWidth="1"/>
    <col min="7695" max="7695" width="8.28515625" style="143" customWidth="1"/>
    <col min="7696" max="7696" width="6.85546875" style="143" customWidth="1"/>
    <col min="7697" max="7697" width="6.42578125" style="143" customWidth="1"/>
    <col min="7698" max="7698" width="8.5703125" style="143" customWidth="1"/>
    <col min="7699" max="7699" width="9" style="143" customWidth="1"/>
    <col min="7700" max="7700" width="12.7109375" style="143" customWidth="1"/>
    <col min="7701" max="7701" width="7.42578125" style="143" bestFit="1" customWidth="1"/>
    <col min="7702" max="7703" width="12.7109375" style="143" customWidth="1"/>
    <col min="7704" max="7704" width="6.140625" style="143" bestFit="1" customWidth="1"/>
    <col min="7705" max="7706" width="12.7109375" style="143" customWidth="1"/>
    <col min="7707" max="7707" width="6.140625" style="143" bestFit="1" customWidth="1"/>
    <col min="7708" max="7711" width="12.7109375" style="143" customWidth="1"/>
    <col min="7712" max="7936" width="11.42578125" style="143"/>
    <col min="7937" max="7937" width="29.5703125" style="143" customWidth="1"/>
    <col min="7938" max="7938" width="9.7109375" style="143" customWidth="1"/>
    <col min="7939" max="7939" width="6.85546875" style="143" customWidth="1"/>
    <col min="7940" max="7940" width="8.42578125" style="143" customWidth="1"/>
    <col min="7941" max="7941" width="7.28515625" style="143" customWidth="1"/>
    <col min="7942" max="7942" width="8.85546875" style="143" bestFit="1" customWidth="1"/>
    <col min="7943" max="7943" width="7.42578125" style="143" bestFit="1" customWidth="1"/>
    <col min="7944" max="7944" width="6.28515625" style="143" customWidth="1"/>
    <col min="7945" max="7945" width="8.5703125" style="143" customWidth="1"/>
    <col min="7946" max="7946" width="8" style="143" customWidth="1"/>
    <col min="7947" max="7947" width="8.5703125" style="143" customWidth="1"/>
    <col min="7948" max="7948" width="8.85546875" style="143" customWidth="1"/>
    <col min="7949" max="7949" width="8" style="143" customWidth="1"/>
    <col min="7950" max="7950" width="6.28515625" style="143" customWidth="1"/>
    <col min="7951" max="7951" width="8.28515625" style="143" customWidth="1"/>
    <col min="7952" max="7952" width="6.85546875" style="143" customWidth="1"/>
    <col min="7953" max="7953" width="6.42578125" style="143" customWidth="1"/>
    <col min="7954" max="7954" width="8.5703125" style="143" customWidth="1"/>
    <col min="7955" max="7955" width="9" style="143" customWidth="1"/>
    <col min="7956" max="7956" width="12.7109375" style="143" customWidth="1"/>
    <col min="7957" max="7957" width="7.42578125" style="143" bestFit="1" customWidth="1"/>
    <col min="7958" max="7959" width="12.7109375" style="143" customWidth="1"/>
    <col min="7960" max="7960" width="6.140625" style="143" bestFit="1" customWidth="1"/>
    <col min="7961" max="7962" width="12.7109375" style="143" customWidth="1"/>
    <col min="7963" max="7963" width="6.140625" style="143" bestFit="1" customWidth="1"/>
    <col min="7964" max="7967" width="12.7109375" style="143" customWidth="1"/>
    <col min="7968" max="8192" width="11.42578125" style="143"/>
    <col min="8193" max="8193" width="29.5703125" style="143" customWidth="1"/>
    <col min="8194" max="8194" width="9.7109375" style="143" customWidth="1"/>
    <col min="8195" max="8195" width="6.85546875" style="143" customWidth="1"/>
    <col min="8196" max="8196" width="8.42578125" style="143" customWidth="1"/>
    <col min="8197" max="8197" width="7.28515625" style="143" customWidth="1"/>
    <col min="8198" max="8198" width="8.85546875" style="143" bestFit="1" customWidth="1"/>
    <col min="8199" max="8199" width="7.42578125" style="143" bestFit="1" customWidth="1"/>
    <col min="8200" max="8200" width="6.28515625" style="143" customWidth="1"/>
    <col min="8201" max="8201" width="8.5703125" style="143" customWidth="1"/>
    <col min="8202" max="8202" width="8" style="143" customWidth="1"/>
    <col min="8203" max="8203" width="8.5703125" style="143" customWidth="1"/>
    <col min="8204" max="8204" width="8.85546875" style="143" customWidth="1"/>
    <col min="8205" max="8205" width="8" style="143" customWidth="1"/>
    <col min="8206" max="8206" width="6.28515625" style="143" customWidth="1"/>
    <col min="8207" max="8207" width="8.28515625" style="143" customWidth="1"/>
    <col min="8208" max="8208" width="6.85546875" style="143" customWidth="1"/>
    <col min="8209" max="8209" width="6.42578125" style="143" customWidth="1"/>
    <col min="8210" max="8210" width="8.5703125" style="143" customWidth="1"/>
    <col min="8211" max="8211" width="9" style="143" customWidth="1"/>
    <col min="8212" max="8212" width="12.7109375" style="143" customWidth="1"/>
    <col min="8213" max="8213" width="7.42578125" style="143" bestFit="1" customWidth="1"/>
    <col min="8214" max="8215" width="12.7109375" style="143" customWidth="1"/>
    <col min="8216" max="8216" width="6.140625" style="143" bestFit="1" customWidth="1"/>
    <col min="8217" max="8218" width="12.7109375" style="143" customWidth="1"/>
    <col min="8219" max="8219" width="6.140625" style="143" bestFit="1" customWidth="1"/>
    <col min="8220" max="8223" width="12.7109375" style="143" customWidth="1"/>
    <col min="8224" max="8448" width="11.42578125" style="143"/>
    <col min="8449" max="8449" width="29.5703125" style="143" customWidth="1"/>
    <col min="8450" max="8450" width="9.7109375" style="143" customWidth="1"/>
    <col min="8451" max="8451" width="6.85546875" style="143" customWidth="1"/>
    <col min="8452" max="8452" width="8.42578125" style="143" customWidth="1"/>
    <col min="8453" max="8453" width="7.28515625" style="143" customWidth="1"/>
    <col min="8454" max="8454" width="8.85546875" style="143" bestFit="1" customWidth="1"/>
    <col min="8455" max="8455" width="7.42578125" style="143" bestFit="1" customWidth="1"/>
    <col min="8456" max="8456" width="6.28515625" style="143" customWidth="1"/>
    <col min="8457" max="8457" width="8.5703125" style="143" customWidth="1"/>
    <col min="8458" max="8458" width="8" style="143" customWidth="1"/>
    <col min="8459" max="8459" width="8.5703125" style="143" customWidth="1"/>
    <col min="8460" max="8460" width="8.85546875" style="143" customWidth="1"/>
    <col min="8461" max="8461" width="8" style="143" customWidth="1"/>
    <col min="8462" max="8462" width="6.28515625" style="143" customWidth="1"/>
    <col min="8463" max="8463" width="8.28515625" style="143" customWidth="1"/>
    <col min="8464" max="8464" width="6.85546875" style="143" customWidth="1"/>
    <col min="8465" max="8465" width="6.42578125" style="143" customWidth="1"/>
    <col min="8466" max="8466" width="8.5703125" style="143" customWidth="1"/>
    <col min="8467" max="8467" width="9" style="143" customWidth="1"/>
    <col min="8468" max="8468" width="12.7109375" style="143" customWidth="1"/>
    <col min="8469" max="8469" width="7.42578125" style="143" bestFit="1" customWidth="1"/>
    <col min="8470" max="8471" width="12.7109375" style="143" customWidth="1"/>
    <col min="8472" max="8472" width="6.140625" style="143" bestFit="1" customWidth="1"/>
    <col min="8473" max="8474" width="12.7109375" style="143" customWidth="1"/>
    <col min="8475" max="8475" width="6.140625" style="143" bestFit="1" customWidth="1"/>
    <col min="8476" max="8479" width="12.7109375" style="143" customWidth="1"/>
    <col min="8480" max="8704" width="11.42578125" style="143"/>
    <col min="8705" max="8705" width="29.5703125" style="143" customWidth="1"/>
    <col min="8706" max="8706" width="9.7109375" style="143" customWidth="1"/>
    <col min="8707" max="8707" width="6.85546875" style="143" customWidth="1"/>
    <col min="8708" max="8708" width="8.42578125" style="143" customWidth="1"/>
    <col min="8709" max="8709" width="7.28515625" style="143" customWidth="1"/>
    <col min="8710" max="8710" width="8.85546875" style="143" bestFit="1" customWidth="1"/>
    <col min="8711" max="8711" width="7.42578125" style="143" bestFit="1" customWidth="1"/>
    <col min="8712" max="8712" width="6.28515625" style="143" customWidth="1"/>
    <col min="8713" max="8713" width="8.5703125" style="143" customWidth="1"/>
    <col min="8714" max="8714" width="8" style="143" customWidth="1"/>
    <col min="8715" max="8715" width="8.5703125" style="143" customWidth="1"/>
    <col min="8716" max="8716" width="8.85546875" style="143" customWidth="1"/>
    <col min="8717" max="8717" width="8" style="143" customWidth="1"/>
    <col min="8718" max="8718" width="6.28515625" style="143" customWidth="1"/>
    <col min="8719" max="8719" width="8.28515625" style="143" customWidth="1"/>
    <col min="8720" max="8720" width="6.85546875" style="143" customWidth="1"/>
    <col min="8721" max="8721" width="6.42578125" style="143" customWidth="1"/>
    <col min="8722" max="8722" width="8.5703125" style="143" customWidth="1"/>
    <col min="8723" max="8723" width="9" style="143" customWidth="1"/>
    <col min="8724" max="8724" width="12.7109375" style="143" customWidth="1"/>
    <col min="8725" max="8725" width="7.42578125" style="143" bestFit="1" customWidth="1"/>
    <col min="8726" max="8727" width="12.7109375" style="143" customWidth="1"/>
    <col min="8728" max="8728" width="6.140625" style="143" bestFit="1" customWidth="1"/>
    <col min="8729" max="8730" width="12.7109375" style="143" customWidth="1"/>
    <col min="8731" max="8731" width="6.140625" style="143" bestFit="1" customWidth="1"/>
    <col min="8732" max="8735" width="12.7109375" style="143" customWidth="1"/>
    <col min="8736" max="8960" width="11.42578125" style="143"/>
    <col min="8961" max="8961" width="29.5703125" style="143" customWidth="1"/>
    <col min="8962" max="8962" width="9.7109375" style="143" customWidth="1"/>
    <col min="8963" max="8963" width="6.85546875" style="143" customWidth="1"/>
    <col min="8964" max="8964" width="8.42578125" style="143" customWidth="1"/>
    <col min="8965" max="8965" width="7.28515625" style="143" customWidth="1"/>
    <col min="8966" max="8966" width="8.85546875" style="143" bestFit="1" customWidth="1"/>
    <col min="8967" max="8967" width="7.42578125" style="143" bestFit="1" customWidth="1"/>
    <col min="8968" max="8968" width="6.28515625" style="143" customWidth="1"/>
    <col min="8969" max="8969" width="8.5703125" style="143" customWidth="1"/>
    <col min="8970" max="8970" width="8" style="143" customWidth="1"/>
    <col min="8971" max="8971" width="8.5703125" style="143" customWidth="1"/>
    <col min="8972" max="8972" width="8.85546875" style="143" customWidth="1"/>
    <col min="8973" max="8973" width="8" style="143" customWidth="1"/>
    <col min="8974" max="8974" width="6.28515625" style="143" customWidth="1"/>
    <col min="8975" max="8975" width="8.28515625" style="143" customWidth="1"/>
    <col min="8976" max="8976" width="6.85546875" style="143" customWidth="1"/>
    <col min="8977" max="8977" width="6.42578125" style="143" customWidth="1"/>
    <col min="8978" max="8978" width="8.5703125" style="143" customWidth="1"/>
    <col min="8979" max="8979" width="9" style="143" customWidth="1"/>
    <col min="8980" max="8980" width="12.7109375" style="143" customWidth="1"/>
    <col min="8981" max="8981" width="7.42578125" style="143" bestFit="1" customWidth="1"/>
    <col min="8982" max="8983" width="12.7109375" style="143" customWidth="1"/>
    <col min="8984" max="8984" width="6.140625" style="143" bestFit="1" customWidth="1"/>
    <col min="8985" max="8986" width="12.7109375" style="143" customWidth="1"/>
    <col min="8987" max="8987" width="6.140625" style="143" bestFit="1" customWidth="1"/>
    <col min="8988" max="8991" width="12.7109375" style="143" customWidth="1"/>
    <col min="8992" max="9216" width="11.42578125" style="143"/>
    <col min="9217" max="9217" width="29.5703125" style="143" customWidth="1"/>
    <col min="9218" max="9218" width="9.7109375" style="143" customWidth="1"/>
    <col min="9219" max="9219" width="6.85546875" style="143" customWidth="1"/>
    <col min="9220" max="9220" width="8.42578125" style="143" customWidth="1"/>
    <col min="9221" max="9221" width="7.28515625" style="143" customWidth="1"/>
    <col min="9222" max="9222" width="8.85546875" style="143" bestFit="1" customWidth="1"/>
    <col min="9223" max="9223" width="7.42578125" style="143" bestFit="1" customWidth="1"/>
    <col min="9224" max="9224" width="6.28515625" style="143" customWidth="1"/>
    <col min="9225" max="9225" width="8.5703125" style="143" customWidth="1"/>
    <col min="9226" max="9226" width="8" style="143" customWidth="1"/>
    <col min="9227" max="9227" width="8.5703125" style="143" customWidth="1"/>
    <col min="9228" max="9228" width="8.85546875" style="143" customWidth="1"/>
    <col min="9229" max="9229" width="8" style="143" customWidth="1"/>
    <col min="9230" max="9230" width="6.28515625" style="143" customWidth="1"/>
    <col min="9231" max="9231" width="8.28515625" style="143" customWidth="1"/>
    <col min="9232" max="9232" width="6.85546875" style="143" customWidth="1"/>
    <col min="9233" max="9233" width="6.42578125" style="143" customWidth="1"/>
    <col min="9234" max="9234" width="8.5703125" style="143" customWidth="1"/>
    <col min="9235" max="9235" width="9" style="143" customWidth="1"/>
    <col min="9236" max="9236" width="12.7109375" style="143" customWidth="1"/>
    <col min="9237" max="9237" width="7.42578125" style="143" bestFit="1" customWidth="1"/>
    <col min="9238" max="9239" width="12.7109375" style="143" customWidth="1"/>
    <col min="9240" max="9240" width="6.140625" style="143" bestFit="1" customWidth="1"/>
    <col min="9241" max="9242" width="12.7109375" style="143" customWidth="1"/>
    <col min="9243" max="9243" width="6.140625" style="143" bestFit="1" customWidth="1"/>
    <col min="9244" max="9247" width="12.7109375" style="143" customWidth="1"/>
    <col min="9248" max="9472" width="11.42578125" style="143"/>
    <col min="9473" max="9473" width="29.5703125" style="143" customWidth="1"/>
    <col min="9474" max="9474" width="9.7109375" style="143" customWidth="1"/>
    <col min="9475" max="9475" width="6.85546875" style="143" customWidth="1"/>
    <col min="9476" max="9476" width="8.42578125" style="143" customWidth="1"/>
    <col min="9477" max="9477" width="7.28515625" style="143" customWidth="1"/>
    <col min="9478" max="9478" width="8.85546875" style="143" bestFit="1" customWidth="1"/>
    <col min="9479" max="9479" width="7.42578125" style="143" bestFit="1" customWidth="1"/>
    <col min="9480" max="9480" width="6.28515625" style="143" customWidth="1"/>
    <col min="9481" max="9481" width="8.5703125" style="143" customWidth="1"/>
    <col min="9482" max="9482" width="8" style="143" customWidth="1"/>
    <col min="9483" max="9483" width="8.5703125" style="143" customWidth="1"/>
    <col min="9484" max="9484" width="8.85546875" style="143" customWidth="1"/>
    <col min="9485" max="9485" width="8" style="143" customWidth="1"/>
    <col min="9486" max="9486" width="6.28515625" style="143" customWidth="1"/>
    <col min="9487" max="9487" width="8.28515625" style="143" customWidth="1"/>
    <col min="9488" max="9488" width="6.85546875" style="143" customWidth="1"/>
    <col min="9489" max="9489" width="6.42578125" style="143" customWidth="1"/>
    <col min="9490" max="9490" width="8.5703125" style="143" customWidth="1"/>
    <col min="9491" max="9491" width="9" style="143" customWidth="1"/>
    <col min="9492" max="9492" width="12.7109375" style="143" customWidth="1"/>
    <col min="9493" max="9493" width="7.42578125" style="143" bestFit="1" customWidth="1"/>
    <col min="9494" max="9495" width="12.7109375" style="143" customWidth="1"/>
    <col min="9496" max="9496" width="6.140625" style="143" bestFit="1" customWidth="1"/>
    <col min="9497" max="9498" width="12.7109375" style="143" customWidth="1"/>
    <col min="9499" max="9499" width="6.140625" style="143" bestFit="1" customWidth="1"/>
    <col min="9500" max="9503" width="12.7109375" style="143" customWidth="1"/>
    <col min="9504" max="9728" width="11.42578125" style="143"/>
    <col min="9729" max="9729" width="29.5703125" style="143" customWidth="1"/>
    <col min="9730" max="9730" width="9.7109375" style="143" customWidth="1"/>
    <col min="9731" max="9731" width="6.85546875" style="143" customWidth="1"/>
    <col min="9732" max="9732" width="8.42578125" style="143" customWidth="1"/>
    <col min="9733" max="9733" width="7.28515625" style="143" customWidth="1"/>
    <col min="9734" max="9734" width="8.85546875" style="143" bestFit="1" customWidth="1"/>
    <col min="9735" max="9735" width="7.42578125" style="143" bestFit="1" customWidth="1"/>
    <col min="9736" max="9736" width="6.28515625" style="143" customWidth="1"/>
    <col min="9737" max="9737" width="8.5703125" style="143" customWidth="1"/>
    <col min="9738" max="9738" width="8" style="143" customWidth="1"/>
    <col min="9739" max="9739" width="8.5703125" style="143" customWidth="1"/>
    <col min="9740" max="9740" width="8.85546875" style="143" customWidth="1"/>
    <col min="9741" max="9741" width="8" style="143" customWidth="1"/>
    <col min="9742" max="9742" width="6.28515625" style="143" customWidth="1"/>
    <col min="9743" max="9743" width="8.28515625" style="143" customWidth="1"/>
    <col min="9744" max="9744" width="6.85546875" style="143" customWidth="1"/>
    <col min="9745" max="9745" width="6.42578125" style="143" customWidth="1"/>
    <col min="9746" max="9746" width="8.5703125" style="143" customWidth="1"/>
    <col min="9747" max="9747" width="9" style="143" customWidth="1"/>
    <col min="9748" max="9748" width="12.7109375" style="143" customWidth="1"/>
    <col min="9749" max="9749" width="7.42578125" style="143" bestFit="1" customWidth="1"/>
    <col min="9750" max="9751" width="12.7109375" style="143" customWidth="1"/>
    <col min="9752" max="9752" width="6.140625" style="143" bestFit="1" customWidth="1"/>
    <col min="9753" max="9754" width="12.7109375" style="143" customWidth="1"/>
    <col min="9755" max="9755" width="6.140625" style="143" bestFit="1" customWidth="1"/>
    <col min="9756" max="9759" width="12.7109375" style="143" customWidth="1"/>
    <col min="9760" max="9984" width="11.42578125" style="143"/>
    <col min="9985" max="9985" width="29.5703125" style="143" customWidth="1"/>
    <col min="9986" max="9986" width="9.7109375" style="143" customWidth="1"/>
    <col min="9987" max="9987" width="6.85546875" style="143" customWidth="1"/>
    <col min="9988" max="9988" width="8.42578125" style="143" customWidth="1"/>
    <col min="9989" max="9989" width="7.28515625" style="143" customWidth="1"/>
    <col min="9990" max="9990" width="8.85546875" style="143" bestFit="1" customWidth="1"/>
    <col min="9991" max="9991" width="7.42578125" style="143" bestFit="1" customWidth="1"/>
    <col min="9992" max="9992" width="6.28515625" style="143" customWidth="1"/>
    <col min="9993" max="9993" width="8.5703125" style="143" customWidth="1"/>
    <col min="9994" max="9994" width="8" style="143" customWidth="1"/>
    <col min="9995" max="9995" width="8.5703125" style="143" customWidth="1"/>
    <col min="9996" max="9996" width="8.85546875" style="143" customWidth="1"/>
    <col min="9997" max="9997" width="8" style="143" customWidth="1"/>
    <col min="9998" max="9998" width="6.28515625" style="143" customWidth="1"/>
    <col min="9999" max="9999" width="8.28515625" style="143" customWidth="1"/>
    <col min="10000" max="10000" width="6.85546875" style="143" customWidth="1"/>
    <col min="10001" max="10001" width="6.42578125" style="143" customWidth="1"/>
    <col min="10002" max="10002" width="8.5703125" style="143" customWidth="1"/>
    <col min="10003" max="10003" width="9" style="143" customWidth="1"/>
    <col min="10004" max="10004" width="12.7109375" style="143" customWidth="1"/>
    <col min="10005" max="10005" width="7.42578125" style="143" bestFit="1" customWidth="1"/>
    <col min="10006" max="10007" width="12.7109375" style="143" customWidth="1"/>
    <col min="10008" max="10008" width="6.140625" style="143" bestFit="1" customWidth="1"/>
    <col min="10009" max="10010" width="12.7109375" style="143" customWidth="1"/>
    <col min="10011" max="10011" width="6.140625" style="143" bestFit="1" customWidth="1"/>
    <col min="10012" max="10015" width="12.7109375" style="143" customWidth="1"/>
    <col min="10016" max="10240" width="11.42578125" style="143"/>
    <col min="10241" max="10241" width="29.5703125" style="143" customWidth="1"/>
    <col min="10242" max="10242" width="9.7109375" style="143" customWidth="1"/>
    <col min="10243" max="10243" width="6.85546875" style="143" customWidth="1"/>
    <col min="10244" max="10244" width="8.42578125" style="143" customWidth="1"/>
    <col min="10245" max="10245" width="7.28515625" style="143" customWidth="1"/>
    <col min="10246" max="10246" width="8.85546875" style="143" bestFit="1" customWidth="1"/>
    <col min="10247" max="10247" width="7.42578125" style="143" bestFit="1" customWidth="1"/>
    <col min="10248" max="10248" width="6.28515625" style="143" customWidth="1"/>
    <col min="10249" max="10249" width="8.5703125" style="143" customWidth="1"/>
    <col min="10250" max="10250" width="8" style="143" customWidth="1"/>
    <col min="10251" max="10251" width="8.5703125" style="143" customWidth="1"/>
    <col min="10252" max="10252" width="8.85546875" style="143" customWidth="1"/>
    <col min="10253" max="10253" width="8" style="143" customWidth="1"/>
    <col min="10254" max="10254" width="6.28515625" style="143" customWidth="1"/>
    <col min="10255" max="10255" width="8.28515625" style="143" customWidth="1"/>
    <col min="10256" max="10256" width="6.85546875" style="143" customWidth="1"/>
    <col min="10257" max="10257" width="6.42578125" style="143" customWidth="1"/>
    <col min="10258" max="10258" width="8.5703125" style="143" customWidth="1"/>
    <col min="10259" max="10259" width="9" style="143" customWidth="1"/>
    <col min="10260" max="10260" width="12.7109375" style="143" customWidth="1"/>
    <col min="10261" max="10261" width="7.42578125" style="143" bestFit="1" customWidth="1"/>
    <col min="10262" max="10263" width="12.7109375" style="143" customWidth="1"/>
    <col min="10264" max="10264" width="6.140625" style="143" bestFit="1" customWidth="1"/>
    <col min="10265" max="10266" width="12.7109375" style="143" customWidth="1"/>
    <col min="10267" max="10267" width="6.140625" style="143" bestFit="1" customWidth="1"/>
    <col min="10268" max="10271" width="12.7109375" style="143" customWidth="1"/>
    <col min="10272" max="10496" width="11.42578125" style="143"/>
    <col min="10497" max="10497" width="29.5703125" style="143" customWidth="1"/>
    <col min="10498" max="10498" width="9.7109375" style="143" customWidth="1"/>
    <col min="10499" max="10499" width="6.85546875" style="143" customWidth="1"/>
    <col min="10500" max="10500" width="8.42578125" style="143" customWidth="1"/>
    <col min="10501" max="10501" width="7.28515625" style="143" customWidth="1"/>
    <col min="10502" max="10502" width="8.85546875" style="143" bestFit="1" customWidth="1"/>
    <col min="10503" max="10503" width="7.42578125" style="143" bestFit="1" customWidth="1"/>
    <col min="10504" max="10504" width="6.28515625" style="143" customWidth="1"/>
    <col min="10505" max="10505" width="8.5703125" style="143" customWidth="1"/>
    <col min="10506" max="10506" width="8" style="143" customWidth="1"/>
    <col min="10507" max="10507" width="8.5703125" style="143" customWidth="1"/>
    <col min="10508" max="10508" width="8.85546875" style="143" customWidth="1"/>
    <col min="10509" max="10509" width="8" style="143" customWidth="1"/>
    <col min="10510" max="10510" width="6.28515625" style="143" customWidth="1"/>
    <col min="10511" max="10511" width="8.28515625" style="143" customWidth="1"/>
    <col min="10512" max="10512" width="6.85546875" style="143" customWidth="1"/>
    <col min="10513" max="10513" width="6.42578125" style="143" customWidth="1"/>
    <col min="10514" max="10514" width="8.5703125" style="143" customWidth="1"/>
    <col min="10515" max="10515" width="9" style="143" customWidth="1"/>
    <col min="10516" max="10516" width="12.7109375" style="143" customWidth="1"/>
    <col min="10517" max="10517" width="7.42578125" style="143" bestFit="1" customWidth="1"/>
    <col min="10518" max="10519" width="12.7109375" style="143" customWidth="1"/>
    <col min="10520" max="10520" width="6.140625" style="143" bestFit="1" customWidth="1"/>
    <col min="10521" max="10522" width="12.7109375" style="143" customWidth="1"/>
    <col min="10523" max="10523" width="6.140625" style="143" bestFit="1" customWidth="1"/>
    <col min="10524" max="10527" width="12.7109375" style="143" customWidth="1"/>
    <col min="10528" max="10752" width="11.42578125" style="143"/>
    <col min="10753" max="10753" width="29.5703125" style="143" customWidth="1"/>
    <col min="10754" max="10754" width="9.7109375" style="143" customWidth="1"/>
    <col min="10755" max="10755" width="6.85546875" style="143" customWidth="1"/>
    <col min="10756" max="10756" width="8.42578125" style="143" customWidth="1"/>
    <col min="10757" max="10757" width="7.28515625" style="143" customWidth="1"/>
    <col min="10758" max="10758" width="8.85546875" style="143" bestFit="1" customWidth="1"/>
    <col min="10759" max="10759" width="7.42578125" style="143" bestFit="1" customWidth="1"/>
    <col min="10760" max="10760" width="6.28515625" style="143" customWidth="1"/>
    <col min="10761" max="10761" width="8.5703125" style="143" customWidth="1"/>
    <col min="10762" max="10762" width="8" style="143" customWidth="1"/>
    <col min="10763" max="10763" width="8.5703125" style="143" customWidth="1"/>
    <col min="10764" max="10764" width="8.85546875" style="143" customWidth="1"/>
    <col min="10765" max="10765" width="8" style="143" customWidth="1"/>
    <col min="10766" max="10766" width="6.28515625" style="143" customWidth="1"/>
    <col min="10767" max="10767" width="8.28515625" style="143" customWidth="1"/>
    <col min="10768" max="10768" width="6.85546875" style="143" customWidth="1"/>
    <col min="10769" max="10769" width="6.42578125" style="143" customWidth="1"/>
    <col min="10770" max="10770" width="8.5703125" style="143" customWidth="1"/>
    <col min="10771" max="10771" width="9" style="143" customWidth="1"/>
    <col min="10772" max="10772" width="12.7109375" style="143" customWidth="1"/>
    <col min="10773" max="10773" width="7.42578125" style="143" bestFit="1" customWidth="1"/>
    <col min="10774" max="10775" width="12.7109375" style="143" customWidth="1"/>
    <col min="10776" max="10776" width="6.140625" style="143" bestFit="1" customWidth="1"/>
    <col min="10777" max="10778" width="12.7109375" style="143" customWidth="1"/>
    <col min="10779" max="10779" width="6.140625" style="143" bestFit="1" customWidth="1"/>
    <col min="10780" max="10783" width="12.7109375" style="143" customWidth="1"/>
    <col min="10784" max="11008" width="11.42578125" style="143"/>
    <col min="11009" max="11009" width="29.5703125" style="143" customWidth="1"/>
    <col min="11010" max="11010" width="9.7109375" style="143" customWidth="1"/>
    <col min="11011" max="11011" width="6.85546875" style="143" customWidth="1"/>
    <col min="11012" max="11012" width="8.42578125" style="143" customWidth="1"/>
    <col min="11013" max="11013" width="7.28515625" style="143" customWidth="1"/>
    <col min="11014" max="11014" width="8.85546875" style="143" bestFit="1" customWidth="1"/>
    <col min="11015" max="11015" width="7.42578125" style="143" bestFit="1" customWidth="1"/>
    <col min="11016" max="11016" width="6.28515625" style="143" customWidth="1"/>
    <col min="11017" max="11017" width="8.5703125" style="143" customWidth="1"/>
    <col min="11018" max="11018" width="8" style="143" customWidth="1"/>
    <col min="11019" max="11019" width="8.5703125" style="143" customWidth="1"/>
    <col min="11020" max="11020" width="8.85546875" style="143" customWidth="1"/>
    <col min="11021" max="11021" width="8" style="143" customWidth="1"/>
    <col min="11022" max="11022" width="6.28515625" style="143" customWidth="1"/>
    <col min="11023" max="11023" width="8.28515625" style="143" customWidth="1"/>
    <col min="11024" max="11024" width="6.85546875" style="143" customWidth="1"/>
    <col min="11025" max="11025" width="6.42578125" style="143" customWidth="1"/>
    <col min="11026" max="11026" width="8.5703125" style="143" customWidth="1"/>
    <col min="11027" max="11027" width="9" style="143" customWidth="1"/>
    <col min="11028" max="11028" width="12.7109375" style="143" customWidth="1"/>
    <col min="11029" max="11029" width="7.42578125" style="143" bestFit="1" customWidth="1"/>
    <col min="11030" max="11031" width="12.7109375" style="143" customWidth="1"/>
    <col min="11032" max="11032" width="6.140625" style="143" bestFit="1" customWidth="1"/>
    <col min="11033" max="11034" width="12.7109375" style="143" customWidth="1"/>
    <col min="11035" max="11035" width="6.140625" style="143" bestFit="1" customWidth="1"/>
    <col min="11036" max="11039" width="12.7109375" style="143" customWidth="1"/>
    <col min="11040" max="11264" width="11.42578125" style="143"/>
    <col min="11265" max="11265" width="29.5703125" style="143" customWidth="1"/>
    <col min="11266" max="11266" width="9.7109375" style="143" customWidth="1"/>
    <col min="11267" max="11267" width="6.85546875" style="143" customWidth="1"/>
    <col min="11268" max="11268" width="8.42578125" style="143" customWidth="1"/>
    <col min="11269" max="11269" width="7.28515625" style="143" customWidth="1"/>
    <col min="11270" max="11270" width="8.85546875" style="143" bestFit="1" customWidth="1"/>
    <col min="11271" max="11271" width="7.42578125" style="143" bestFit="1" customWidth="1"/>
    <col min="11272" max="11272" width="6.28515625" style="143" customWidth="1"/>
    <col min="11273" max="11273" width="8.5703125" style="143" customWidth="1"/>
    <col min="11274" max="11274" width="8" style="143" customWidth="1"/>
    <col min="11275" max="11275" width="8.5703125" style="143" customWidth="1"/>
    <col min="11276" max="11276" width="8.85546875" style="143" customWidth="1"/>
    <col min="11277" max="11277" width="8" style="143" customWidth="1"/>
    <col min="11278" max="11278" width="6.28515625" style="143" customWidth="1"/>
    <col min="11279" max="11279" width="8.28515625" style="143" customWidth="1"/>
    <col min="11280" max="11280" width="6.85546875" style="143" customWidth="1"/>
    <col min="11281" max="11281" width="6.42578125" style="143" customWidth="1"/>
    <col min="11282" max="11282" width="8.5703125" style="143" customWidth="1"/>
    <col min="11283" max="11283" width="9" style="143" customWidth="1"/>
    <col min="11284" max="11284" width="12.7109375" style="143" customWidth="1"/>
    <col min="11285" max="11285" width="7.42578125" style="143" bestFit="1" customWidth="1"/>
    <col min="11286" max="11287" width="12.7109375" style="143" customWidth="1"/>
    <col min="11288" max="11288" width="6.140625" style="143" bestFit="1" customWidth="1"/>
    <col min="11289" max="11290" width="12.7109375" style="143" customWidth="1"/>
    <col min="11291" max="11291" width="6.140625" style="143" bestFit="1" customWidth="1"/>
    <col min="11292" max="11295" width="12.7109375" style="143" customWidth="1"/>
    <col min="11296" max="11520" width="11.42578125" style="143"/>
    <col min="11521" max="11521" width="29.5703125" style="143" customWidth="1"/>
    <col min="11522" max="11522" width="9.7109375" style="143" customWidth="1"/>
    <col min="11523" max="11523" width="6.85546875" style="143" customWidth="1"/>
    <col min="11524" max="11524" width="8.42578125" style="143" customWidth="1"/>
    <col min="11525" max="11525" width="7.28515625" style="143" customWidth="1"/>
    <col min="11526" max="11526" width="8.85546875" style="143" bestFit="1" customWidth="1"/>
    <col min="11527" max="11527" width="7.42578125" style="143" bestFit="1" customWidth="1"/>
    <col min="11528" max="11528" width="6.28515625" style="143" customWidth="1"/>
    <col min="11529" max="11529" width="8.5703125" style="143" customWidth="1"/>
    <col min="11530" max="11530" width="8" style="143" customWidth="1"/>
    <col min="11531" max="11531" width="8.5703125" style="143" customWidth="1"/>
    <col min="11532" max="11532" width="8.85546875" style="143" customWidth="1"/>
    <col min="11533" max="11533" width="8" style="143" customWidth="1"/>
    <col min="11534" max="11534" width="6.28515625" style="143" customWidth="1"/>
    <col min="11535" max="11535" width="8.28515625" style="143" customWidth="1"/>
    <col min="11536" max="11536" width="6.85546875" style="143" customWidth="1"/>
    <col min="11537" max="11537" width="6.42578125" style="143" customWidth="1"/>
    <col min="11538" max="11538" width="8.5703125" style="143" customWidth="1"/>
    <col min="11539" max="11539" width="9" style="143" customWidth="1"/>
    <col min="11540" max="11540" width="12.7109375" style="143" customWidth="1"/>
    <col min="11541" max="11541" width="7.42578125" style="143" bestFit="1" customWidth="1"/>
    <col min="11542" max="11543" width="12.7109375" style="143" customWidth="1"/>
    <col min="11544" max="11544" width="6.140625" style="143" bestFit="1" customWidth="1"/>
    <col min="11545" max="11546" width="12.7109375" style="143" customWidth="1"/>
    <col min="11547" max="11547" width="6.140625" style="143" bestFit="1" customWidth="1"/>
    <col min="11548" max="11551" width="12.7109375" style="143" customWidth="1"/>
    <col min="11552" max="11776" width="11.42578125" style="143"/>
    <col min="11777" max="11777" width="29.5703125" style="143" customWidth="1"/>
    <col min="11778" max="11778" width="9.7109375" style="143" customWidth="1"/>
    <col min="11779" max="11779" width="6.85546875" style="143" customWidth="1"/>
    <col min="11780" max="11780" width="8.42578125" style="143" customWidth="1"/>
    <col min="11781" max="11781" width="7.28515625" style="143" customWidth="1"/>
    <col min="11782" max="11782" width="8.85546875" style="143" bestFit="1" customWidth="1"/>
    <col min="11783" max="11783" width="7.42578125" style="143" bestFit="1" customWidth="1"/>
    <col min="11784" max="11784" width="6.28515625" style="143" customWidth="1"/>
    <col min="11785" max="11785" width="8.5703125" style="143" customWidth="1"/>
    <col min="11786" max="11786" width="8" style="143" customWidth="1"/>
    <col min="11787" max="11787" width="8.5703125" style="143" customWidth="1"/>
    <col min="11788" max="11788" width="8.85546875" style="143" customWidth="1"/>
    <col min="11789" max="11789" width="8" style="143" customWidth="1"/>
    <col min="11790" max="11790" width="6.28515625" style="143" customWidth="1"/>
    <col min="11791" max="11791" width="8.28515625" style="143" customWidth="1"/>
    <col min="11792" max="11792" width="6.85546875" style="143" customWidth="1"/>
    <col min="11793" max="11793" width="6.42578125" style="143" customWidth="1"/>
    <col min="11794" max="11794" width="8.5703125" style="143" customWidth="1"/>
    <col min="11795" max="11795" width="9" style="143" customWidth="1"/>
    <col min="11796" max="11796" width="12.7109375" style="143" customWidth="1"/>
    <col min="11797" max="11797" width="7.42578125" style="143" bestFit="1" customWidth="1"/>
    <col min="11798" max="11799" width="12.7109375" style="143" customWidth="1"/>
    <col min="11800" max="11800" width="6.140625" style="143" bestFit="1" customWidth="1"/>
    <col min="11801" max="11802" width="12.7109375" style="143" customWidth="1"/>
    <col min="11803" max="11803" width="6.140625" style="143" bestFit="1" customWidth="1"/>
    <col min="11804" max="11807" width="12.7109375" style="143" customWidth="1"/>
    <col min="11808" max="12032" width="11.42578125" style="143"/>
    <col min="12033" max="12033" width="29.5703125" style="143" customWidth="1"/>
    <col min="12034" max="12034" width="9.7109375" style="143" customWidth="1"/>
    <col min="12035" max="12035" width="6.85546875" style="143" customWidth="1"/>
    <col min="12036" max="12036" width="8.42578125" style="143" customWidth="1"/>
    <col min="12037" max="12037" width="7.28515625" style="143" customWidth="1"/>
    <col min="12038" max="12038" width="8.85546875" style="143" bestFit="1" customWidth="1"/>
    <col min="12039" max="12039" width="7.42578125" style="143" bestFit="1" customWidth="1"/>
    <col min="12040" max="12040" width="6.28515625" style="143" customWidth="1"/>
    <col min="12041" max="12041" width="8.5703125" style="143" customWidth="1"/>
    <col min="12042" max="12042" width="8" style="143" customWidth="1"/>
    <col min="12043" max="12043" width="8.5703125" style="143" customWidth="1"/>
    <col min="12044" max="12044" width="8.85546875" style="143" customWidth="1"/>
    <col min="12045" max="12045" width="8" style="143" customWidth="1"/>
    <col min="12046" max="12046" width="6.28515625" style="143" customWidth="1"/>
    <col min="12047" max="12047" width="8.28515625" style="143" customWidth="1"/>
    <col min="12048" max="12048" width="6.85546875" style="143" customWidth="1"/>
    <col min="12049" max="12049" width="6.42578125" style="143" customWidth="1"/>
    <col min="12050" max="12050" width="8.5703125" style="143" customWidth="1"/>
    <col min="12051" max="12051" width="9" style="143" customWidth="1"/>
    <col min="12052" max="12052" width="12.7109375" style="143" customWidth="1"/>
    <col min="12053" max="12053" width="7.42578125" style="143" bestFit="1" customWidth="1"/>
    <col min="12054" max="12055" width="12.7109375" style="143" customWidth="1"/>
    <col min="12056" max="12056" width="6.140625" style="143" bestFit="1" customWidth="1"/>
    <col min="12057" max="12058" width="12.7109375" style="143" customWidth="1"/>
    <col min="12059" max="12059" width="6.140625" style="143" bestFit="1" customWidth="1"/>
    <col min="12060" max="12063" width="12.7109375" style="143" customWidth="1"/>
    <col min="12064" max="12288" width="11.42578125" style="143"/>
    <col min="12289" max="12289" width="29.5703125" style="143" customWidth="1"/>
    <col min="12290" max="12290" width="9.7109375" style="143" customWidth="1"/>
    <col min="12291" max="12291" width="6.85546875" style="143" customWidth="1"/>
    <col min="12292" max="12292" width="8.42578125" style="143" customWidth="1"/>
    <col min="12293" max="12293" width="7.28515625" style="143" customWidth="1"/>
    <col min="12294" max="12294" width="8.85546875" style="143" bestFit="1" customWidth="1"/>
    <col min="12295" max="12295" width="7.42578125" style="143" bestFit="1" customWidth="1"/>
    <col min="12296" max="12296" width="6.28515625" style="143" customWidth="1"/>
    <col min="12297" max="12297" width="8.5703125" style="143" customWidth="1"/>
    <col min="12298" max="12298" width="8" style="143" customWidth="1"/>
    <col min="12299" max="12299" width="8.5703125" style="143" customWidth="1"/>
    <col min="12300" max="12300" width="8.85546875" style="143" customWidth="1"/>
    <col min="12301" max="12301" width="8" style="143" customWidth="1"/>
    <col min="12302" max="12302" width="6.28515625" style="143" customWidth="1"/>
    <col min="12303" max="12303" width="8.28515625" style="143" customWidth="1"/>
    <col min="12304" max="12304" width="6.85546875" style="143" customWidth="1"/>
    <col min="12305" max="12305" width="6.42578125" style="143" customWidth="1"/>
    <col min="12306" max="12306" width="8.5703125" style="143" customWidth="1"/>
    <col min="12307" max="12307" width="9" style="143" customWidth="1"/>
    <col min="12308" max="12308" width="12.7109375" style="143" customWidth="1"/>
    <col min="12309" max="12309" width="7.42578125" style="143" bestFit="1" customWidth="1"/>
    <col min="12310" max="12311" width="12.7109375" style="143" customWidth="1"/>
    <col min="12312" max="12312" width="6.140625" style="143" bestFit="1" customWidth="1"/>
    <col min="12313" max="12314" width="12.7109375" style="143" customWidth="1"/>
    <col min="12315" max="12315" width="6.140625" style="143" bestFit="1" customWidth="1"/>
    <col min="12316" max="12319" width="12.7109375" style="143" customWidth="1"/>
    <col min="12320" max="12544" width="11.42578125" style="143"/>
    <col min="12545" max="12545" width="29.5703125" style="143" customWidth="1"/>
    <col min="12546" max="12546" width="9.7109375" style="143" customWidth="1"/>
    <col min="12547" max="12547" width="6.85546875" style="143" customWidth="1"/>
    <col min="12548" max="12548" width="8.42578125" style="143" customWidth="1"/>
    <col min="12549" max="12549" width="7.28515625" style="143" customWidth="1"/>
    <col min="12550" max="12550" width="8.85546875" style="143" bestFit="1" customWidth="1"/>
    <col min="12551" max="12551" width="7.42578125" style="143" bestFit="1" customWidth="1"/>
    <col min="12552" max="12552" width="6.28515625" style="143" customWidth="1"/>
    <col min="12553" max="12553" width="8.5703125" style="143" customWidth="1"/>
    <col min="12554" max="12554" width="8" style="143" customWidth="1"/>
    <col min="12555" max="12555" width="8.5703125" style="143" customWidth="1"/>
    <col min="12556" max="12556" width="8.85546875" style="143" customWidth="1"/>
    <col min="12557" max="12557" width="8" style="143" customWidth="1"/>
    <col min="12558" max="12558" width="6.28515625" style="143" customWidth="1"/>
    <col min="12559" max="12559" width="8.28515625" style="143" customWidth="1"/>
    <col min="12560" max="12560" width="6.85546875" style="143" customWidth="1"/>
    <col min="12561" max="12561" width="6.42578125" style="143" customWidth="1"/>
    <col min="12562" max="12562" width="8.5703125" style="143" customWidth="1"/>
    <col min="12563" max="12563" width="9" style="143" customWidth="1"/>
    <col min="12564" max="12564" width="12.7109375" style="143" customWidth="1"/>
    <col min="12565" max="12565" width="7.42578125" style="143" bestFit="1" customWidth="1"/>
    <col min="12566" max="12567" width="12.7109375" style="143" customWidth="1"/>
    <col min="12568" max="12568" width="6.140625" style="143" bestFit="1" customWidth="1"/>
    <col min="12569" max="12570" width="12.7109375" style="143" customWidth="1"/>
    <col min="12571" max="12571" width="6.140625" style="143" bestFit="1" customWidth="1"/>
    <col min="12572" max="12575" width="12.7109375" style="143" customWidth="1"/>
    <col min="12576" max="12800" width="11.42578125" style="143"/>
    <col min="12801" max="12801" width="29.5703125" style="143" customWidth="1"/>
    <col min="12802" max="12802" width="9.7109375" style="143" customWidth="1"/>
    <col min="12803" max="12803" width="6.85546875" style="143" customWidth="1"/>
    <col min="12804" max="12804" width="8.42578125" style="143" customWidth="1"/>
    <col min="12805" max="12805" width="7.28515625" style="143" customWidth="1"/>
    <col min="12806" max="12806" width="8.85546875" style="143" bestFit="1" customWidth="1"/>
    <col min="12807" max="12807" width="7.42578125" style="143" bestFit="1" customWidth="1"/>
    <col min="12808" max="12808" width="6.28515625" style="143" customWidth="1"/>
    <col min="12809" max="12809" width="8.5703125" style="143" customWidth="1"/>
    <col min="12810" max="12810" width="8" style="143" customWidth="1"/>
    <col min="12811" max="12811" width="8.5703125" style="143" customWidth="1"/>
    <col min="12812" max="12812" width="8.85546875" style="143" customWidth="1"/>
    <col min="12813" max="12813" width="8" style="143" customWidth="1"/>
    <col min="12814" max="12814" width="6.28515625" style="143" customWidth="1"/>
    <col min="12815" max="12815" width="8.28515625" style="143" customWidth="1"/>
    <col min="12816" max="12816" width="6.85546875" style="143" customWidth="1"/>
    <col min="12817" max="12817" width="6.42578125" style="143" customWidth="1"/>
    <col min="12818" max="12818" width="8.5703125" style="143" customWidth="1"/>
    <col min="12819" max="12819" width="9" style="143" customWidth="1"/>
    <col min="12820" max="12820" width="12.7109375" style="143" customWidth="1"/>
    <col min="12821" max="12821" width="7.42578125" style="143" bestFit="1" customWidth="1"/>
    <col min="12822" max="12823" width="12.7109375" style="143" customWidth="1"/>
    <col min="12824" max="12824" width="6.140625" style="143" bestFit="1" customWidth="1"/>
    <col min="12825" max="12826" width="12.7109375" style="143" customWidth="1"/>
    <col min="12827" max="12827" width="6.140625" style="143" bestFit="1" customWidth="1"/>
    <col min="12828" max="12831" width="12.7109375" style="143" customWidth="1"/>
    <col min="12832" max="13056" width="11.42578125" style="143"/>
    <col min="13057" max="13057" width="29.5703125" style="143" customWidth="1"/>
    <col min="13058" max="13058" width="9.7109375" style="143" customWidth="1"/>
    <col min="13059" max="13059" width="6.85546875" style="143" customWidth="1"/>
    <col min="13060" max="13060" width="8.42578125" style="143" customWidth="1"/>
    <col min="13061" max="13061" width="7.28515625" style="143" customWidth="1"/>
    <col min="13062" max="13062" width="8.85546875" style="143" bestFit="1" customWidth="1"/>
    <col min="13063" max="13063" width="7.42578125" style="143" bestFit="1" customWidth="1"/>
    <col min="13064" max="13064" width="6.28515625" style="143" customWidth="1"/>
    <col min="13065" max="13065" width="8.5703125" style="143" customWidth="1"/>
    <col min="13066" max="13066" width="8" style="143" customWidth="1"/>
    <col min="13067" max="13067" width="8.5703125" style="143" customWidth="1"/>
    <col min="13068" max="13068" width="8.85546875" style="143" customWidth="1"/>
    <col min="13069" max="13069" width="8" style="143" customWidth="1"/>
    <col min="13070" max="13070" width="6.28515625" style="143" customWidth="1"/>
    <col min="13071" max="13071" width="8.28515625" style="143" customWidth="1"/>
    <col min="13072" max="13072" width="6.85546875" style="143" customWidth="1"/>
    <col min="13073" max="13073" width="6.42578125" style="143" customWidth="1"/>
    <col min="13074" max="13074" width="8.5703125" style="143" customWidth="1"/>
    <col min="13075" max="13075" width="9" style="143" customWidth="1"/>
    <col min="13076" max="13076" width="12.7109375" style="143" customWidth="1"/>
    <col min="13077" max="13077" width="7.42578125" style="143" bestFit="1" customWidth="1"/>
    <col min="13078" max="13079" width="12.7109375" style="143" customWidth="1"/>
    <col min="13080" max="13080" width="6.140625" style="143" bestFit="1" customWidth="1"/>
    <col min="13081" max="13082" width="12.7109375" style="143" customWidth="1"/>
    <col min="13083" max="13083" width="6.140625" style="143" bestFit="1" customWidth="1"/>
    <col min="13084" max="13087" width="12.7109375" style="143" customWidth="1"/>
    <col min="13088" max="13312" width="11.42578125" style="143"/>
    <col min="13313" max="13313" width="29.5703125" style="143" customWidth="1"/>
    <col min="13314" max="13314" width="9.7109375" style="143" customWidth="1"/>
    <col min="13315" max="13315" width="6.85546875" style="143" customWidth="1"/>
    <col min="13316" max="13316" width="8.42578125" style="143" customWidth="1"/>
    <col min="13317" max="13317" width="7.28515625" style="143" customWidth="1"/>
    <col min="13318" max="13318" width="8.85546875" style="143" bestFit="1" customWidth="1"/>
    <col min="13319" max="13319" width="7.42578125" style="143" bestFit="1" customWidth="1"/>
    <col min="13320" max="13320" width="6.28515625" style="143" customWidth="1"/>
    <col min="13321" max="13321" width="8.5703125" style="143" customWidth="1"/>
    <col min="13322" max="13322" width="8" style="143" customWidth="1"/>
    <col min="13323" max="13323" width="8.5703125" style="143" customWidth="1"/>
    <col min="13324" max="13324" width="8.85546875" style="143" customWidth="1"/>
    <col min="13325" max="13325" width="8" style="143" customWidth="1"/>
    <col min="13326" max="13326" width="6.28515625" style="143" customWidth="1"/>
    <col min="13327" max="13327" width="8.28515625" style="143" customWidth="1"/>
    <col min="13328" max="13328" width="6.85546875" style="143" customWidth="1"/>
    <col min="13329" max="13329" width="6.42578125" style="143" customWidth="1"/>
    <col min="13330" max="13330" width="8.5703125" style="143" customWidth="1"/>
    <col min="13331" max="13331" width="9" style="143" customWidth="1"/>
    <col min="13332" max="13332" width="12.7109375" style="143" customWidth="1"/>
    <col min="13333" max="13333" width="7.42578125" style="143" bestFit="1" customWidth="1"/>
    <col min="13334" max="13335" width="12.7109375" style="143" customWidth="1"/>
    <col min="13336" max="13336" width="6.140625" style="143" bestFit="1" customWidth="1"/>
    <col min="13337" max="13338" width="12.7109375" style="143" customWidth="1"/>
    <col min="13339" max="13339" width="6.140625" style="143" bestFit="1" customWidth="1"/>
    <col min="13340" max="13343" width="12.7109375" style="143" customWidth="1"/>
    <col min="13344" max="13568" width="11.42578125" style="143"/>
    <col min="13569" max="13569" width="29.5703125" style="143" customWidth="1"/>
    <col min="13570" max="13570" width="9.7109375" style="143" customWidth="1"/>
    <col min="13571" max="13571" width="6.85546875" style="143" customWidth="1"/>
    <col min="13572" max="13572" width="8.42578125" style="143" customWidth="1"/>
    <col min="13573" max="13573" width="7.28515625" style="143" customWidth="1"/>
    <col min="13574" max="13574" width="8.85546875" style="143" bestFit="1" customWidth="1"/>
    <col min="13575" max="13575" width="7.42578125" style="143" bestFit="1" customWidth="1"/>
    <col min="13576" max="13576" width="6.28515625" style="143" customWidth="1"/>
    <col min="13577" max="13577" width="8.5703125" style="143" customWidth="1"/>
    <col min="13578" max="13578" width="8" style="143" customWidth="1"/>
    <col min="13579" max="13579" width="8.5703125" style="143" customWidth="1"/>
    <col min="13580" max="13580" width="8.85546875" style="143" customWidth="1"/>
    <col min="13581" max="13581" width="8" style="143" customWidth="1"/>
    <col min="13582" max="13582" width="6.28515625" style="143" customWidth="1"/>
    <col min="13583" max="13583" width="8.28515625" style="143" customWidth="1"/>
    <col min="13584" max="13584" width="6.85546875" style="143" customWidth="1"/>
    <col min="13585" max="13585" width="6.42578125" style="143" customWidth="1"/>
    <col min="13586" max="13586" width="8.5703125" style="143" customWidth="1"/>
    <col min="13587" max="13587" width="9" style="143" customWidth="1"/>
    <col min="13588" max="13588" width="12.7109375" style="143" customWidth="1"/>
    <col min="13589" max="13589" width="7.42578125" style="143" bestFit="1" customWidth="1"/>
    <col min="13590" max="13591" width="12.7109375" style="143" customWidth="1"/>
    <col min="13592" max="13592" width="6.140625" style="143" bestFit="1" customWidth="1"/>
    <col min="13593" max="13594" width="12.7109375" style="143" customWidth="1"/>
    <col min="13595" max="13595" width="6.140625" style="143" bestFit="1" customWidth="1"/>
    <col min="13596" max="13599" width="12.7109375" style="143" customWidth="1"/>
    <col min="13600" max="13824" width="11.42578125" style="143"/>
    <col min="13825" max="13825" width="29.5703125" style="143" customWidth="1"/>
    <col min="13826" max="13826" width="9.7109375" style="143" customWidth="1"/>
    <col min="13827" max="13827" width="6.85546875" style="143" customWidth="1"/>
    <col min="13828" max="13828" width="8.42578125" style="143" customWidth="1"/>
    <col min="13829" max="13829" width="7.28515625" style="143" customWidth="1"/>
    <col min="13830" max="13830" width="8.85546875" style="143" bestFit="1" customWidth="1"/>
    <col min="13831" max="13831" width="7.42578125" style="143" bestFit="1" customWidth="1"/>
    <col min="13832" max="13832" width="6.28515625" style="143" customWidth="1"/>
    <col min="13833" max="13833" width="8.5703125" style="143" customWidth="1"/>
    <col min="13834" max="13834" width="8" style="143" customWidth="1"/>
    <col min="13835" max="13835" width="8.5703125" style="143" customWidth="1"/>
    <col min="13836" max="13836" width="8.85546875" style="143" customWidth="1"/>
    <col min="13837" max="13837" width="8" style="143" customWidth="1"/>
    <col min="13838" max="13838" width="6.28515625" style="143" customWidth="1"/>
    <col min="13839" max="13839" width="8.28515625" style="143" customWidth="1"/>
    <col min="13840" max="13840" width="6.85546875" style="143" customWidth="1"/>
    <col min="13841" max="13841" width="6.42578125" style="143" customWidth="1"/>
    <col min="13842" max="13842" width="8.5703125" style="143" customWidth="1"/>
    <col min="13843" max="13843" width="9" style="143" customWidth="1"/>
    <col min="13844" max="13844" width="12.7109375" style="143" customWidth="1"/>
    <col min="13845" max="13845" width="7.42578125" style="143" bestFit="1" customWidth="1"/>
    <col min="13846" max="13847" width="12.7109375" style="143" customWidth="1"/>
    <col min="13848" max="13848" width="6.140625" style="143" bestFit="1" customWidth="1"/>
    <col min="13849" max="13850" width="12.7109375" style="143" customWidth="1"/>
    <col min="13851" max="13851" width="6.140625" style="143" bestFit="1" customWidth="1"/>
    <col min="13852" max="13855" width="12.7109375" style="143" customWidth="1"/>
    <col min="13856" max="14080" width="11.42578125" style="143"/>
    <col min="14081" max="14081" width="29.5703125" style="143" customWidth="1"/>
    <col min="14082" max="14082" width="9.7109375" style="143" customWidth="1"/>
    <col min="14083" max="14083" width="6.85546875" style="143" customWidth="1"/>
    <col min="14084" max="14084" width="8.42578125" style="143" customWidth="1"/>
    <col min="14085" max="14085" width="7.28515625" style="143" customWidth="1"/>
    <col min="14086" max="14086" width="8.85546875" style="143" bestFit="1" customWidth="1"/>
    <col min="14087" max="14087" width="7.42578125" style="143" bestFit="1" customWidth="1"/>
    <col min="14088" max="14088" width="6.28515625" style="143" customWidth="1"/>
    <col min="14089" max="14089" width="8.5703125" style="143" customWidth="1"/>
    <col min="14090" max="14090" width="8" style="143" customWidth="1"/>
    <col min="14091" max="14091" width="8.5703125" style="143" customWidth="1"/>
    <col min="14092" max="14092" width="8.85546875" style="143" customWidth="1"/>
    <col min="14093" max="14093" width="8" style="143" customWidth="1"/>
    <col min="14094" max="14094" width="6.28515625" style="143" customWidth="1"/>
    <col min="14095" max="14095" width="8.28515625" style="143" customWidth="1"/>
    <col min="14096" max="14096" width="6.85546875" style="143" customWidth="1"/>
    <col min="14097" max="14097" width="6.42578125" style="143" customWidth="1"/>
    <col min="14098" max="14098" width="8.5703125" style="143" customWidth="1"/>
    <col min="14099" max="14099" width="9" style="143" customWidth="1"/>
    <col min="14100" max="14100" width="12.7109375" style="143" customWidth="1"/>
    <col min="14101" max="14101" width="7.42578125" style="143" bestFit="1" customWidth="1"/>
    <col min="14102" max="14103" width="12.7109375" style="143" customWidth="1"/>
    <col min="14104" max="14104" width="6.140625" style="143" bestFit="1" customWidth="1"/>
    <col min="14105" max="14106" width="12.7109375" style="143" customWidth="1"/>
    <col min="14107" max="14107" width="6.140625" style="143" bestFit="1" customWidth="1"/>
    <col min="14108" max="14111" width="12.7109375" style="143" customWidth="1"/>
    <col min="14112" max="14336" width="11.42578125" style="143"/>
    <col min="14337" max="14337" width="29.5703125" style="143" customWidth="1"/>
    <col min="14338" max="14338" width="9.7109375" style="143" customWidth="1"/>
    <col min="14339" max="14339" width="6.85546875" style="143" customWidth="1"/>
    <col min="14340" max="14340" width="8.42578125" style="143" customWidth="1"/>
    <col min="14341" max="14341" width="7.28515625" style="143" customWidth="1"/>
    <col min="14342" max="14342" width="8.85546875" style="143" bestFit="1" customWidth="1"/>
    <col min="14343" max="14343" width="7.42578125" style="143" bestFit="1" customWidth="1"/>
    <col min="14344" max="14344" width="6.28515625" style="143" customWidth="1"/>
    <col min="14345" max="14345" width="8.5703125" style="143" customWidth="1"/>
    <col min="14346" max="14346" width="8" style="143" customWidth="1"/>
    <col min="14347" max="14347" width="8.5703125" style="143" customWidth="1"/>
    <col min="14348" max="14348" width="8.85546875" style="143" customWidth="1"/>
    <col min="14349" max="14349" width="8" style="143" customWidth="1"/>
    <col min="14350" max="14350" width="6.28515625" style="143" customWidth="1"/>
    <col min="14351" max="14351" width="8.28515625" style="143" customWidth="1"/>
    <col min="14352" max="14352" width="6.85546875" style="143" customWidth="1"/>
    <col min="14353" max="14353" width="6.42578125" style="143" customWidth="1"/>
    <col min="14354" max="14354" width="8.5703125" style="143" customWidth="1"/>
    <col min="14355" max="14355" width="9" style="143" customWidth="1"/>
    <col min="14356" max="14356" width="12.7109375" style="143" customWidth="1"/>
    <col min="14357" max="14357" width="7.42578125" style="143" bestFit="1" customWidth="1"/>
    <col min="14358" max="14359" width="12.7109375" style="143" customWidth="1"/>
    <col min="14360" max="14360" width="6.140625" style="143" bestFit="1" customWidth="1"/>
    <col min="14361" max="14362" width="12.7109375" style="143" customWidth="1"/>
    <col min="14363" max="14363" width="6.140625" style="143" bestFit="1" customWidth="1"/>
    <col min="14364" max="14367" width="12.7109375" style="143" customWidth="1"/>
    <col min="14368" max="14592" width="11.42578125" style="143"/>
    <col min="14593" max="14593" width="29.5703125" style="143" customWidth="1"/>
    <col min="14594" max="14594" width="9.7109375" style="143" customWidth="1"/>
    <col min="14595" max="14595" width="6.85546875" style="143" customWidth="1"/>
    <col min="14596" max="14596" width="8.42578125" style="143" customWidth="1"/>
    <col min="14597" max="14597" width="7.28515625" style="143" customWidth="1"/>
    <col min="14598" max="14598" width="8.85546875" style="143" bestFit="1" customWidth="1"/>
    <col min="14599" max="14599" width="7.42578125" style="143" bestFit="1" customWidth="1"/>
    <col min="14600" max="14600" width="6.28515625" style="143" customWidth="1"/>
    <col min="14601" max="14601" width="8.5703125" style="143" customWidth="1"/>
    <col min="14602" max="14602" width="8" style="143" customWidth="1"/>
    <col min="14603" max="14603" width="8.5703125" style="143" customWidth="1"/>
    <col min="14604" max="14604" width="8.85546875" style="143" customWidth="1"/>
    <col min="14605" max="14605" width="8" style="143" customWidth="1"/>
    <col min="14606" max="14606" width="6.28515625" style="143" customWidth="1"/>
    <col min="14607" max="14607" width="8.28515625" style="143" customWidth="1"/>
    <col min="14608" max="14608" width="6.85546875" style="143" customWidth="1"/>
    <col min="14609" max="14609" width="6.42578125" style="143" customWidth="1"/>
    <col min="14610" max="14610" width="8.5703125" style="143" customWidth="1"/>
    <col min="14611" max="14611" width="9" style="143" customWidth="1"/>
    <col min="14612" max="14612" width="12.7109375" style="143" customWidth="1"/>
    <col min="14613" max="14613" width="7.42578125" style="143" bestFit="1" customWidth="1"/>
    <col min="14614" max="14615" width="12.7109375" style="143" customWidth="1"/>
    <col min="14616" max="14616" width="6.140625" style="143" bestFit="1" customWidth="1"/>
    <col min="14617" max="14618" width="12.7109375" style="143" customWidth="1"/>
    <col min="14619" max="14619" width="6.140625" style="143" bestFit="1" customWidth="1"/>
    <col min="14620" max="14623" width="12.7109375" style="143" customWidth="1"/>
    <col min="14624" max="14848" width="11.42578125" style="143"/>
    <col min="14849" max="14849" width="29.5703125" style="143" customWidth="1"/>
    <col min="14850" max="14850" width="9.7109375" style="143" customWidth="1"/>
    <col min="14851" max="14851" width="6.85546875" style="143" customWidth="1"/>
    <col min="14852" max="14852" width="8.42578125" style="143" customWidth="1"/>
    <col min="14853" max="14853" width="7.28515625" style="143" customWidth="1"/>
    <col min="14854" max="14854" width="8.85546875" style="143" bestFit="1" customWidth="1"/>
    <col min="14855" max="14855" width="7.42578125" style="143" bestFit="1" customWidth="1"/>
    <col min="14856" max="14856" width="6.28515625" style="143" customWidth="1"/>
    <col min="14857" max="14857" width="8.5703125" style="143" customWidth="1"/>
    <col min="14858" max="14858" width="8" style="143" customWidth="1"/>
    <col min="14859" max="14859" width="8.5703125" style="143" customWidth="1"/>
    <col min="14860" max="14860" width="8.85546875" style="143" customWidth="1"/>
    <col min="14861" max="14861" width="8" style="143" customWidth="1"/>
    <col min="14862" max="14862" width="6.28515625" style="143" customWidth="1"/>
    <col min="14863" max="14863" width="8.28515625" style="143" customWidth="1"/>
    <col min="14864" max="14864" width="6.85546875" style="143" customWidth="1"/>
    <col min="14865" max="14865" width="6.42578125" style="143" customWidth="1"/>
    <col min="14866" max="14866" width="8.5703125" style="143" customWidth="1"/>
    <col min="14867" max="14867" width="9" style="143" customWidth="1"/>
    <col min="14868" max="14868" width="12.7109375" style="143" customWidth="1"/>
    <col min="14869" max="14869" width="7.42578125" style="143" bestFit="1" customWidth="1"/>
    <col min="14870" max="14871" width="12.7109375" style="143" customWidth="1"/>
    <col min="14872" max="14872" width="6.140625" style="143" bestFit="1" customWidth="1"/>
    <col min="14873" max="14874" width="12.7109375" style="143" customWidth="1"/>
    <col min="14875" max="14875" width="6.140625" style="143" bestFit="1" customWidth="1"/>
    <col min="14876" max="14879" width="12.7109375" style="143" customWidth="1"/>
    <col min="14880" max="15104" width="11.42578125" style="143"/>
    <col min="15105" max="15105" width="29.5703125" style="143" customWidth="1"/>
    <col min="15106" max="15106" width="9.7109375" style="143" customWidth="1"/>
    <col min="15107" max="15107" width="6.85546875" style="143" customWidth="1"/>
    <col min="15108" max="15108" width="8.42578125" style="143" customWidth="1"/>
    <col min="15109" max="15109" width="7.28515625" style="143" customWidth="1"/>
    <col min="15110" max="15110" width="8.85546875" style="143" bestFit="1" customWidth="1"/>
    <col min="15111" max="15111" width="7.42578125" style="143" bestFit="1" customWidth="1"/>
    <col min="15112" max="15112" width="6.28515625" style="143" customWidth="1"/>
    <col min="15113" max="15113" width="8.5703125" style="143" customWidth="1"/>
    <col min="15114" max="15114" width="8" style="143" customWidth="1"/>
    <col min="15115" max="15115" width="8.5703125" style="143" customWidth="1"/>
    <col min="15116" max="15116" width="8.85546875" style="143" customWidth="1"/>
    <col min="15117" max="15117" width="8" style="143" customWidth="1"/>
    <col min="15118" max="15118" width="6.28515625" style="143" customWidth="1"/>
    <col min="15119" max="15119" width="8.28515625" style="143" customWidth="1"/>
    <col min="15120" max="15120" width="6.85546875" style="143" customWidth="1"/>
    <col min="15121" max="15121" width="6.42578125" style="143" customWidth="1"/>
    <col min="15122" max="15122" width="8.5703125" style="143" customWidth="1"/>
    <col min="15123" max="15123" width="9" style="143" customWidth="1"/>
    <col min="15124" max="15124" width="12.7109375" style="143" customWidth="1"/>
    <col min="15125" max="15125" width="7.42578125" style="143" bestFit="1" customWidth="1"/>
    <col min="15126" max="15127" width="12.7109375" style="143" customWidth="1"/>
    <col min="15128" max="15128" width="6.140625" style="143" bestFit="1" customWidth="1"/>
    <col min="15129" max="15130" width="12.7109375" style="143" customWidth="1"/>
    <col min="15131" max="15131" width="6.140625" style="143" bestFit="1" customWidth="1"/>
    <col min="15132" max="15135" width="12.7109375" style="143" customWidth="1"/>
    <col min="15136" max="15360" width="11.42578125" style="143"/>
    <col min="15361" max="15361" width="29.5703125" style="143" customWidth="1"/>
    <col min="15362" max="15362" width="9.7109375" style="143" customWidth="1"/>
    <col min="15363" max="15363" width="6.85546875" style="143" customWidth="1"/>
    <col min="15364" max="15364" width="8.42578125" style="143" customWidth="1"/>
    <col min="15365" max="15365" width="7.28515625" style="143" customWidth="1"/>
    <col min="15366" max="15366" width="8.85546875" style="143" bestFit="1" customWidth="1"/>
    <col min="15367" max="15367" width="7.42578125" style="143" bestFit="1" customWidth="1"/>
    <col min="15368" max="15368" width="6.28515625" style="143" customWidth="1"/>
    <col min="15369" max="15369" width="8.5703125" style="143" customWidth="1"/>
    <col min="15370" max="15370" width="8" style="143" customWidth="1"/>
    <col min="15371" max="15371" width="8.5703125" style="143" customWidth="1"/>
    <col min="15372" max="15372" width="8.85546875" style="143" customWidth="1"/>
    <col min="15373" max="15373" width="8" style="143" customWidth="1"/>
    <col min="15374" max="15374" width="6.28515625" style="143" customWidth="1"/>
    <col min="15375" max="15375" width="8.28515625" style="143" customWidth="1"/>
    <col min="15376" max="15376" width="6.85546875" style="143" customWidth="1"/>
    <col min="15377" max="15377" width="6.42578125" style="143" customWidth="1"/>
    <col min="15378" max="15378" width="8.5703125" style="143" customWidth="1"/>
    <col min="15379" max="15379" width="9" style="143" customWidth="1"/>
    <col min="15380" max="15380" width="12.7109375" style="143" customWidth="1"/>
    <col min="15381" max="15381" width="7.42578125" style="143" bestFit="1" customWidth="1"/>
    <col min="15382" max="15383" width="12.7109375" style="143" customWidth="1"/>
    <col min="15384" max="15384" width="6.140625" style="143" bestFit="1" customWidth="1"/>
    <col min="15385" max="15386" width="12.7109375" style="143" customWidth="1"/>
    <col min="15387" max="15387" width="6.140625" style="143" bestFit="1" customWidth="1"/>
    <col min="15388" max="15391" width="12.7109375" style="143" customWidth="1"/>
    <col min="15392" max="15616" width="11.42578125" style="143"/>
    <col min="15617" max="15617" width="29.5703125" style="143" customWidth="1"/>
    <col min="15618" max="15618" width="9.7109375" style="143" customWidth="1"/>
    <col min="15619" max="15619" width="6.85546875" style="143" customWidth="1"/>
    <col min="15620" max="15620" width="8.42578125" style="143" customWidth="1"/>
    <col min="15621" max="15621" width="7.28515625" style="143" customWidth="1"/>
    <col min="15622" max="15622" width="8.85546875" style="143" bestFit="1" customWidth="1"/>
    <col min="15623" max="15623" width="7.42578125" style="143" bestFit="1" customWidth="1"/>
    <col min="15624" max="15624" width="6.28515625" style="143" customWidth="1"/>
    <col min="15625" max="15625" width="8.5703125" style="143" customWidth="1"/>
    <col min="15626" max="15626" width="8" style="143" customWidth="1"/>
    <col min="15627" max="15627" width="8.5703125" style="143" customWidth="1"/>
    <col min="15628" max="15628" width="8.85546875" style="143" customWidth="1"/>
    <col min="15629" max="15629" width="8" style="143" customWidth="1"/>
    <col min="15630" max="15630" width="6.28515625" style="143" customWidth="1"/>
    <col min="15631" max="15631" width="8.28515625" style="143" customWidth="1"/>
    <col min="15632" max="15632" width="6.85546875" style="143" customWidth="1"/>
    <col min="15633" max="15633" width="6.42578125" style="143" customWidth="1"/>
    <col min="15634" max="15634" width="8.5703125" style="143" customWidth="1"/>
    <col min="15635" max="15635" width="9" style="143" customWidth="1"/>
    <col min="15636" max="15636" width="12.7109375" style="143" customWidth="1"/>
    <col min="15637" max="15637" width="7.42578125" style="143" bestFit="1" customWidth="1"/>
    <col min="15638" max="15639" width="12.7109375" style="143" customWidth="1"/>
    <col min="15640" max="15640" width="6.140625" style="143" bestFit="1" customWidth="1"/>
    <col min="15641" max="15642" width="12.7109375" style="143" customWidth="1"/>
    <col min="15643" max="15643" width="6.140625" style="143" bestFit="1" customWidth="1"/>
    <col min="15644" max="15647" width="12.7109375" style="143" customWidth="1"/>
    <col min="15648" max="15872" width="11.42578125" style="143"/>
    <col min="15873" max="15873" width="29.5703125" style="143" customWidth="1"/>
    <col min="15874" max="15874" width="9.7109375" style="143" customWidth="1"/>
    <col min="15875" max="15875" width="6.85546875" style="143" customWidth="1"/>
    <col min="15876" max="15876" width="8.42578125" style="143" customWidth="1"/>
    <col min="15877" max="15877" width="7.28515625" style="143" customWidth="1"/>
    <col min="15878" max="15878" width="8.85546875" style="143" bestFit="1" customWidth="1"/>
    <col min="15879" max="15879" width="7.42578125" style="143" bestFit="1" customWidth="1"/>
    <col min="15880" max="15880" width="6.28515625" style="143" customWidth="1"/>
    <col min="15881" max="15881" width="8.5703125" style="143" customWidth="1"/>
    <col min="15882" max="15882" width="8" style="143" customWidth="1"/>
    <col min="15883" max="15883" width="8.5703125" style="143" customWidth="1"/>
    <col min="15884" max="15884" width="8.85546875" style="143" customWidth="1"/>
    <col min="15885" max="15885" width="8" style="143" customWidth="1"/>
    <col min="15886" max="15886" width="6.28515625" style="143" customWidth="1"/>
    <col min="15887" max="15887" width="8.28515625" style="143" customWidth="1"/>
    <col min="15888" max="15888" width="6.85546875" style="143" customWidth="1"/>
    <col min="15889" max="15889" width="6.42578125" style="143" customWidth="1"/>
    <col min="15890" max="15890" width="8.5703125" style="143" customWidth="1"/>
    <col min="15891" max="15891" width="9" style="143" customWidth="1"/>
    <col min="15892" max="15892" width="12.7109375" style="143" customWidth="1"/>
    <col min="15893" max="15893" width="7.42578125" style="143" bestFit="1" customWidth="1"/>
    <col min="15894" max="15895" width="12.7109375" style="143" customWidth="1"/>
    <col min="15896" max="15896" width="6.140625" style="143" bestFit="1" customWidth="1"/>
    <col min="15897" max="15898" width="12.7109375" style="143" customWidth="1"/>
    <col min="15899" max="15899" width="6.140625" style="143" bestFit="1" customWidth="1"/>
    <col min="15900" max="15903" width="12.7109375" style="143" customWidth="1"/>
    <col min="15904" max="16128" width="11.42578125" style="143"/>
    <col min="16129" max="16129" width="29.5703125" style="143" customWidth="1"/>
    <col min="16130" max="16130" width="9.7109375" style="143" customWidth="1"/>
    <col min="16131" max="16131" width="6.85546875" style="143" customWidth="1"/>
    <col min="16132" max="16132" width="8.42578125" style="143" customWidth="1"/>
    <col min="16133" max="16133" width="7.28515625" style="143" customWidth="1"/>
    <col min="16134" max="16134" width="8.85546875" style="143" bestFit="1" customWidth="1"/>
    <col min="16135" max="16135" width="7.42578125" style="143" bestFit="1" customWidth="1"/>
    <col min="16136" max="16136" width="6.28515625" style="143" customWidth="1"/>
    <col min="16137" max="16137" width="8.5703125" style="143" customWidth="1"/>
    <col min="16138" max="16138" width="8" style="143" customWidth="1"/>
    <col min="16139" max="16139" width="8.5703125" style="143" customWidth="1"/>
    <col min="16140" max="16140" width="8.85546875" style="143" customWidth="1"/>
    <col min="16141" max="16141" width="8" style="143" customWidth="1"/>
    <col min="16142" max="16142" width="6.28515625" style="143" customWidth="1"/>
    <col min="16143" max="16143" width="8.28515625" style="143" customWidth="1"/>
    <col min="16144" max="16144" width="6.85546875" style="143" customWidth="1"/>
    <col min="16145" max="16145" width="6.42578125" style="143" customWidth="1"/>
    <col min="16146" max="16146" width="8.5703125" style="143" customWidth="1"/>
    <col min="16147" max="16147" width="9" style="143" customWidth="1"/>
    <col min="16148" max="16148" width="12.7109375" style="143" customWidth="1"/>
    <col min="16149" max="16149" width="7.42578125" style="143" bestFit="1" customWidth="1"/>
    <col min="16150" max="16151" width="12.7109375" style="143" customWidth="1"/>
    <col min="16152" max="16152" width="6.140625" style="143" bestFit="1" customWidth="1"/>
    <col min="16153" max="16154" width="12.7109375" style="143" customWidth="1"/>
    <col min="16155" max="16155" width="6.140625" style="143" bestFit="1" customWidth="1"/>
    <col min="16156" max="16159" width="12.7109375" style="143" customWidth="1"/>
    <col min="16160" max="16384" width="11.42578125" style="143"/>
  </cols>
  <sheetData>
    <row r="1" spans="1:32" x14ac:dyDescent="0.2">
      <c r="AD1" s="260"/>
      <c r="AF1" s="261"/>
    </row>
    <row r="2" spans="1:32" s="263" customFormat="1" ht="15" x14ac:dyDescent="0.2">
      <c r="A2" s="90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32" s="263" customFormat="1" ht="15.75" x14ac:dyDescent="0.25">
      <c r="A3" s="262"/>
      <c r="B3" s="262"/>
      <c r="C3" s="262"/>
      <c r="D3" s="262"/>
      <c r="E3" s="262"/>
      <c r="F3" s="262"/>
      <c r="G3" s="264"/>
      <c r="H3" s="264"/>
      <c r="I3" s="264"/>
      <c r="J3" s="262"/>
      <c r="K3" s="262"/>
      <c r="L3" s="262"/>
      <c r="M3" s="262"/>
      <c r="N3" s="262"/>
      <c r="O3" s="262"/>
    </row>
    <row r="4" spans="1:32" s="263" customFormat="1" ht="15.75" thickBo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1:32" s="263" customFormat="1" ht="17.25" thickBot="1" x14ac:dyDescent="0.3">
      <c r="A5" s="265" t="s">
        <v>226</v>
      </c>
      <c r="B5" s="257"/>
      <c r="C5" s="257"/>
      <c r="D5" s="257"/>
      <c r="E5" s="257"/>
      <c r="F5" s="257"/>
      <c r="G5" s="266"/>
      <c r="H5" s="266"/>
      <c r="I5" s="262"/>
      <c r="J5" s="262"/>
      <c r="K5" s="262"/>
      <c r="L5" s="262"/>
      <c r="M5" s="262"/>
      <c r="N5" s="262"/>
      <c r="O5" s="262"/>
    </row>
    <row r="6" spans="1:32" s="263" customFormat="1" ht="15.75" thickBot="1" x14ac:dyDescent="0.25">
      <c r="A6" s="267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</row>
    <row r="7" spans="1:32" s="263" customFormat="1" ht="16.5" customHeight="1" thickBot="1" x14ac:dyDescent="0.3">
      <c r="A7" s="262"/>
      <c r="B7" s="1902" t="s">
        <v>0</v>
      </c>
      <c r="C7" s="1903"/>
      <c r="D7" s="1904"/>
      <c r="E7" s="1902" t="s">
        <v>1</v>
      </c>
      <c r="F7" s="1903"/>
      <c r="G7" s="1904"/>
      <c r="H7" s="1902" t="s">
        <v>2</v>
      </c>
      <c r="I7" s="1903"/>
      <c r="J7" s="1904"/>
      <c r="K7" s="1902" t="s">
        <v>3</v>
      </c>
      <c r="L7" s="1903"/>
      <c r="M7" s="1904"/>
      <c r="N7" s="1902" t="s">
        <v>4</v>
      </c>
      <c r="O7" s="1903"/>
      <c r="P7" s="1904"/>
      <c r="Q7" s="1902" t="s">
        <v>5</v>
      </c>
      <c r="R7" s="1903"/>
      <c r="S7" s="1904"/>
    </row>
    <row r="8" spans="1:32" s="269" customFormat="1" ht="16.5" thickBot="1" x14ac:dyDescent="0.3">
      <c r="A8" s="268"/>
      <c r="B8" s="380" t="s">
        <v>227</v>
      </c>
      <c r="C8" s="381" t="s">
        <v>228</v>
      </c>
      <c r="D8" s="382" t="s">
        <v>215</v>
      </c>
      <c r="E8" s="380" t="s">
        <v>227</v>
      </c>
      <c r="F8" s="381" t="s">
        <v>228</v>
      </c>
      <c r="G8" s="382" t="s">
        <v>215</v>
      </c>
      <c r="H8" s="380" t="s">
        <v>227</v>
      </c>
      <c r="I8" s="381" t="s">
        <v>228</v>
      </c>
      <c r="J8" s="382" t="s">
        <v>215</v>
      </c>
      <c r="K8" s="380" t="s">
        <v>227</v>
      </c>
      <c r="L8" s="381" t="s">
        <v>228</v>
      </c>
      <c r="M8" s="382" t="s">
        <v>215</v>
      </c>
      <c r="N8" s="380" t="s">
        <v>227</v>
      </c>
      <c r="O8" s="381" t="s">
        <v>228</v>
      </c>
      <c r="P8" s="382" t="s">
        <v>215</v>
      </c>
      <c r="Q8" s="380" t="s">
        <v>227</v>
      </c>
      <c r="R8" s="381" t="s">
        <v>228</v>
      </c>
      <c r="S8" s="382" t="s">
        <v>215</v>
      </c>
    </row>
    <row r="9" spans="1:32" s="263" customFormat="1" ht="15" x14ac:dyDescent="0.2">
      <c r="A9" s="270" t="s">
        <v>229</v>
      </c>
      <c r="B9" s="383"/>
      <c r="C9" s="384">
        <f>DATOS!$D23</f>
        <v>3</v>
      </c>
      <c r="D9" s="385" t="e">
        <f>$C9/$B9</f>
        <v>#DIV/0!</v>
      </c>
      <c r="E9" s="383"/>
      <c r="F9" s="384">
        <f>DATOS!$F23</f>
        <v>3</v>
      </c>
      <c r="G9" s="385" t="e">
        <f>($F9/$E9)</f>
        <v>#DIV/0!</v>
      </c>
      <c r="H9" s="383"/>
      <c r="I9" s="384">
        <f>DATOS!$H23</f>
        <v>3</v>
      </c>
      <c r="J9" s="385" t="e">
        <f>($I9/$H9)</f>
        <v>#DIV/0!</v>
      </c>
      <c r="K9" s="383"/>
      <c r="L9" s="384">
        <f>DATOS!$J23</f>
        <v>3</v>
      </c>
      <c r="M9" s="385" t="e">
        <f>($L9/$K9)</f>
        <v>#DIV/0!</v>
      </c>
      <c r="N9" s="383"/>
      <c r="O9" s="384">
        <f>DATOS!$L23</f>
        <v>3</v>
      </c>
      <c r="P9" s="385" t="e">
        <f>($O9/$N9)</f>
        <v>#DIV/0!</v>
      </c>
      <c r="Q9" s="383"/>
      <c r="R9" s="384">
        <f>DATOS!$N23</f>
        <v>3</v>
      </c>
      <c r="S9" s="385" t="e">
        <f>($R9/$Q9)</f>
        <v>#DIV/0!</v>
      </c>
    </row>
    <row r="10" spans="1:32" s="263" customFormat="1" ht="15" x14ac:dyDescent="0.2">
      <c r="A10" s="271" t="s">
        <v>230</v>
      </c>
      <c r="B10" s="386"/>
      <c r="C10" s="384">
        <f>DATOS!$D24</f>
        <v>3</v>
      </c>
      <c r="D10" s="385" t="e">
        <f t="shared" ref="D10:D16" si="0">$C10/$B10</f>
        <v>#DIV/0!</v>
      </c>
      <c r="E10" s="386"/>
      <c r="F10" s="384">
        <f>DATOS!$F24</f>
        <v>3</v>
      </c>
      <c r="G10" s="385" t="e">
        <f t="shared" ref="G10:G16" si="1">($F10/$E10)</f>
        <v>#DIV/0!</v>
      </c>
      <c r="H10" s="386"/>
      <c r="I10" s="384">
        <f>DATOS!$H24</f>
        <v>3</v>
      </c>
      <c r="J10" s="385" t="e">
        <f t="shared" ref="J10:J16" si="2">($I10/$H10)</f>
        <v>#DIV/0!</v>
      </c>
      <c r="K10" s="386"/>
      <c r="L10" s="384">
        <f>DATOS!$J24</f>
        <v>3</v>
      </c>
      <c r="M10" s="385" t="e">
        <f t="shared" ref="M10:M16" si="3">($L10/$K10)</f>
        <v>#DIV/0!</v>
      </c>
      <c r="N10" s="386"/>
      <c r="O10" s="384">
        <f>DATOS!$L24</f>
        <v>3</v>
      </c>
      <c r="P10" s="385" t="e">
        <f t="shared" ref="P10:P16" si="4">($O10/$N10)</f>
        <v>#DIV/0!</v>
      </c>
      <c r="Q10" s="386"/>
      <c r="R10" s="384">
        <f>DATOS!$N24</f>
        <v>3</v>
      </c>
      <c r="S10" s="385" t="e">
        <f t="shared" ref="S10:S16" si="5">($R10/$Q10)</f>
        <v>#DIV/0!</v>
      </c>
    </row>
    <row r="11" spans="1:32" s="263" customFormat="1" ht="15.75" thickBot="1" x14ac:dyDescent="0.25">
      <c r="A11" s="272" t="s">
        <v>231</v>
      </c>
      <c r="B11" s="387"/>
      <c r="C11" s="384">
        <f>DATOS!$D25</f>
        <v>2.5</v>
      </c>
      <c r="D11" s="385" t="e">
        <f t="shared" si="0"/>
        <v>#DIV/0!</v>
      </c>
      <c r="E11" s="387"/>
      <c r="F11" s="384">
        <f>DATOS!$F25</f>
        <v>2.5</v>
      </c>
      <c r="G11" s="385" t="e">
        <f t="shared" si="1"/>
        <v>#DIV/0!</v>
      </c>
      <c r="H11" s="387"/>
      <c r="I11" s="384">
        <f>DATOS!$H25</f>
        <v>2.5</v>
      </c>
      <c r="J11" s="385" t="e">
        <f t="shared" si="2"/>
        <v>#DIV/0!</v>
      </c>
      <c r="K11" s="387"/>
      <c r="L11" s="384">
        <f>DATOS!$J25</f>
        <v>2.5</v>
      </c>
      <c r="M11" s="385" t="e">
        <f t="shared" si="3"/>
        <v>#DIV/0!</v>
      </c>
      <c r="N11" s="387"/>
      <c r="O11" s="384">
        <f>DATOS!$L25</f>
        <v>2.5</v>
      </c>
      <c r="P11" s="385" t="e">
        <f t="shared" si="4"/>
        <v>#DIV/0!</v>
      </c>
      <c r="Q11" s="387"/>
      <c r="R11" s="384">
        <f>DATOS!$N25</f>
        <v>2.5</v>
      </c>
      <c r="S11" s="385" t="e">
        <f t="shared" si="5"/>
        <v>#DIV/0!</v>
      </c>
    </row>
    <row r="12" spans="1:32" s="274" customFormat="1" ht="16.5" thickBot="1" x14ac:dyDescent="0.3">
      <c r="A12" s="273" t="s">
        <v>232</v>
      </c>
      <c r="B12" s="388">
        <f>SUM(B9:B11)</f>
        <v>0</v>
      </c>
      <c r="C12" s="389">
        <f>SUM(C9:C11)</f>
        <v>8.5</v>
      </c>
      <c r="D12" s="385" t="e">
        <f t="shared" si="0"/>
        <v>#DIV/0!</v>
      </c>
      <c r="E12" s="388">
        <f>SUM(E9:E11)</f>
        <v>0</v>
      </c>
      <c r="F12" s="389">
        <f>SUM(F9:F11)</f>
        <v>8.5</v>
      </c>
      <c r="G12" s="385" t="e">
        <f t="shared" si="1"/>
        <v>#DIV/0!</v>
      </c>
      <c r="H12" s="388">
        <f>SUM(H9:H11)</f>
        <v>0</v>
      </c>
      <c r="I12" s="389">
        <f>SUM(I9:I11)</f>
        <v>8.5</v>
      </c>
      <c r="J12" s="385" t="e">
        <f t="shared" si="2"/>
        <v>#DIV/0!</v>
      </c>
      <c r="K12" s="388">
        <f>SUM(K9:K11)</f>
        <v>0</v>
      </c>
      <c r="L12" s="389">
        <f>SUM(L9:L11)</f>
        <v>8.5</v>
      </c>
      <c r="M12" s="385" t="e">
        <f t="shared" si="3"/>
        <v>#DIV/0!</v>
      </c>
      <c r="N12" s="388">
        <f>SUM(N9:N11)</f>
        <v>0</v>
      </c>
      <c r="O12" s="389">
        <f>SUM(O9:O11)</f>
        <v>8.5</v>
      </c>
      <c r="P12" s="385" t="e">
        <f t="shared" si="4"/>
        <v>#DIV/0!</v>
      </c>
      <c r="Q12" s="388">
        <f>SUM(Q9:Q11)</f>
        <v>0</v>
      </c>
      <c r="R12" s="389">
        <f>SUM(R9:R11)</f>
        <v>8.5</v>
      </c>
      <c r="S12" s="385" t="e">
        <f t="shared" si="5"/>
        <v>#DIV/0!</v>
      </c>
    </row>
    <row r="13" spans="1:32" s="263" customFormat="1" ht="15" x14ac:dyDescent="0.2">
      <c r="A13" s="275" t="s">
        <v>142</v>
      </c>
      <c r="B13" s="383"/>
      <c r="C13" s="384">
        <f>DATOS!$D27</f>
        <v>6.5</v>
      </c>
      <c r="D13" s="385" t="e">
        <f>$C13/$B13</f>
        <v>#DIV/0!</v>
      </c>
      <c r="E13" s="383"/>
      <c r="F13" s="384">
        <f>DATOS!$F27</f>
        <v>6.5</v>
      </c>
      <c r="G13" s="385" t="e">
        <f t="shared" si="1"/>
        <v>#DIV/0!</v>
      </c>
      <c r="H13" s="383"/>
      <c r="I13" s="384">
        <f>DATOS!$H27</f>
        <v>6.5</v>
      </c>
      <c r="J13" s="385" t="e">
        <f t="shared" si="2"/>
        <v>#DIV/0!</v>
      </c>
      <c r="K13" s="383"/>
      <c r="L13" s="384">
        <f>DATOS!$J27</f>
        <v>6.5</v>
      </c>
      <c r="M13" s="385" t="e">
        <f t="shared" si="3"/>
        <v>#DIV/0!</v>
      </c>
      <c r="N13" s="383"/>
      <c r="O13" s="384">
        <f>DATOS!$L27</f>
        <v>6.5</v>
      </c>
      <c r="P13" s="385" t="e">
        <f t="shared" si="4"/>
        <v>#DIV/0!</v>
      </c>
      <c r="Q13" s="383"/>
      <c r="R13" s="384">
        <f>DATOS!$N27</f>
        <v>6.5</v>
      </c>
      <c r="S13" s="385" t="e">
        <f t="shared" si="5"/>
        <v>#DIV/0!</v>
      </c>
    </row>
    <row r="14" spans="1:32" s="263" customFormat="1" ht="15" x14ac:dyDescent="0.2">
      <c r="A14" s="271" t="s">
        <v>143</v>
      </c>
      <c r="B14" s="386"/>
      <c r="C14" s="384">
        <f>DATOS!$D28</f>
        <v>2</v>
      </c>
      <c r="D14" s="385" t="e">
        <f t="shared" si="0"/>
        <v>#DIV/0!</v>
      </c>
      <c r="E14" s="386"/>
      <c r="F14" s="384">
        <f>DATOS!$F28</f>
        <v>2</v>
      </c>
      <c r="G14" s="385" t="e">
        <f t="shared" si="1"/>
        <v>#DIV/0!</v>
      </c>
      <c r="H14" s="386"/>
      <c r="I14" s="384">
        <f>DATOS!$H28</f>
        <v>2</v>
      </c>
      <c r="J14" s="385" t="e">
        <f t="shared" si="2"/>
        <v>#DIV/0!</v>
      </c>
      <c r="K14" s="386"/>
      <c r="L14" s="384">
        <f>DATOS!$J28</f>
        <v>2</v>
      </c>
      <c r="M14" s="385" t="e">
        <f t="shared" si="3"/>
        <v>#DIV/0!</v>
      </c>
      <c r="N14" s="386"/>
      <c r="O14" s="384">
        <f>DATOS!$L28</f>
        <v>2</v>
      </c>
      <c r="P14" s="385" t="e">
        <f t="shared" si="4"/>
        <v>#DIV/0!</v>
      </c>
      <c r="Q14" s="386"/>
      <c r="R14" s="384">
        <f>DATOS!$N28</f>
        <v>0</v>
      </c>
      <c r="S14" s="385" t="e">
        <f t="shared" si="5"/>
        <v>#DIV/0!</v>
      </c>
    </row>
    <row r="15" spans="1:32" s="263" customFormat="1" ht="15.75" thickBot="1" x14ac:dyDescent="0.25">
      <c r="A15" s="272" t="s">
        <v>233</v>
      </c>
      <c r="B15" s="387"/>
      <c r="C15" s="384">
        <f>DATOS!$D29</f>
        <v>0</v>
      </c>
      <c r="D15" s="385" t="e">
        <f t="shared" si="0"/>
        <v>#DIV/0!</v>
      </c>
      <c r="E15" s="387"/>
      <c r="F15" s="384">
        <f>DATOS!$F29</f>
        <v>0</v>
      </c>
      <c r="G15" s="385" t="e">
        <f t="shared" si="1"/>
        <v>#DIV/0!</v>
      </c>
      <c r="H15" s="387"/>
      <c r="I15" s="384">
        <f>DATOS!$H29</f>
        <v>0</v>
      </c>
      <c r="J15" s="385" t="e">
        <f t="shared" si="2"/>
        <v>#DIV/0!</v>
      </c>
      <c r="K15" s="387"/>
      <c r="L15" s="384">
        <f>DATOS!$J29</f>
        <v>0</v>
      </c>
      <c r="M15" s="385" t="e">
        <f t="shared" si="3"/>
        <v>#DIV/0!</v>
      </c>
      <c r="N15" s="387"/>
      <c r="O15" s="384">
        <f>DATOS!$L29</f>
        <v>0</v>
      </c>
      <c r="P15" s="385" t="e">
        <f t="shared" si="4"/>
        <v>#DIV/0!</v>
      </c>
      <c r="Q15" s="387"/>
      <c r="R15" s="384">
        <f>DATOS!$N29</f>
        <v>0</v>
      </c>
      <c r="S15" s="385" t="e">
        <f t="shared" si="5"/>
        <v>#DIV/0!</v>
      </c>
    </row>
    <row r="16" spans="1:32" s="274" customFormat="1" ht="16.5" thickBot="1" x14ac:dyDescent="0.3">
      <c r="A16" s="273" t="s">
        <v>232</v>
      </c>
      <c r="B16" s="388">
        <f>SUM(B13:B15)</f>
        <v>0</v>
      </c>
      <c r="C16" s="389">
        <f>SUM(C13:C15)</f>
        <v>8.5</v>
      </c>
      <c r="D16" s="385" t="e">
        <f t="shared" si="0"/>
        <v>#DIV/0!</v>
      </c>
      <c r="E16" s="388">
        <f>SUM(E13:E15)</f>
        <v>0</v>
      </c>
      <c r="F16" s="389">
        <f>SUM(F13:F15)</f>
        <v>8.5</v>
      </c>
      <c r="G16" s="385" t="e">
        <f t="shared" si="1"/>
        <v>#DIV/0!</v>
      </c>
      <c r="H16" s="388">
        <f>SUM(H13:H15)</f>
        <v>0</v>
      </c>
      <c r="I16" s="389">
        <f>SUM(I13:I15)</f>
        <v>8.5</v>
      </c>
      <c r="J16" s="385" t="e">
        <f t="shared" si="2"/>
        <v>#DIV/0!</v>
      </c>
      <c r="K16" s="388">
        <f>SUM(K13:K15)</f>
        <v>0</v>
      </c>
      <c r="L16" s="389">
        <f>SUM(L13:L15)</f>
        <v>8.5</v>
      </c>
      <c r="M16" s="385" t="e">
        <f t="shared" si="3"/>
        <v>#DIV/0!</v>
      </c>
      <c r="N16" s="388">
        <f>SUM(N13:N15)</f>
        <v>0</v>
      </c>
      <c r="O16" s="389">
        <f>SUM(O13:O15)</f>
        <v>8.5</v>
      </c>
      <c r="P16" s="385" t="e">
        <f t="shared" si="4"/>
        <v>#DIV/0!</v>
      </c>
      <c r="Q16" s="388">
        <f>SUM(Q13:Q15)</f>
        <v>0</v>
      </c>
      <c r="R16" s="389">
        <f>SUM(R13:R15)</f>
        <v>6.5</v>
      </c>
      <c r="S16" s="385" t="e">
        <f t="shared" si="5"/>
        <v>#DIV/0!</v>
      </c>
    </row>
    <row r="17" spans="1:19" s="263" customFormat="1" ht="15" x14ac:dyDescent="0.2"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</row>
    <row r="18" spans="1:19" s="263" customFormat="1" ht="15" x14ac:dyDescent="0.2">
      <c r="B18" s="390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</row>
    <row r="19" spans="1:19" s="263" customFormat="1" ht="15.75" thickBot="1" x14ac:dyDescent="0.25"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</row>
    <row r="20" spans="1:19" s="263" customFormat="1" ht="16.5" customHeight="1" thickBot="1" x14ac:dyDescent="0.3">
      <c r="A20" s="270"/>
      <c r="B20" s="391" t="s">
        <v>6</v>
      </c>
      <c r="C20" s="392"/>
      <c r="D20" s="393"/>
      <c r="E20" s="391" t="s">
        <v>7</v>
      </c>
      <c r="F20" s="392"/>
      <c r="G20" s="393"/>
      <c r="H20" s="394" t="s">
        <v>8</v>
      </c>
      <c r="I20" s="392"/>
      <c r="J20" s="393"/>
      <c r="K20" s="391" t="s">
        <v>9</v>
      </c>
      <c r="L20" s="392"/>
      <c r="M20" s="393"/>
      <c r="N20" s="391" t="s">
        <v>10</v>
      </c>
      <c r="O20" s="392"/>
      <c r="P20" s="393"/>
      <c r="Q20" s="391" t="s">
        <v>11</v>
      </c>
      <c r="R20" s="392"/>
      <c r="S20" s="393"/>
    </row>
    <row r="21" spans="1:19" s="263" customFormat="1" ht="16.5" thickBot="1" x14ac:dyDescent="0.3">
      <c r="A21" s="271"/>
      <c r="B21" s="380" t="s">
        <v>227</v>
      </c>
      <c r="C21" s="381" t="s">
        <v>228</v>
      </c>
      <c r="D21" s="382" t="s">
        <v>215</v>
      </c>
      <c r="E21" s="380" t="s">
        <v>227</v>
      </c>
      <c r="F21" s="381" t="s">
        <v>228</v>
      </c>
      <c r="G21" s="382" t="s">
        <v>215</v>
      </c>
      <c r="H21" s="380" t="s">
        <v>227</v>
      </c>
      <c r="I21" s="381" t="s">
        <v>228</v>
      </c>
      <c r="J21" s="382" t="s">
        <v>215</v>
      </c>
      <c r="K21" s="380" t="s">
        <v>227</v>
      </c>
      <c r="L21" s="381" t="s">
        <v>228</v>
      </c>
      <c r="M21" s="382" t="s">
        <v>215</v>
      </c>
      <c r="N21" s="380" t="s">
        <v>227</v>
      </c>
      <c r="O21" s="381" t="s">
        <v>228</v>
      </c>
      <c r="P21" s="382" t="s">
        <v>215</v>
      </c>
      <c r="Q21" s="380" t="s">
        <v>227</v>
      </c>
      <c r="R21" s="381" t="s">
        <v>228</v>
      </c>
      <c r="S21" s="382" t="s">
        <v>215</v>
      </c>
    </row>
    <row r="22" spans="1:19" s="263" customFormat="1" ht="15" x14ac:dyDescent="0.2">
      <c r="A22" s="270" t="s">
        <v>229</v>
      </c>
      <c r="B22" s="383"/>
      <c r="C22" s="384">
        <f>DATOS!$P23</f>
        <v>0</v>
      </c>
      <c r="D22" s="385" t="e">
        <f>($C22/$B22)</f>
        <v>#DIV/0!</v>
      </c>
      <c r="E22" s="383"/>
      <c r="F22" s="384">
        <f>DATOS!$R23</f>
        <v>0</v>
      </c>
      <c r="G22" s="385" t="e">
        <f>($F22/$E22)</f>
        <v>#DIV/0!</v>
      </c>
      <c r="H22" s="383"/>
      <c r="I22" s="384">
        <f>DATOS!$T23</f>
        <v>0</v>
      </c>
      <c r="J22" s="385" t="e">
        <f>($I22/$H22)</f>
        <v>#DIV/0!</v>
      </c>
      <c r="K22" s="383"/>
      <c r="L22" s="384">
        <f>DATOS!$V23</f>
        <v>0</v>
      </c>
      <c r="M22" s="385" t="e">
        <f>($L22/$K22)</f>
        <v>#DIV/0!</v>
      </c>
      <c r="N22" s="383"/>
      <c r="O22" s="384">
        <f>DATOS!$X23</f>
        <v>0</v>
      </c>
      <c r="P22" s="385" t="e">
        <f>($O22/$N22)</f>
        <v>#DIV/0!</v>
      </c>
      <c r="Q22" s="383"/>
      <c r="R22" s="384">
        <f>DATOS!$Z23</f>
        <v>0</v>
      </c>
      <c r="S22" s="385" t="e">
        <f>($R22/$Q22)</f>
        <v>#DIV/0!</v>
      </c>
    </row>
    <row r="23" spans="1:19" s="263" customFormat="1" ht="15" x14ac:dyDescent="0.2">
      <c r="A23" s="271" t="s">
        <v>230</v>
      </c>
      <c r="B23" s="386"/>
      <c r="C23" s="384">
        <f>DATOS!$P24</f>
        <v>0</v>
      </c>
      <c r="D23" s="385" t="e">
        <f t="shared" ref="D23:D29" si="6">($C23/$B23)</f>
        <v>#DIV/0!</v>
      </c>
      <c r="E23" s="386"/>
      <c r="F23" s="384">
        <f>DATOS!$R24</f>
        <v>0</v>
      </c>
      <c r="G23" s="385" t="e">
        <f t="shared" ref="G23:G29" si="7">($F23/$E23)</f>
        <v>#DIV/0!</v>
      </c>
      <c r="H23" s="386"/>
      <c r="I23" s="384">
        <f>DATOS!$T24</f>
        <v>0</v>
      </c>
      <c r="J23" s="385" t="e">
        <f t="shared" ref="J23:J29" si="8">($I23/$H23)</f>
        <v>#DIV/0!</v>
      </c>
      <c r="K23" s="386"/>
      <c r="L23" s="384">
        <f>DATOS!$V24</f>
        <v>0</v>
      </c>
      <c r="M23" s="385" t="e">
        <f t="shared" ref="M23:M29" si="9">($L23/$K23)</f>
        <v>#DIV/0!</v>
      </c>
      <c r="N23" s="386"/>
      <c r="O23" s="384">
        <f>DATOS!$X24</f>
        <v>0</v>
      </c>
      <c r="P23" s="385" t="e">
        <f t="shared" ref="P23:P29" si="10">($O23/$N23)</f>
        <v>#DIV/0!</v>
      </c>
      <c r="Q23" s="386"/>
      <c r="R23" s="384">
        <f>DATOS!$Z24</f>
        <v>0</v>
      </c>
      <c r="S23" s="385" t="e">
        <f t="shared" ref="S23:S29" si="11">($R23/$Q23)</f>
        <v>#DIV/0!</v>
      </c>
    </row>
    <row r="24" spans="1:19" s="263" customFormat="1" ht="15.75" thickBot="1" x14ac:dyDescent="0.25">
      <c r="A24" s="272" t="s">
        <v>231</v>
      </c>
      <c r="B24" s="387"/>
      <c r="C24" s="384">
        <f>DATOS!$P25</f>
        <v>0</v>
      </c>
      <c r="D24" s="385" t="e">
        <f t="shared" si="6"/>
        <v>#DIV/0!</v>
      </c>
      <c r="E24" s="387"/>
      <c r="F24" s="384">
        <f>DATOS!$R25</f>
        <v>0</v>
      </c>
      <c r="G24" s="385" t="e">
        <f t="shared" si="7"/>
        <v>#DIV/0!</v>
      </c>
      <c r="H24" s="387"/>
      <c r="I24" s="384">
        <f>DATOS!$T25</f>
        <v>0</v>
      </c>
      <c r="J24" s="385" t="e">
        <f t="shared" si="8"/>
        <v>#DIV/0!</v>
      </c>
      <c r="K24" s="387"/>
      <c r="L24" s="384">
        <f>DATOS!$V25</f>
        <v>0</v>
      </c>
      <c r="M24" s="385" t="e">
        <f t="shared" si="9"/>
        <v>#DIV/0!</v>
      </c>
      <c r="N24" s="387"/>
      <c r="O24" s="384">
        <f>DATOS!$X25</f>
        <v>0</v>
      </c>
      <c r="P24" s="385" t="e">
        <f t="shared" si="10"/>
        <v>#DIV/0!</v>
      </c>
      <c r="Q24" s="387"/>
      <c r="R24" s="384">
        <f>DATOS!$Z25</f>
        <v>0</v>
      </c>
      <c r="S24" s="385" t="e">
        <f t="shared" si="11"/>
        <v>#DIV/0!</v>
      </c>
    </row>
    <row r="25" spans="1:19" s="263" customFormat="1" ht="16.5" thickBot="1" x14ac:dyDescent="0.3">
      <c r="A25" s="273" t="s">
        <v>232</v>
      </c>
      <c r="B25" s="388">
        <f>SUM(B22:B24)</f>
        <v>0</v>
      </c>
      <c r="C25" s="389">
        <f>SUM(C22:C24)</f>
        <v>0</v>
      </c>
      <c r="D25" s="385" t="e">
        <f t="shared" si="6"/>
        <v>#DIV/0!</v>
      </c>
      <c r="E25" s="388">
        <f>SUM(E22:E24)</f>
        <v>0</v>
      </c>
      <c r="F25" s="389">
        <f>SUM(F22:F24)</f>
        <v>0</v>
      </c>
      <c r="G25" s="385" t="e">
        <f t="shared" si="7"/>
        <v>#DIV/0!</v>
      </c>
      <c r="H25" s="388">
        <f>SUM(H22:H24)</f>
        <v>0</v>
      </c>
      <c r="I25" s="389">
        <f>SUM(I22:I24)</f>
        <v>0</v>
      </c>
      <c r="J25" s="385" t="e">
        <f t="shared" si="8"/>
        <v>#DIV/0!</v>
      </c>
      <c r="K25" s="388">
        <f>SUM(K22:K24)</f>
        <v>0</v>
      </c>
      <c r="L25" s="389">
        <f>SUM(L22:L24)</f>
        <v>0</v>
      </c>
      <c r="M25" s="385" t="e">
        <f t="shared" si="9"/>
        <v>#DIV/0!</v>
      </c>
      <c r="N25" s="388">
        <f>SUM(N22:N24)</f>
        <v>0</v>
      </c>
      <c r="O25" s="389">
        <f>SUM(O22:O24)</f>
        <v>0</v>
      </c>
      <c r="P25" s="385" t="e">
        <f t="shared" si="10"/>
        <v>#DIV/0!</v>
      </c>
      <c r="Q25" s="388">
        <f>SUM(Q22:Q24)</f>
        <v>0</v>
      </c>
      <c r="R25" s="389">
        <f>SUM(R22:R24)</f>
        <v>0</v>
      </c>
      <c r="S25" s="385" t="e">
        <f t="shared" si="11"/>
        <v>#DIV/0!</v>
      </c>
    </row>
    <row r="26" spans="1:19" s="263" customFormat="1" ht="15" x14ac:dyDescent="0.2">
      <c r="A26" s="275" t="s">
        <v>142</v>
      </c>
      <c r="B26" s="383"/>
      <c r="C26" s="384">
        <f>DATOS!$P27</f>
        <v>0</v>
      </c>
      <c r="D26" s="385" t="e">
        <f t="shared" si="6"/>
        <v>#DIV/0!</v>
      </c>
      <c r="E26" s="383"/>
      <c r="F26" s="384">
        <f>DATOS!$R27</f>
        <v>0</v>
      </c>
      <c r="G26" s="385" t="e">
        <f t="shared" si="7"/>
        <v>#DIV/0!</v>
      </c>
      <c r="H26" s="383"/>
      <c r="I26" s="384">
        <f>DATOS!$T27</f>
        <v>0</v>
      </c>
      <c r="J26" s="385" t="e">
        <f t="shared" si="8"/>
        <v>#DIV/0!</v>
      </c>
      <c r="K26" s="383"/>
      <c r="L26" s="384">
        <f>DATOS!$V27</f>
        <v>0</v>
      </c>
      <c r="M26" s="385" t="e">
        <f t="shared" si="9"/>
        <v>#DIV/0!</v>
      </c>
      <c r="N26" s="383"/>
      <c r="O26" s="384">
        <f>DATOS!$X27</f>
        <v>0</v>
      </c>
      <c r="P26" s="385" t="e">
        <f t="shared" si="10"/>
        <v>#DIV/0!</v>
      </c>
      <c r="Q26" s="383"/>
      <c r="R26" s="384">
        <f>DATOS!$Z27</f>
        <v>0</v>
      </c>
      <c r="S26" s="385" t="e">
        <f t="shared" si="11"/>
        <v>#DIV/0!</v>
      </c>
    </row>
    <row r="27" spans="1:19" s="263" customFormat="1" ht="15" x14ac:dyDescent="0.2">
      <c r="A27" s="271" t="s">
        <v>143</v>
      </c>
      <c r="B27" s="386"/>
      <c r="C27" s="384">
        <f>DATOS!$P28</f>
        <v>0</v>
      </c>
      <c r="D27" s="385" t="e">
        <f t="shared" si="6"/>
        <v>#DIV/0!</v>
      </c>
      <c r="E27" s="386"/>
      <c r="F27" s="384">
        <f>DATOS!$R28</f>
        <v>0</v>
      </c>
      <c r="G27" s="385" t="e">
        <f t="shared" si="7"/>
        <v>#DIV/0!</v>
      </c>
      <c r="H27" s="386"/>
      <c r="I27" s="384">
        <f>DATOS!$T28</f>
        <v>0</v>
      </c>
      <c r="J27" s="385" t="e">
        <f t="shared" si="8"/>
        <v>#DIV/0!</v>
      </c>
      <c r="K27" s="386"/>
      <c r="L27" s="384">
        <f>DATOS!$V28</f>
        <v>0</v>
      </c>
      <c r="M27" s="385" t="e">
        <f t="shared" si="9"/>
        <v>#DIV/0!</v>
      </c>
      <c r="N27" s="386"/>
      <c r="O27" s="384">
        <f>DATOS!$X28</f>
        <v>0</v>
      </c>
      <c r="P27" s="385" t="e">
        <f t="shared" si="10"/>
        <v>#DIV/0!</v>
      </c>
      <c r="Q27" s="386"/>
      <c r="R27" s="384">
        <f>DATOS!$Z28</f>
        <v>0</v>
      </c>
      <c r="S27" s="385" t="e">
        <f t="shared" si="11"/>
        <v>#DIV/0!</v>
      </c>
    </row>
    <row r="28" spans="1:19" s="263" customFormat="1" ht="15.75" thickBot="1" x14ac:dyDescent="0.25">
      <c r="A28" s="272" t="s">
        <v>233</v>
      </c>
      <c r="B28" s="387"/>
      <c r="C28" s="384">
        <f>DATOS!$P29</f>
        <v>0</v>
      </c>
      <c r="D28" s="385" t="e">
        <f t="shared" si="6"/>
        <v>#DIV/0!</v>
      </c>
      <c r="E28" s="387"/>
      <c r="F28" s="384">
        <f>DATOS!$R29</f>
        <v>0</v>
      </c>
      <c r="G28" s="385" t="e">
        <f t="shared" si="7"/>
        <v>#DIV/0!</v>
      </c>
      <c r="H28" s="387"/>
      <c r="I28" s="384">
        <f>DATOS!$T29</f>
        <v>0</v>
      </c>
      <c r="J28" s="385" t="e">
        <f t="shared" si="8"/>
        <v>#DIV/0!</v>
      </c>
      <c r="K28" s="387"/>
      <c r="L28" s="384">
        <f>DATOS!$V29</f>
        <v>0</v>
      </c>
      <c r="M28" s="385" t="e">
        <f t="shared" si="9"/>
        <v>#DIV/0!</v>
      </c>
      <c r="N28" s="387"/>
      <c r="O28" s="384">
        <f>DATOS!$X29</f>
        <v>0</v>
      </c>
      <c r="P28" s="385" t="e">
        <f t="shared" si="10"/>
        <v>#DIV/0!</v>
      </c>
      <c r="Q28" s="387"/>
      <c r="R28" s="384">
        <f>DATOS!$Z29</f>
        <v>0</v>
      </c>
      <c r="S28" s="385" t="e">
        <f t="shared" si="11"/>
        <v>#DIV/0!</v>
      </c>
    </row>
    <row r="29" spans="1:19" s="263" customFormat="1" ht="16.5" thickBot="1" x14ac:dyDescent="0.3">
      <c r="A29" s="273" t="s">
        <v>232</v>
      </c>
      <c r="B29" s="388">
        <f>SUM(B26:B28)</f>
        <v>0</v>
      </c>
      <c r="C29" s="389">
        <f>SUM(C26:C28)</f>
        <v>0</v>
      </c>
      <c r="D29" s="385" t="e">
        <f t="shared" si="6"/>
        <v>#DIV/0!</v>
      </c>
      <c r="E29" s="388">
        <f>SUM(E26:E28)</f>
        <v>0</v>
      </c>
      <c r="F29" s="389">
        <f>SUM(F26:F28)</f>
        <v>0</v>
      </c>
      <c r="G29" s="385" t="e">
        <f t="shared" si="7"/>
        <v>#DIV/0!</v>
      </c>
      <c r="H29" s="388">
        <f>SUM(H26:H28)</f>
        <v>0</v>
      </c>
      <c r="I29" s="389">
        <f>SUM(I26:I28)</f>
        <v>0</v>
      </c>
      <c r="J29" s="385" t="e">
        <f t="shared" si="8"/>
        <v>#DIV/0!</v>
      </c>
      <c r="K29" s="388">
        <f>SUM(K26:K28)</f>
        <v>0</v>
      </c>
      <c r="L29" s="389">
        <f>SUM(L26:L28)</f>
        <v>0</v>
      </c>
      <c r="M29" s="385" t="e">
        <f t="shared" si="9"/>
        <v>#DIV/0!</v>
      </c>
      <c r="N29" s="388">
        <f>SUM(N26:N28)</f>
        <v>0</v>
      </c>
      <c r="O29" s="389">
        <f>SUM(O26:O28)</f>
        <v>0</v>
      </c>
      <c r="P29" s="385" t="e">
        <f t="shared" si="10"/>
        <v>#DIV/0!</v>
      </c>
      <c r="Q29" s="388">
        <f>SUM(Q26:Q28)</f>
        <v>0</v>
      </c>
      <c r="R29" s="389">
        <f>SUM(R26:R28)</f>
        <v>0</v>
      </c>
      <c r="S29" s="385" t="e">
        <f t="shared" si="11"/>
        <v>#DIV/0!</v>
      </c>
    </row>
    <row r="30" spans="1:19" s="263" customFormat="1" ht="15" x14ac:dyDescent="0.2"/>
    <row r="31" spans="1:19" s="263" customFormat="1" ht="15" x14ac:dyDescent="0.2"/>
    <row r="32" spans="1:19" s="263" customFormat="1" ht="15" x14ac:dyDescent="0.2"/>
    <row r="33" s="263" customFormat="1" ht="15" x14ac:dyDescent="0.2"/>
    <row r="34" s="263" customFormat="1" ht="15" x14ac:dyDescent="0.2"/>
    <row r="35" s="263" customFormat="1" ht="15" x14ac:dyDescent="0.2"/>
    <row r="36" s="263" customFormat="1" ht="15" x14ac:dyDescent="0.2"/>
    <row r="37" s="263" customFormat="1" ht="15" x14ac:dyDescent="0.2"/>
    <row r="38" s="263" customFormat="1" ht="15" x14ac:dyDescent="0.2"/>
    <row r="39" s="263" customFormat="1" ht="15" x14ac:dyDescent="0.2"/>
    <row r="40" s="263" customFormat="1" ht="15" x14ac:dyDescent="0.2"/>
    <row r="41" s="263" customFormat="1" ht="15" x14ac:dyDescent="0.2"/>
    <row r="42" s="263" customFormat="1" ht="15" x14ac:dyDescent="0.2"/>
    <row r="43" s="263" customFormat="1" ht="15" x14ac:dyDescent="0.2"/>
    <row r="44" s="263" customFormat="1" ht="15" x14ac:dyDescent="0.2"/>
    <row r="45" s="263" customFormat="1" ht="15" x14ac:dyDescent="0.2"/>
    <row r="46" s="263" customFormat="1" ht="15" x14ac:dyDescent="0.2"/>
    <row r="47" s="263" customFormat="1" ht="15" x14ac:dyDescent="0.2"/>
    <row r="48" s="263" customFormat="1" ht="15" x14ac:dyDescent="0.2"/>
    <row r="49" s="263" customFormat="1" ht="15" x14ac:dyDescent="0.2"/>
    <row r="50" s="263" customFormat="1" ht="15" x14ac:dyDescent="0.2"/>
    <row r="51" s="263" customFormat="1" ht="15" x14ac:dyDescent="0.2"/>
    <row r="52" s="263" customFormat="1" ht="15" x14ac:dyDescent="0.2"/>
    <row r="53" s="263" customFormat="1" ht="15" x14ac:dyDescent="0.2"/>
    <row r="54" s="263" customFormat="1" ht="15" x14ac:dyDescent="0.2"/>
    <row r="55" s="263" customFormat="1" ht="15" x14ac:dyDescent="0.2"/>
    <row r="56" s="263" customFormat="1" ht="15" x14ac:dyDescent="0.2"/>
    <row r="57" s="263" customFormat="1" ht="15" x14ac:dyDescent="0.2"/>
    <row r="58" s="263" customFormat="1" ht="15" x14ac:dyDescent="0.2"/>
    <row r="59" s="263" customFormat="1" ht="15" x14ac:dyDescent="0.2"/>
    <row r="60" s="263" customFormat="1" ht="15" x14ac:dyDescent="0.2"/>
    <row r="61" s="263" customFormat="1" ht="15" x14ac:dyDescent="0.2"/>
    <row r="62" s="263" customFormat="1" ht="15" x14ac:dyDescent="0.2"/>
    <row r="63" s="263" customFormat="1" ht="15" x14ac:dyDescent="0.2"/>
    <row r="64" s="263" customFormat="1" ht="15" x14ac:dyDescent="0.2"/>
    <row r="65" s="263" customFormat="1" ht="15" x14ac:dyDescent="0.2"/>
    <row r="66" s="263" customFormat="1" ht="15" x14ac:dyDescent="0.2"/>
    <row r="67" s="263" customFormat="1" ht="15" x14ac:dyDescent="0.2"/>
    <row r="68" s="263" customFormat="1" ht="15" x14ac:dyDescent="0.2"/>
    <row r="69" s="263" customFormat="1" ht="15" x14ac:dyDescent="0.2"/>
    <row r="70" s="263" customFormat="1" ht="15" x14ac:dyDescent="0.2"/>
    <row r="71" s="263" customFormat="1" ht="15" x14ac:dyDescent="0.2"/>
    <row r="72" s="263" customFormat="1" ht="15" x14ac:dyDescent="0.2"/>
    <row r="73" s="263" customFormat="1" ht="15" x14ac:dyDescent="0.2"/>
    <row r="74" s="263" customFormat="1" ht="15" x14ac:dyDescent="0.2"/>
    <row r="75" s="263" customFormat="1" ht="15" x14ac:dyDescent="0.2"/>
    <row r="76" s="263" customFormat="1" ht="15" x14ac:dyDescent="0.2"/>
    <row r="77" s="263" customFormat="1" ht="15" x14ac:dyDescent="0.2"/>
    <row r="78" s="263" customFormat="1" ht="15" x14ac:dyDescent="0.2"/>
    <row r="79" s="263" customFormat="1" ht="15" x14ac:dyDescent="0.2"/>
    <row r="80" s="263" customFormat="1" ht="15" x14ac:dyDescent="0.2"/>
    <row r="81" s="263" customFormat="1" ht="15" x14ac:dyDescent="0.2"/>
    <row r="82" s="263" customFormat="1" ht="15" x14ac:dyDescent="0.2"/>
    <row r="83" s="263" customFormat="1" ht="15" x14ac:dyDescent="0.2"/>
    <row r="84" s="263" customFormat="1" ht="15" x14ac:dyDescent="0.2"/>
    <row r="85" s="263" customFormat="1" ht="15" x14ac:dyDescent="0.2"/>
    <row r="86" s="263" customFormat="1" ht="15" x14ac:dyDescent="0.2"/>
    <row r="87" s="263" customFormat="1" ht="15" x14ac:dyDescent="0.2"/>
    <row r="88" s="263" customFormat="1" ht="15" x14ac:dyDescent="0.2"/>
    <row r="89" s="263" customFormat="1" ht="15" x14ac:dyDescent="0.2"/>
    <row r="90" s="263" customFormat="1" ht="15" x14ac:dyDescent="0.2"/>
    <row r="91" s="263" customFormat="1" ht="15" x14ac:dyDescent="0.2"/>
    <row r="92" s="263" customFormat="1" ht="15" x14ac:dyDescent="0.2"/>
    <row r="93" s="263" customFormat="1" ht="15" x14ac:dyDescent="0.2"/>
    <row r="94" s="263" customFormat="1" ht="15" x14ac:dyDescent="0.2"/>
    <row r="95" s="263" customFormat="1" ht="15" x14ac:dyDescent="0.2"/>
    <row r="96" s="263" customFormat="1" ht="15" x14ac:dyDescent="0.2"/>
    <row r="97" s="263" customFormat="1" ht="15" x14ac:dyDescent="0.2"/>
    <row r="98" s="263" customFormat="1" ht="15" x14ac:dyDescent="0.2"/>
    <row r="99" s="263" customFormat="1" ht="15" x14ac:dyDescent="0.2"/>
    <row r="100" s="263" customFormat="1" ht="15" x14ac:dyDescent="0.2"/>
    <row r="101" s="263" customFormat="1" ht="15" x14ac:dyDescent="0.2"/>
    <row r="102" s="263" customFormat="1" ht="15" x14ac:dyDescent="0.2"/>
    <row r="103" s="263" customFormat="1" ht="15" x14ac:dyDescent="0.2"/>
    <row r="104" s="263" customFormat="1" ht="15" x14ac:dyDescent="0.2"/>
    <row r="105" s="263" customFormat="1" ht="15" x14ac:dyDescent="0.2"/>
    <row r="106" s="263" customFormat="1" ht="15" x14ac:dyDescent="0.2"/>
    <row r="107" s="263" customFormat="1" ht="15" x14ac:dyDescent="0.2"/>
    <row r="108" s="263" customFormat="1" ht="15" x14ac:dyDescent="0.2"/>
    <row r="109" s="263" customFormat="1" ht="15" x14ac:dyDescent="0.2"/>
    <row r="110" s="263" customFormat="1" ht="15" x14ac:dyDescent="0.2"/>
    <row r="111" s="263" customFormat="1" ht="15" x14ac:dyDescent="0.2"/>
    <row r="112" s="263" customFormat="1" ht="15" x14ac:dyDescent="0.2"/>
    <row r="113" s="263" customFormat="1" ht="15" x14ac:dyDescent="0.2"/>
    <row r="114" s="263" customFormat="1" ht="15" x14ac:dyDescent="0.2"/>
    <row r="115" s="263" customFormat="1" ht="15" x14ac:dyDescent="0.2"/>
    <row r="116" s="263" customFormat="1" ht="15" x14ac:dyDescent="0.2"/>
    <row r="117" s="263" customFormat="1" ht="15" x14ac:dyDescent="0.2"/>
    <row r="118" s="263" customFormat="1" ht="15" x14ac:dyDescent="0.2"/>
    <row r="119" s="263" customFormat="1" ht="15" x14ac:dyDescent="0.2"/>
    <row r="120" s="263" customFormat="1" ht="15" x14ac:dyDescent="0.2"/>
    <row r="121" s="263" customFormat="1" ht="15" x14ac:dyDescent="0.2"/>
    <row r="122" s="263" customFormat="1" ht="15" x14ac:dyDescent="0.2"/>
    <row r="123" s="263" customFormat="1" ht="15" x14ac:dyDescent="0.2"/>
    <row r="124" s="263" customFormat="1" ht="15" x14ac:dyDescent="0.2"/>
    <row r="125" s="263" customFormat="1" ht="15" x14ac:dyDescent="0.2"/>
    <row r="126" s="263" customFormat="1" ht="15" x14ac:dyDescent="0.2"/>
    <row r="127" s="263" customFormat="1" ht="15" x14ac:dyDescent="0.2"/>
    <row r="128" s="263" customFormat="1" ht="15" x14ac:dyDescent="0.2"/>
    <row r="129" spans="1:1" s="263" customFormat="1" ht="15" x14ac:dyDescent="0.2"/>
    <row r="130" spans="1:1" s="263" customFormat="1" ht="15" x14ac:dyDescent="0.2"/>
    <row r="131" spans="1:1" s="263" customFormat="1" ht="15" x14ac:dyDescent="0.2"/>
    <row r="132" spans="1:1" s="263" customFormat="1" ht="15" x14ac:dyDescent="0.2"/>
    <row r="133" spans="1:1" s="263" customFormat="1" ht="15" x14ac:dyDescent="0.2"/>
    <row r="134" spans="1:1" s="263" customFormat="1" ht="15" x14ac:dyDescent="0.2"/>
    <row r="135" spans="1:1" s="263" customFormat="1" ht="15" x14ac:dyDescent="0.2"/>
    <row r="136" spans="1:1" s="263" customFormat="1" ht="15" x14ac:dyDescent="0.2"/>
    <row r="137" spans="1:1" s="263" customFormat="1" ht="15" x14ac:dyDescent="0.2"/>
    <row r="138" spans="1:1" s="263" customFormat="1" ht="15" x14ac:dyDescent="0.2"/>
    <row r="139" spans="1:1" s="263" customFormat="1" ht="15" x14ac:dyDescent="0.2"/>
    <row r="140" spans="1:1" s="263" customFormat="1" ht="15" x14ac:dyDescent="0.2"/>
    <row r="141" spans="1:1" s="263" customFormat="1" ht="15" x14ac:dyDescent="0.2"/>
    <row r="142" spans="1:1" ht="15" x14ac:dyDescent="0.2">
      <c r="A142" s="263"/>
    </row>
    <row r="143" spans="1:1" ht="15" x14ac:dyDescent="0.2">
      <c r="A143" s="263"/>
    </row>
  </sheetData>
  <mergeCells count="6">
    <mergeCell ref="Q7:S7"/>
    <mergeCell ref="B7:D7"/>
    <mergeCell ref="E7:G7"/>
    <mergeCell ref="H7:J7"/>
    <mergeCell ref="K7:M7"/>
    <mergeCell ref="N7:P7"/>
  </mergeCells>
  <pageMargins left="0.21" right="0.2" top="0.91" bottom="0.62" header="0" footer="0.4"/>
  <pageSetup paperSize="9" scale="80" orientation="landscape" horizontalDpi="4294967292" verticalDpi="300" r:id="rId1"/>
  <headerFooter alignWithMargins="0">
    <oddFooter>&amp;R&amp;12Pág.. 19</oddFooter>
  </headerFooter>
  <ignoredErrors>
    <ignoredError sqref="C9:C15 F9:F15 D9:D11 G9:G11 I9:I16 J9:J11 L9:L16 M9:M11 O9:O15 P9:P11 R9:R15 S9:S16 C22:C28 D22:D24 F22:F28 G22:G24 I22:I28 J22:J24 L22:L28 M22:M24 O22:O28 P22:P24 R22:R28 S22:S29" unlockedFormula="1"/>
    <ignoredError sqref="G12:G16 D12:D16 J12:J16 M12:M16 P12:P16 D25:D29 G25:G29 J25:J29 M25:M29 P25:P27 P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481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MSPhotoEd.3" shapeId="20481" r:id="rId4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41E3F9"/>
  </sheetPr>
  <dimension ref="A1:U84"/>
  <sheetViews>
    <sheetView topLeftCell="E1" zoomScale="90" zoomScaleNormal="90" workbookViewId="0">
      <selection activeCell="R16" sqref="R16"/>
    </sheetView>
  </sheetViews>
  <sheetFormatPr baseColWidth="10" defaultColWidth="10.85546875" defaultRowHeight="12.75" x14ac:dyDescent="0.2"/>
  <cols>
    <col min="1" max="2" width="10.85546875" style="90"/>
    <col min="3" max="3" width="13.28515625" style="90" customWidth="1"/>
    <col min="4" max="4" width="10" style="90" customWidth="1"/>
    <col min="5" max="5" width="13.42578125" style="90" bestFit="1" customWidth="1"/>
    <col min="6" max="6" width="9.85546875" style="90" customWidth="1"/>
    <col min="7" max="7" width="17.5703125" style="90" customWidth="1"/>
    <col min="8" max="8" width="17.140625" style="90" customWidth="1"/>
    <col min="9" max="10" width="10.85546875" style="90"/>
    <col min="11" max="11" width="19.5703125" style="90" bestFit="1" customWidth="1"/>
    <col min="12" max="13" width="12.85546875" style="90" customWidth="1"/>
    <col min="14" max="14" width="16.5703125" style="90" customWidth="1"/>
    <col min="15" max="15" width="13.5703125" style="90" customWidth="1"/>
    <col min="16" max="16" width="19.85546875" style="90" customWidth="1"/>
    <col min="17" max="17" width="16" style="90" customWidth="1"/>
    <col min="18" max="18" width="9.5703125" style="90" customWidth="1"/>
    <col min="19" max="19" width="12.85546875" style="90" customWidth="1"/>
    <col min="20" max="20" width="13.5703125" style="90" customWidth="1"/>
    <col min="21" max="16384" width="10.85546875" style="90"/>
  </cols>
  <sheetData>
    <row r="1" spans="1:21" x14ac:dyDescent="0.2">
      <c r="D1" s="1954" t="s">
        <v>703</v>
      </c>
      <c r="L1" s="1954" t="s">
        <v>703</v>
      </c>
      <c r="R1" s="1954" t="s">
        <v>703</v>
      </c>
    </row>
    <row r="2" spans="1:21" x14ac:dyDescent="0.2">
      <c r="D2" s="1954"/>
      <c r="L2" s="1954"/>
      <c r="R2" s="1954"/>
    </row>
    <row r="3" spans="1:21" ht="15" x14ac:dyDescent="0.25">
      <c r="A3" s="1933" t="s">
        <v>666</v>
      </c>
      <c r="B3" s="1933"/>
      <c r="C3" s="1933"/>
      <c r="D3" s="1954"/>
      <c r="E3" s="987" t="s">
        <v>675</v>
      </c>
      <c r="F3" s="987" t="s">
        <v>676</v>
      </c>
      <c r="G3" s="1933" t="s">
        <v>667</v>
      </c>
      <c r="H3" s="1933"/>
      <c r="I3" s="1933"/>
      <c r="J3" s="1933"/>
      <c r="L3" s="1954"/>
      <c r="M3" s="987" t="s">
        <v>677</v>
      </c>
      <c r="N3" s="987" t="s">
        <v>676</v>
      </c>
      <c r="O3" s="1946" t="s">
        <v>772</v>
      </c>
      <c r="P3" s="1947"/>
      <c r="Q3" s="1947"/>
      <c r="R3" s="1954"/>
      <c r="S3" s="989" t="s">
        <v>677</v>
      </c>
      <c r="T3" s="989" t="s">
        <v>676</v>
      </c>
    </row>
    <row r="4" spans="1:21" ht="13.5" thickBot="1" x14ac:dyDescent="0.25">
      <c r="D4" s="1954"/>
      <c r="I4" s="987" t="s">
        <v>676</v>
      </c>
      <c r="J4" s="987" t="s">
        <v>675</v>
      </c>
      <c r="L4" s="1954"/>
      <c r="R4" s="1954"/>
    </row>
    <row r="5" spans="1:21" ht="14.25" thickTop="1" thickBot="1" x14ac:dyDescent="0.25">
      <c r="A5" s="1926" t="s">
        <v>234</v>
      </c>
      <c r="B5" s="1927"/>
      <c r="C5" s="1928"/>
      <c r="D5" s="90">
        <v>1</v>
      </c>
      <c r="E5" s="988">
        <v>38292</v>
      </c>
      <c r="F5" s="988"/>
      <c r="G5" s="1963" t="s">
        <v>235</v>
      </c>
      <c r="H5" s="1964"/>
      <c r="I5" s="1056"/>
      <c r="K5" s="277" t="s">
        <v>236</v>
      </c>
      <c r="L5" s="90">
        <v>1</v>
      </c>
      <c r="M5" s="988">
        <v>38733</v>
      </c>
      <c r="N5" s="988"/>
      <c r="O5" s="1926" t="s">
        <v>679</v>
      </c>
      <c r="P5" s="1928"/>
      <c r="Q5" s="1056"/>
      <c r="R5" s="90">
        <v>1</v>
      </c>
      <c r="S5" s="988">
        <v>37673</v>
      </c>
      <c r="T5" s="988"/>
    </row>
    <row r="6" spans="1:21" ht="14.25" thickTop="1" thickBot="1" x14ac:dyDescent="0.25">
      <c r="A6" s="1926" t="s">
        <v>240</v>
      </c>
      <c r="B6" s="1927"/>
      <c r="C6" s="1928"/>
      <c r="D6" s="90">
        <v>0.5</v>
      </c>
      <c r="E6" s="988">
        <v>38600</v>
      </c>
      <c r="F6" s="988"/>
      <c r="G6" s="1926" t="s">
        <v>238</v>
      </c>
      <c r="H6" s="1928"/>
      <c r="K6" s="277" t="s">
        <v>239</v>
      </c>
      <c r="L6" s="90">
        <v>1</v>
      </c>
      <c r="M6" s="988">
        <v>36623</v>
      </c>
      <c r="N6" s="988"/>
      <c r="O6" s="1926"/>
      <c r="P6" s="1928"/>
      <c r="Q6" s="1056"/>
      <c r="S6" s="988"/>
      <c r="T6" s="988"/>
    </row>
    <row r="7" spans="1:21" ht="14.25" thickTop="1" thickBot="1" x14ac:dyDescent="0.25">
      <c r="A7" s="1926" t="s">
        <v>243</v>
      </c>
      <c r="B7" s="1927"/>
      <c r="C7" s="1928"/>
      <c r="D7" s="90">
        <v>0.5</v>
      </c>
      <c r="E7" s="988">
        <v>38600</v>
      </c>
      <c r="F7" s="988"/>
      <c r="G7" s="1926" t="s">
        <v>241</v>
      </c>
      <c r="H7" s="1928"/>
      <c r="K7" s="277" t="s">
        <v>242</v>
      </c>
      <c r="L7" s="90">
        <v>1</v>
      </c>
      <c r="M7" s="988">
        <v>38336</v>
      </c>
      <c r="N7" s="988"/>
      <c r="O7" s="1926" t="s">
        <v>669</v>
      </c>
      <c r="P7" s="1928"/>
      <c r="Q7" s="1056"/>
      <c r="R7" s="90">
        <v>1</v>
      </c>
      <c r="S7" s="988">
        <v>39135</v>
      </c>
      <c r="T7" s="988"/>
    </row>
    <row r="8" spans="1:21" ht="14.25" thickTop="1" thickBot="1" x14ac:dyDescent="0.25">
      <c r="A8" s="1926" t="s">
        <v>416</v>
      </c>
      <c r="B8" s="1927"/>
      <c r="C8" s="1928"/>
      <c r="D8" s="90">
        <v>0.5</v>
      </c>
      <c r="E8" s="988">
        <v>39722</v>
      </c>
      <c r="G8" s="1926" t="s">
        <v>244</v>
      </c>
      <c r="H8" s="1928"/>
      <c r="K8" s="979" t="s">
        <v>245</v>
      </c>
      <c r="L8" s="90">
        <v>1</v>
      </c>
      <c r="M8" s="988">
        <v>38516</v>
      </c>
      <c r="N8" s="988"/>
      <c r="O8" s="1926" t="s">
        <v>670</v>
      </c>
      <c r="P8" s="1928"/>
      <c r="Q8" s="1056"/>
      <c r="R8" s="90">
        <v>1</v>
      </c>
      <c r="S8" s="988">
        <v>38412</v>
      </c>
      <c r="T8" s="988"/>
    </row>
    <row r="9" spans="1:21" ht="14.25" thickTop="1" thickBot="1" x14ac:dyDescent="0.25">
      <c r="A9" s="1907"/>
      <c r="B9" s="1907"/>
      <c r="C9" s="1907"/>
      <c r="D9" s="1051"/>
      <c r="G9" s="1926" t="s">
        <v>246</v>
      </c>
      <c r="H9" s="1928"/>
      <c r="I9" s="1056"/>
      <c r="K9" s="979" t="s">
        <v>247</v>
      </c>
      <c r="L9" s="90">
        <v>1</v>
      </c>
      <c r="M9" s="988">
        <v>39090</v>
      </c>
      <c r="N9" s="979"/>
      <c r="O9" s="1926" t="s">
        <v>671</v>
      </c>
      <c r="P9" s="1928"/>
      <c r="Q9" s="1056"/>
      <c r="R9" s="90">
        <v>1</v>
      </c>
      <c r="S9" s="988">
        <v>38614</v>
      </c>
      <c r="T9" s="988"/>
    </row>
    <row r="10" spans="1:21" ht="14.25" thickTop="1" thickBot="1" x14ac:dyDescent="0.25">
      <c r="G10" s="1929" t="s">
        <v>643</v>
      </c>
      <c r="H10" s="1930"/>
      <c r="I10" s="1056"/>
      <c r="K10" s="979" t="s">
        <v>644</v>
      </c>
      <c r="L10" s="90">
        <v>1</v>
      </c>
      <c r="M10" s="988">
        <v>38660</v>
      </c>
      <c r="N10" s="988"/>
      <c r="O10" s="1971" t="s">
        <v>672</v>
      </c>
      <c r="P10" s="1972"/>
      <c r="Q10" s="1056"/>
      <c r="R10" s="90">
        <v>1</v>
      </c>
      <c r="S10" s="988">
        <v>38749</v>
      </c>
      <c r="T10" s="988"/>
    </row>
    <row r="11" spans="1:21" ht="14.25" thickTop="1" thickBot="1" x14ac:dyDescent="0.25">
      <c r="G11" s="1959" t="s">
        <v>951</v>
      </c>
      <c r="H11" s="1960"/>
      <c r="I11" s="1121">
        <v>0.52</v>
      </c>
      <c r="K11" s="277" t="s">
        <v>245</v>
      </c>
      <c r="L11" s="90">
        <v>1</v>
      </c>
      <c r="M11" s="1050">
        <v>42051</v>
      </c>
      <c r="N11" s="988">
        <v>42933</v>
      </c>
      <c r="O11" s="1260" t="s">
        <v>673</v>
      </c>
      <c r="P11" s="1261"/>
      <c r="Q11" s="1056"/>
      <c r="R11" s="90">
        <v>1</v>
      </c>
      <c r="S11" s="988">
        <v>38755</v>
      </c>
      <c r="T11" s="988"/>
    </row>
    <row r="12" spans="1:21" ht="14.25" thickTop="1" thickBot="1" x14ac:dyDescent="0.25">
      <c r="G12" s="1952"/>
      <c r="H12" s="1953"/>
      <c r="K12" s="277"/>
      <c r="M12" s="1050"/>
      <c r="N12" s="1211"/>
      <c r="O12" s="1971" t="s">
        <v>674</v>
      </c>
      <c r="P12" s="1972"/>
      <c r="Q12" s="1056"/>
      <c r="R12" s="90">
        <v>1</v>
      </c>
      <c r="S12" s="988">
        <v>39769</v>
      </c>
      <c r="T12" s="988"/>
    </row>
    <row r="13" spans="1:21" ht="16.5" customHeight="1" thickTop="1" thickBot="1" x14ac:dyDescent="0.25">
      <c r="G13" s="1944" t="s">
        <v>1086</v>
      </c>
      <c r="H13" s="1945"/>
      <c r="K13" s="277" t="s">
        <v>236</v>
      </c>
      <c r="L13" s="90">
        <v>1</v>
      </c>
      <c r="M13" s="1050">
        <v>42566</v>
      </c>
      <c r="N13" s="1211"/>
      <c r="O13" s="1965" t="s">
        <v>828</v>
      </c>
      <c r="P13" s="1966"/>
      <c r="R13" s="90">
        <v>1</v>
      </c>
      <c r="S13" s="988">
        <v>42423</v>
      </c>
      <c r="T13" s="988"/>
    </row>
    <row r="14" spans="1:21" ht="14.25" thickTop="1" thickBot="1" x14ac:dyDescent="0.25">
      <c r="A14" s="1212"/>
      <c r="B14" s="1970" t="s">
        <v>30</v>
      </c>
      <c r="C14" s="1925"/>
      <c r="G14" s="1955" t="s">
        <v>1087</v>
      </c>
      <c r="H14" s="1956"/>
      <c r="K14" s="277" t="s">
        <v>1088</v>
      </c>
      <c r="L14" s="277">
        <v>1</v>
      </c>
      <c r="M14" s="1050">
        <v>42542</v>
      </c>
      <c r="N14" s="1211"/>
      <c r="O14" s="1948" t="s">
        <v>953</v>
      </c>
      <c r="P14" s="1949"/>
      <c r="R14" s="90">
        <v>1</v>
      </c>
      <c r="S14" s="988">
        <v>42471</v>
      </c>
      <c r="T14" s="988">
        <v>43179</v>
      </c>
      <c r="U14" s="90">
        <v>0.67</v>
      </c>
    </row>
    <row r="15" spans="1:21" ht="16.5" customHeight="1" thickTop="1" thickBot="1" x14ac:dyDescent="0.25">
      <c r="G15" s="1926" t="s">
        <v>827</v>
      </c>
      <c r="H15" s="1928"/>
      <c r="K15" s="277" t="s">
        <v>236</v>
      </c>
      <c r="L15" s="90">
        <v>1</v>
      </c>
      <c r="M15" s="1050">
        <v>41610</v>
      </c>
      <c r="N15" s="1211"/>
      <c r="O15" s="1948" t="s">
        <v>954</v>
      </c>
      <c r="P15" s="1949"/>
      <c r="R15" s="90">
        <v>1</v>
      </c>
      <c r="S15" s="988">
        <v>42471</v>
      </c>
      <c r="T15" s="988">
        <v>43179</v>
      </c>
      <c r="U15" s="90">
        <v>0.67</v>
      </c>
    </row>
    <row r="16" spans="1:21" ht="16.5" customHeight="1" thickTop="1" thickBot="1" x14ac:dyDescent="0.25">
      <c r="A16" s="1213"/>
      <c r="B16" s="1941" t="s">
        <v>769</v>
      </c>
      <c r="C16" s="1925"/>
      <c r="G16" s="1940"/>
      <c r="H16" s="1940"/>
      <c r="I16" s="1056"/>
      <c r="K16" s="277"/>
      <c r="L16" s="277"/>
      <c r="M16" s="277"/>
      <c r="O16" s="1948" t="s">
        <v>952</v>
      </c>
      <c r="P16" s="1949"/>
      <c r="Q16" s="90">
        <v>0.19</v>
      </c>
      <c r="R16" s="90">
        <v>0.5</v>
      </c>
      <c r="S16" s="988">
        <v>42877</v>
      </c>
      <c r="T16" s="988"/>
    </row>
    <row r="17" spans="1:21" ht="14.25" thickTop="1" thickBot="1" x14ac:dyDescent="0.25">
      <c r="G17" s="1940"/>
      <c r="H17" s="1940"/>
      <c r="I17" s="1056"/>
      <c r="K17" s="277"/>
      <c r="M17" s="1050"/>
      <c r="N17" s="1211"/>
      <c r="O17" s="1948" t="s">
        <v>729</v>
      </c>
      <c r="P17" s="1949"/>
      <c r="Q17" s="1121">
        <v>0.59</v>
      </c>
      <c r="R17" s="90">
        <v>1</v>
      </c>
      <c r="S17" s="988">
        <v>42842</v>
      </c>
      <c r="T17" s="988">
        <v>43210</v>
      </c>
      <c r="U17" s="90">
        <v>0.71</v>
      </c>
    </row>
    <row r="18" spans="1:21" ht="14.25" thickTop="1" thickBot="1" x14ac:dyDescent="0.25">
      <c r="A18" s="1214"/>
      <c r="B18" s="1925" t="s">
        <v>770</v>
      </c>
      <c r="C18" s="1925"/>
      <c r="D18" s="1925"/>
      <c r="G18" s="1940"/>
      <c r="H18" s="1940"/>
      <c r="K18" s="277"/>
      <c r="M18" s="1050"/>
      <c r="O18" s="1961" t="s">
        <v>1110</v>
      </c>
      <c r="P18" s="1962"/>
      <c r="Q18" s="1121"/>
      <c r="R18" s="90">
        <v>1</v>
      </c>
      <c r="S18" s="988">
        <v>43132</v>
      </c>
      <c r="T18" s="988"/>
    </row>
    <row r="19" spans="1:21" ht="14.25" thickTop="1" thickBot="1" x14ac:dyDescent="0.25">
      <c r="G19" s="276"/>
      <c r="K19" s="277"/>
      <c r="L19" s="277"/>
      <c r="M19" s="277"/>
      <c r="O19" s="1948" t="s">
        <v>1111</v>
      </c>
      <c r="P19" s="1949"/>
      <c r="R19" s="90">
        <v>1</v>
      </c>
      <c r="S19" s="988">
        <v>43132</v>
      </c>
      <c r="T19" s="988"/>
    </row>
    <row r="20" spans="1:21" ht="14.25" thickTop="1" thickBot="1" x14ac:dyDescent="0.25">
      <c r="A20" s="1215"/>
      <c r="B20" s="1924" t="s">
        <v>771</v>
      </c>
      <c r="C20" s="1925"/>
      <c r="G20" s="276"/>
      <c r="K20" s="277"/>
      <c r="L20" s="277"/>
      <c r="M20" s="277"/>
      <c r="O20" s="1948" t="s">
        <v>1112</v>
      </c>
      <c r="P20" s="1949"/>
      <c r="Q20" s="1263"/>
      <c r="R20" s="149">
        <v>1</v>
      </c>
      <c r="S20" s="1262">
        <v>43132</v>
      </c>
      <c r="T20" s="1262"/>
    </row>
    <row r="21" spans="1:21" ht="14.25" thickTop="1" thickBot="1" x14ac:dyDescent="0.25">
      <c r="G21" s="276"/>
      <c r="K21" s="277"/>
      <c r="L21" s="277"/>
      <c r="M21" s="277"/>
      <c r="O21" s="1948" t="s">
        <v>1113</v>
      </c>
      <c r="P21" s="1949"/>
      <c r="Q21" s="149"/>
      <c r="R21" s="149">
        <v>1</v>
      </c>
      <c r="S21" s="1262">
        <v>43132</v>
      </c>
      <c r="T21" s="1262"/>
    </row>
    <row r="22" spans="1:21" ht="14.25" thickTop="1" thickBot="1" x14ac:dyDescent="0.25">
      <c r="G22" s="276"/>
      <c r="K22" s="277"/>
      <c r="L22" s="277"/>
      <c r="M22" s="277"/>
      <c r="O22" s="1948" t="s">
        <v>1025</v>
      </c>
      <c r="P22" s="1949"/>
      <c r="R22" s="90">
        <v>1</v>
      </c>
      <c r="S22" s="988">
        <v>43222</v>
      </c>
      <c r="T22" s="988"/>
    </row>
    <row r="23" spans="1:21" ht="14.25" thickTop="1" thickBot="1" x14ac:dyDescent="0.25">
      <c r="G23" s="276"/>
      <c r="K23" s="277"/>
      <c r="L23" s="277"/>
      <c r="M23" s="277"/>
      <c r="O23" s="1957" t="s">
        <v>937</v>
      </c>
      <c r="P23" s="1958"/>
      <c r="Q23" s="1121"/>
      <c r="R23" s="90">
        <v>1</v>
      </c>
      <c r="S23" s="988">
        <v>42705</v>
      </c>
      <c r="T23" s="988"/>
    </row>
    <row r="24" spans="1:21" ht="14.25" thickTop="1" thickBot="1" x14ac:dyDescent="0.25">
      <c r="G24" s="276"/>
      <c r="K24" s="277"/>
      <c r="L24" s="277"/>
      <c r="M24" s="277"/>
      <c r="O24" s="1957" t="s">
        <v>1114</v>
      </c>
      <c r="P24" s="1958"/>
      <c r="Q24" s="1121">
        <v>0.41</v>
      </c>
      <c r="R24" s="90">
        <v>1</v>
      </c>
      <c r="S24" s="988">
        <v>43241</v>
      </c>
      <c r="T24" s="988"/>
    </row>
    <row r="25" spans="1:21" ht="14.25" thickTop="1" thickBot="1" x14ac:dyDescent="0.25">
      <c r="G25" s="276"/>
      <c r="K25" s="277"/>
      <c r="L25" s="277"/>
      <c r="M25" s="277"/>
      <c r="O25" s="1957" t="s">
        <v>938</v>
      </c>
      <c r="P25" s="1958"/>
      <c r="Q25" s="1121">
        <v>0.36</v>
      </c>
      <c r="R25" s="90">
        <v>1</v>
      </c>
      <c r="S25" s="988">
        <v>42877</v>
      </c>
      <c r="T25" s="988"/>
    </row>
    <row r="26" spans="1:21" ht="14.25" thickTop="1" thickBot="1" x14ac:dyDescent="0.25">
      <c r="G26" s="276"/>
      <c r="K26" s="277"/>
      <c r="L26" s="277"/>
      <c r="M26" s="277"/>
      <c r="O26" s="1957" t="s">
        <v>1089</v>
      </c>
      <c r="P26" s="1958"/>
      <c r="Q26" s="1121"/>
      <c r="R26" s="90">
        <v>1</v>
      </c>
      <c r="S26" s="988">
        <v>42542</v>
      </c>
      <c r="T26" s="988">
        <v>43251</v>
      </c>
    </row>
    <row r="27" spans="1:21" ht="16.5" customHeight="1" thickTop="1" thickBot="1" x14ac:dyDescent="0.25">
      <c r="G27" s="276"/>
      <c r="K27" s="277"/>
      <c r="L27" s="277"/>
      <c r="M27" s="277"/>
      <c r="O27" s="1967" t="s">
        <v>1115</v>
      </c>
      <c r="P27" s="1968"/>
      <c r="Q27" s="1121">
        <v>0.95</v>
      </c>
      <c r="R27" s="90">
        <v>1</v>
      </c>
      <c r="S27" s="988">
        <v>43255</v>
      </c>
      <c r="T27" s="988"/>
    </row>
    <row r="28" spans="1:21" ht="16.5" customHeight="1" thickTop="1" thickBot="1" x14ac:dyDescent="0.25">
      <c r="G28" s="276"/>
      <c r="K28" s="277"/>
      <c r="L28" s="277"/>
      <c r="M28" s="277"/>
      <c r="O28" s="1967" t="s">
        <v>1094</v>
      </c>
      <c r="P28" s="1968"/>
      <c r="Q28" s="1121"/>
      <c r="R28" s="90">
        <v>1</v>
      </c>
      <c r="S28" s="988">
        <v>42948</v>
      </c>
      <c r="T28" s="988"/>
    </row>
    <row r="29" spans="1:21" ht="16.5" customHeight="1" thickTop="1" thickBot="1" x14ac:dyDescent="0.25">
      <c r="G29" s="276"/>
      <c r="K29" s="277"/>
      <c r="L29" s="277"/>
      <c r="M29" s="277"/>
      <c r="O29" s="1957" t="s">
        <v>1095</v>
      </c>
      <c r="P29" s="1958"/>
      <c r="Q29" s="1121">
        <v>0.33</v>
      </c>
      <c r="R29" s="90">
        <v>1</v>
      </c>
      <c r="S29" s="988">
        <v>43031</v>
      </c>
      <c r="T29" s="988"/>
    </row>
    <row r="30" spans="1:21" ht="16.5" customHeight="1" thickTop="1" thickBot="1" x14ac:dyDescent="0.25">
      <c r="G30" s="276"/>
      <c r="K30" s="277"/>
      <c r="L30" s="277"/>
      <c r="M30" s="277"/>
      <c r="O30" s="1957" t="s">
        <v>1096</v>
      </c>
      <c r="P30" s="1958"/>
      <c r="Q30" s="1121">
        <v>0.67</v>
      </c>
      <c r="R30" s="90">
        <v>1</v>
      </c>
      <c r="S30" s="988">
        <v>43082</v>
      </c>
      <c r="T30" s="988"/>
    </row>
    <row r="31" spans="1:21" ht="16.5" customHeight="1" thickTop="1" thickBot="1" x14ac:dyDescent="0.25">
      <c r="G31" s="276"/>
      <c r="K31" s="277"/>
      <c r="L31" s="277"/>
      <c r="M31" s="277"/>
      <c r="O31" s="1957" t="s">
        <v>1097</v>
      </c>
      <c r="P31" s="1958"/>
      <c r="Q31" s="1121">
        <v>0.5</v>
      </c>
      <c r="R31" s="90">
        <v>1</v>
      </c>
      <c r="S31" s="988">
        <v>43087</v>
      </c>
      <c r="T31" s="988"/>
    </row>
    <row r="32" spans="1:21" ht="16.5" customHeight="1" thickTop="1" thickBot="1" x14ac:dyDescent="0.25">
      <c r="G32" s="276"/>
      <c r="K32" s="277"/>
      <c r="L32" s="277"/>
      <c r="M32" s="277"/>
      <c r="O32" s="1957"/>
      <c r="P32" s="1958"/>
      <c r="Q32" s="1121"/>
      <c r="S32" s="988"/>
      <c r="T32" s="988"/>
    </row>
    <row r="33" spans="1:21" ht="13.5" thickTop="1" x14ac:dyDescent="0.2">
      <c r="G33" s="276"/>
      <c r="K33" s="277"/>
      <c r="L33" s="277"/>
      <c r="M33" s="277"/>
      <c r="O33" s="978"/>
      <c r="P33" s="978"/>
      <c r="Q33" s="978"/>
    </row>
    <row r="34" spans="1:21" ht="13.5" thickBot="1" x14ac:dyDescent="0.25">
      <c r="G34" s="276"/>
      <c r="K34" s="277"/>
      <c r="L34" s="277"/>
      <c r="M34" s="277"/>
      <c r="O34" s="1946" t="s">
        <v>678</v>
      </c>
      <c r="P34" s="1947"/>
      <c r="Q34" s="1947"/>
    </row>
    <row r="35" spans="1:21" ht="14.25" thickTop="1" thickBot="1" x14ac:dyDescent="0.25">
      <c r="G35" s="276"/>
      <c r="K35" s="277"/>
      <c r="L35" s="277"/>
      <c r="M35" s="277"/>
      <c r="O35" s="1950" t="s">
        <v>1116</v>
      </c>
      <c r="P35" s="1951"/>
      <c r="Q35" s="1121">
        <v>0.65</v>
      </c>
      <c r="R35" s="1256">
        <v>1</v>
      </c>
      <c r="S35" s="1258">
        <v>43143</v>
      </c>
      <c r="T35" s="1258"/>
      <c r="U35" s="1256"/>
    </row>
    <row r="36" spans="1:21" ht="14.25" thickTop="1" thickBot="1" x14ac:dyDescent="0.25">
      <c r="G36" s="276"/>
      <c r="K36" s="277"/>
      <c r="L36" s="277"/>
      <c r="M36" s="277"/>
      <c r="O36" s="1950" t="s">
        <v>1117</v>
      </c>
      <c r="P36" s="1951"/>
      <c r="Q36" s="1121">
        <v>0.65</v>
      </c>
      <c r="R36" s="1256">
        <v>1</v>
      </c>
      <c r="S36" s="1258">
        <v>43143</v>
      </c>
      <c r="T36" s="1258"/>
      <c r="U36" s="1256"/>
    </row>
    <row r="37" spans="1:21" ht="14.25" thickTop="1" thickBot="1" x14ac:dyDescent="0.25">
      <c r="G37" s="276"/>
      <c r="K37" s="277"/>
      <c r="L37" s="277"/>
      <c r="M37" s="277"/>
      <c r="O37" s="1950" t="s">
        <v>1118</v>
      </c>
      <c r="P37" s="1951"/>
      <c r="Q37" s="1121">
        <v>0.90500000000000003</v>
      </c>
      <c r="R37" s="1256">
        <v>1</v>
      </c>
      <c r="S37" s="1258">
        <v>43164</v>
      </c>
      <c r="T37" s="1258"/>
      <c r="U37" s="1256"/>
    </row>
    <row r="38" spans="1:21" ht="14.25" thickTop="1" thickBot="1" x14ac:dyDescent="0.25">
      <c r="G38" s="276"/>
      <c r="K38" s="277"/>
      <c r="L38" s="277"/>
      <c r="M38" s="277"/>
      <c r="O38" s="1950" t="s">
        <v>1119</v>
      </c>
      <c r="P38" s="1951"/>
      <c r="Q38" s="1121">
        <v>0.91</v>
      </c>
      <c r="R38" s="1256">
        <v>1</v>
      </c>
      <c r="S38" s="1258">
        <v>43164</v>
      </c>
      <c r="T38" s="1259"/>
      <c r="U38" s="1256"/>
    </row>
    <row r="39" spans="1:21" ht="14.25" thickTop="1" thickBot="1" x14ac:dyDescent="0.25">
      <c r="G39" s="276"/>
      <c r="K39" s="277"/>
      <c r="L39" s="277"/>
      <c r="M39" s="277"/>
      <c r="O39" s="1950" t="s">
        <v>1120</v>
      </c>
      <c r="P39" s="1951"/>
      <c r="Q39" s="1121">
        <v>0.47599999999999998</v>
      </c>
      <c r="R39" s="1256">
        <v>1</v>
      </c>
      <c r="S39" s="1258">
        <v>43207</v>
      </c>
      <c r="T39" s="1259"/>
      <c r="U39" s="1256"/>
    </row>
    <row r="40" spans="1:21" ht="14.25" thickTop="1" thickBot="1" x14ac:dyDescent="0.25">
      <c r="G40" s="276"/>
      <c r="K40" s="277"/>
      <c r="L40" s="277"/>
      <c r="M40" s="277"/>
      <c r="O40" s="1950"/>
      <c r="P40" s="1951"/>
      <c r="Q40" s="1121"/>
      <c r="R40" s="1256"/>
      <c r="S40" s="1258"/>
      <c r="T40" s="1259"/>
      <c r="U40" s="1256"/>
    </row>
    <row r="41" spans="1:21" ht="14.25" thickTop="1" thickBot="1" x14ac:dyDescent="0.25">
      <c r="G41" s="276"/>
      <c r="K41" s="277"/>
      <c r="L41" s="277"/>
      <c r="M41" s="277"/>
      <c r="O41" s="1950" t="s">
        <v>1023</v>
      </c>
      <c r="P41" s="1951"/>
      <c r="Q41" s="1121"/>
      <c r="R41" s="1256">
        <v>1</v>
      </c>
      <c r="S41" s="1258">
        <v>42430</v>
      </c>
      <c r="T41" s="1259">
        <v>43177</v>
      </c>
      <c r="U41" s="1256">
        <v>0.56999999999999995</v>
      </c>
    </row>
    <row r="42" spans="1:21" ht="14.25" thickTop="1" thickBot="1" x14ac:dyDescent="0.25">
      <c r="G42" s="276"/>
      <c r="K42" s="277"/>
      <c r="L42" s="277"/>
      <c r="M42" s="277"/>
      <c r="O42" s="1950" t="s">
        <v>1024</v>
      </c>
      <c r="P42" s="1951"/>
      <c r="Q42" s="1121">
        <v>0.71</v>
      </c>
      <c r="R42" s="1256">
        <v>1</v>
      </c>
      <c r="S42" s="1258">
        <v>42471</v>
      </c>
      <c r="T42" s="1259">
        <v>43201</v>
      </c>
      <c r="U42" s="1256">
        <v>0.38</v>
      </c>
    </row>
    <row r="43" spans="1:21" ht="14.25" thickTop="1" thickBot="1" x14ac:dyDescent="0.25">
      <c r="G43" s="276"/>
      <c r="K43" s="277"/>
      <c r="L43" s="277"/>
      <c r="M43" s="277"/>
      <c r="O43" s="1950" t="s">
        <v>1025</v>
      </c>
      <c r="P43" s="1951"/>
      <c r="Q43" s="1121">
        <v>0.71</v>
      </c>
      <c r="R43" s="1256">
        <v>1</v>
      </c>
      <c r="S43" s="1258">
        <v>42471</v>
      </c>
      <c r="T43" s="1259">
        <v>43216</v>
      </c>
      <c r="U43" s="1256">
        <v>0.90500000000000003</v>
      </c>
    </row>
    <row r="44" spans="1:21" ht="14.25" thickTop="1" thickBot="1" x14ac:dyDescent="0.25">
      <c r="G44" s="276"/>
      <c r="K44" s="277"/>
      <c r="L44" s="277"/>
      <c r="M44" s="277"/>
      <c r="O44" s="1950"/>
      <c r="P44" s="1951"/>
      <c r="Q44" s="1121"/>
      <c r="R44" s="1256"/>
      <c r="S44" s="1258"/>
      <c r="T44" s="1259"/>
      <c r="U44" s="1256"/>
    </row>
    <row r="45" spans="1:21" ht="14.25" thickTop="1" thickBot="1" x14ac:dyDescent="0.25">
      <c r="G45" s="276"/>
      <c r="K45" s="277"/>
      <c r="L45" s="277"/>
      <c r="M45" s="277"/>
      <c r="O45" s="1950" t="s">
        <v>1026</v>
      </c>
      <c r="P45" s="1951"/>
      <c r="Q45" s="1121">
        <v>0.24</v>
      </c>
      <c r="R45" s="1256">
        <v>1</v>
      </c>
      <c r="S45" s="1258">
        <v>42515</v>
      </c>
      <c r="T45" s="1259"/>
      <c r="U45" s="1256"/>
    </row>
    <row r="46" spans="1:21" ht="13.5" thickTop="1" x14ac:dyDescent="0.2">
      <c r="G46" s="276"/>
      <c r="K46" s="277"/>
      <c r="L46" s="277"/>
      <c r="M46" s="277"/>
      <c r="O46" s="1907"/>
      <c r="P46" s="1907"/>
      <c r="Q46" s="1056"/>
    </row>
    <row r="47" spans="1:21" x14ac:dyDescent="0.2">
      <c r="G47" s="276"/>
      <c r="K47" s="277"/>
      <c r="L47" s="277"/>
      <c r="M47" s="277"/>
    </row>
    <row r="48" spans="1:21" ht="15" x14ac:dyDescent="0.25">
      <c r="A48" s="1933" t="s">
        <v>665</v>
      </c>
      <c r="B48" s="1933"/>
      <c r="C48" s="1933"/>
      <c r="D48" s="1051"/>
      <c r="E48" s="987" t="s">
        <v>677</v>
      </c>
      <c r="F48" s="987" t="s">
        <v>676</v>
      </c>
      <c r="G48" s="1933" t="s">
        <v>664</v>
      </c>
      <c r="H48" s="1933"/>
      <c r="I48" s="1933"/>
      <c r="J48" s="1933"/>
      <c r="M48" s="989" t="s">
        <v>675</v>
      </c>
      <c r="N48" s="989" t="s">
        <v>676</v>
      </c>
      <c r="O48" s="1938" t="s">
        <v>773</v>
      </c>
      <c r="P48" s="1939"/>
      <c r="Q48" s="1939"/>
      <c r="S48" s="987" t="s">
        <v>675</v>
      </c>
      <c r="T48" s="987" t="s">
        <v>676</v>
      </c>
    </row>
    <row r="49" spans="1:21" ht="13.5" thickBot="1" x14ac:dyDescent="0.25">
      <c r="I49" s="987" t="s">
        <v>677</v>
      </c>
      <c r="J49" s="987" t="s">
        <v>676</v>
      </c>
    </row>
    <row r="50" spans="1:21" ht="14.25" thickTop="1" thickBot="1" x14ac:dyDescent="0.25">
      <c r="A50" s="1923" t="s">
        <v>237</v>
      </c>
      <c r="B50" s="1923"/>
      <c r="C50" s="1923"/>
      <c r="D50" s="90">
        <v>1</v>
      </c>
      <c r="E50" s="988">
        <v>38336</v>
      </c>
      <c r="G50" s="1934"/>
      <c r="H50" s="1935"/>
      <c r="K50" s="277"/>
      <c r="M50" s="988"/>
      <c r="N50" s="988"/>
      <c r="O50" s="1926"/>
      <c r="P50" s="1928"/>
      <c r="Q50" s="1233"/>
      <c r="S50" s="1050"/>
      <c r="T50" s="988"/>
    </row>
    <row r="51" spans="1:21" ht="14.25" thickTop="1" thickBot="1" x14ac:dyDescent="0.25">
      <c r="A51" s="1923" t="s">
        <v>240</v>
      </c>
      <c r="B51" s="1923"/>
      <c r="C51" s="1923"/>
      <c r="D51" s="90">
        <f>+D53</f>
        <v>0.5</v>
      </c>
      <c r="E51" s="988">
        <v>38600</v>
      </c>
      <c r="G51" s="1926" t="s">
        <v>1084</v>
      </c>
      <c r="H51" s="1928"/>
      <c r="I51" s="303"/>
      <c r="K51" s="277"/>
      <c r="L51" s="90">
        <v>1</v>
      </c>
      <c r="M51" s="988">
        <v>42331</v>
      </c>
      <c r="N51" s="988"/>
      <c r="O51" s="1926" t="s">
        <v>829</v>
      </c>
      <c r="P51" s="1928"/>
      <c r="Q51" s="1256"/>
      <c r="R51" s="1256">
        <v>1</v>
      </c>
      <c r="S51" s="1257">
        <v>41512</v>
      </c>
      <c r="T51" s="1258"/>
      <c r="U51" s="1256"/>
    </row>
    <row r="52" spans="1:21" ht="14.25" thickTop="1" thickBot="1" x14ac:dyDescent="0.25">
      <c r="A52" s="1923" t="s">
        <v>416</v>
      </c>
      <c r="B52" s="1923"/>
      <c r="C52" s="1923"/>
      <c r="D52" s="90">
        <v>0.5</v>
      </c>
      <c r="E52" s="988">
        <v>39722</v>
      </c>
      <c r="G52" s="1926" t="s">
        <v>668</v>
      </c>
      <c r="H52" s="1928"/>
      <c r="I52" s="303"/>
      <c r="K52" s="277" t="s">
        <v>245</v>
      </c>
      <c r="L52" s="90">
        <v>1</v>
      </c>
      <c r="M52" s="988">
        <v>40360</v>
      </c>
      <c r="N52" s="988"/>
      <c r="O52" s="1942" t="s">
        <v>830</v>
      </c>
      <c r="P52" s="1943"/>
      <c r="Q52" s="1256"/>
      <c r="R52" s="1256">
        <v>1</v>
      </c>
      <c r="S52" s="1257">
        <v>41543</v>
      </c>
      <c r="T52" s="1258"/>
      <c r="U52" s="1256"/>
    </row>
    <row r="53" spans="1:21" ht="15.75" customHeight="1" thickTop="1" thickBot="1" x14ac:dyDescent="0.25">
      <c r="A53" s="1926" t="s">
        <v>243</v>
      </c>
      <c r="B53" s="1927"/>
      <c r="C53" s="1928"/>
      <c r="D53" s="90">
        <v>0.5</v>
      </c>
      <c r="E53" s="988">
        <v>38600</v>
      </c>
      <c r="G53" s="1929" t="s">
        <v>756</v>
      </c>
      <c r="H53" s="1930"/>
      <c r="K53" s="979" t="s">
        <v>236</v>
      </c>
      <c r="L53" s="90">
        <v>1</v>
      </c>
      <c r="M53" s="988">
        <v>41051</v>
      </c>
      <c r="N53" s="979"/>
      <c r="O53" s="1944" t="s">
        <v>1085</v>
      </c>
      <c r="P53" s="1945"/>
      <c r="Q53" s="1256"/>
      <c r="R53" s="1256">
        <v>1</v>
      </c>
      <c r="S53" s="1257">
        <v>42569</v>
      </c>
      <c r="T53" s="1258">
        <v>43087</v>
      </c>
      <c r="U53" s="1256">
        <v>0.56000000000000005</v>
      </c>
    </row>
    <row r="54" spans="1:21" ht="16.5" customHeight="1" thickTop="1" thickBot="1" x14ac:dyDescent="0.25">
      <c r="A54" s="1907"/>
      <c r="B54" s="1907"/>
      <c r="C54" s="1907"/>
      <c r="D54" s="1051"/>
      <c r="G54" s="1931" t="s">
        <v>1100</v>
      </c>
      <c r="H54" s="1932"/>
      <c r="I54" s="1056"/>
      <c r="J54" s="90">
        <v>0.78</v>
      </c>
      <c r="K54" s="979"/>
      <c r="L54" s="90">
        <v>1</v>
      </c>
      <c r="M54" s="988">
        <v>42555</v>
      </c>
      <c r="N54" s="988">
        <v>42818</v>
      </c>
      <c r="O54" s="1944" t="s">
        <v>1101</v>
      </c>
      <c r="P54" s="1945"/>
      <c r="Q54" s="1256">
        <v>0.48</v>
      </c>
      <c r="R54" s="1256">
        <v>1</v>
      </c>
      <c r="S54" s="1257">
        <v>43026</v>
      </c>
      <c r="T54" s="1258"/>
      <c r="U54" s="1256"/>
    </row>
    <row r="55" spans="1:21" ht="14.25" thickTop="1" thickBot="1" x14ac:dyDescent="0.25">
      <c r="G55" s="1921"/>
      <c r="H55" s="1922"/>
      <c r="I55" s="1233"/>
      <c r="K55" s="1052"/>
      <c r="M55" s="988"/>
      <c r="N55" s="1052"/>
      <c r="O55" s="1940"/>
      <c r="P55" s="1940"/>
      <c r="Q55" s="1256"/>
      <c r="R55" s="1256"/>
      <c r="S55" s="1257"/>
      <c r="T55" s="1258"/>
      <c r="U55" s="1256"/>
    </row>
    <row r="56" spans="1:21" ht="13.5" thickTop="1" x14ac:dyDescent="0.2">
      <c r="G56" s="1936"/>
      <c r="H56" s="1936"/>
      <c r="I56" s="991"/>
      <c r="K56" s="992"/>
      <c r="M56" s="988"/>
      <c r="N56" s="992"/>
      <c r="O56" s="1940"/>
      <c r="P56" s="1940"/>
      <c r="Q56" s="1256"/>
      <c r="R56" s="1256"/>
      <c r="S56" s="1257"/>
      <c r="T56" s="1258"/>
      <c r="U56" s="1256"/>
    </row>
    <row r="57" spans="1:21" x14ac:dyDescent="0.2">
      <c r="A57" s="1937"/>
      <c r="B57" s="1937"/>
      <c r="C57" s="1937"/>
      <c r="G57" s="1216"/>
      <c r="H57" s="1216"/>
      <c r="I57" s="1216"/>
      <c r="K57" s="1052"/>
      <c r="M57" s="1052"/>
      <c r="N57" s="1052"/>
      <c r="O57" s="1217"/>
      <c r="P57" s="1217"/>
      <c r="S57" s="990"/>
    </row>
    <row r="58" spans="1:21" ht="18.75" customHeight="1" x14ac:dyDescent="0.2">
      <c r="A58" s="1937"/>
      <c r="B58" s="1937"/>
      <c r="C58" s="1937"/>
      <c r="E58" s="987"/>
      <c r="F58" s="987"/>
      <c r="G58" s="1216"/>
      <c r="H58" s="1216"/>
      <c r="I58" s="1216"/>
      <c r="K58" s="1052"/>
      <c r="L58" s="1052"/>
      <c r="M58" s="1052"/>
      <c r="N58" s="1052"/>
      <c r="O58" s="1938" t="s">
        <v>823</v>
      </c>
      <c r="P58" s="1939"/>
      <c r="Q58" s="1939"/>
      <c r="S58" s="990"/>
    </row>
    <row r="59" spans="1:21" x14ac:dyDescent="0.2">
      <c r="G59" s="1216"/>
      <c r="H59" s="1216"/>
      <c r="I59" s="1216"/>
      <c r="K59" s="1052"/>
      <c r="L59" s="1052"/>
      <c r="M59" s="1052"/>
      <c r="N59" s="1052"/>
      <c r="O59" s="1217"/>
      <c r="P59" s="1217"/>
      <c r="S59" s="990"/>
    </row>
    <row r="60" spans="1:21" x14ac:dyDescent="0.2">
      <c r="G60" s="991"/>
      <c r="H60" s="991"/>
      <c r="I60" s="991"/>
      <c r="K60" s="992"/>
      <c r="L60" s="1052"/>
      <c r="M60" s="992"/>
      <c r="N60" s="992"/>
      <c r="O60" s="1055"/>
      <c r="P60" s="1055"/>
      <c r="Q60" s="991"/>
      <c r="S60" s="1050"/>
    </row>
    <row r="61" spans="1:21" ht="13.5" thickBot="1" x14ac:dyDescent="0.25">
      <c r="O61" s="1907"/>
      <c r="P61" s="1907"/>
      <c r="Q61" s="1907"/>
      <c r="R61" s="1051"/>
    </row>
    <row r="62" spans="1:21" ht="24" customHeight="1" thickTop="1" thickBot="1" x14ac:dyDescent="0.25">
      <c r="A62" s="1918" t="s">
        <v>680</v>
      </c>
      <c r="B62" s="1918"/>
      <c r="C62" s="1918"/>
      <c r="D62" s="1057"/>
      <c r="E62" s="993" t="s">
        <v>0</v>
      </c>
      <c r="F62" s="1218" t="s">
        <v>1</v>
      </c>
      <c r="G62" s="993" t="s">
        <v>2</v>
      </c>
      <c r="H62" s="993" t="s">
        <v>3</v>
      </c>
      <c r="I62" s="993" t="s">
        <v>4</v>
      </c>
      <c r="J62" s="993" t="s">
        <v>5</v>
      </c>
      <c r="K62" s="993" t="s">
        <v>6</v>
      </c>
      <c r="L62" s="993" t="s">
        <v>7</v>
      </c>
      <c r="M62" s="1218" t="s">
        <v>704</v>
      </c>
      <c r="N62" s="993" t="s">
        <v>9</v>
      </c>
      <c r="O62" s="1218" t="s">
        <v>10</v>
      </c>
      <c r="P62" s="1058" t="s">
        <v>11</v>
      </c>
      <c r="Q62" s="1060" t="s">
        <v>164</v>
      </c>
      <c r="R62" s="1515" t="s">
        <v>1098</v>
      </c>
      <c r="S62" s="1515" t="s">
        <v>1099</v>
      </c>
    </row>
    <row r="63" spans="1:21" ht="14.25" thickTop="1" thickBot="1" x14ac:dyDescent="0.25">
      <c r="A63" s="1905" t="s">
        <v>29</v>
      </c>
      <c r="B63" s="1906"/>
      <c r="C63" s="1908"/>
      <c r="D63" s="1909"/>
      <c r="E63" s="1432">
        <f t="shared" ref="E63:J63" si="0">$D$5+$D$6+$D$7+$D$8</f>
        <v>2.5</v>
      </c>
      <c r="F63" s="1432">
        <f t="shared" si="0"/>
        <v>2.5</v>
      </c>
      <c r="G63" s="1432">
        <f t="shared" si="0"/>
        <v>2.5</v>
      </c>
      <c r="H63" s="1432">
        <f t="shared" si="0"/>
        <v>2.5</v>
      </c>
      <c r="I63" s="1432">
        <f t="shared" si="0"/>
        <v>2.5</v>
      </c>
      <c r="J63" s="1432">
        <f t="shared" si="0"/>
        <v>2.5</v>
      </c>
      <c r="K63" s="1432"/>
      <c r="L63" s="1432"/>
      <c r="M63" s="1432"/>
      <c r="N63" s="1432"/>
      <c r="O63" s="1432"/>
      <c r="P63" s="1432"/>
      <c r="Q63" s="1514">
        <f>AVERAGE(E63:P63)</f>
        <v>2.5</v>
      </c>
      <c r="R63" s="1516">
        <v>8</v>
      </c>
      <c r="S63" s="1516">
        <v>27</v>
      </c>
    </row>
    <row r="64" spans="1:21" ht="14.25" thickTop="1" thickBot="1" x14ac:dyDescent="0.25">
      <c r="A64" s="1905" t="s">
        <v>681</v>
      </c>
      <c r="B64" s="1906"/>
      <c r="C64" s="1910"/>
      <c r="D64" s="1911"/>
      <c r="E64" s="1265">
        <f t="shared" ref="E64:J64" si="1">$L$5+$L$6+$L$7+$L$8+$L$9+$L$10+$L$15+$L$13+$L$14</f>
        <v>9</v>
      </c>
      <c r="F64" s="1265">
        <f t="shared" si="1"/>
        <v>9</v>
      </c>
      <c r="G64" s="1265">
        <f t="shared" si="1"/>
        <v>9</v>
      </c>
      <c r="H64" s="1265">
        <f t="shared" si="1"/>
        <v>9</v>
      </c>
      <c r="I64" s="1265">
        <f t="shared" si="1"/>
        <v>9</v>
      </c>
      <c r="J64" s="1265">
        <f t="shared" si="1"/>
        <v>9</v>
      </c>
      <c r="K64" s="1265"/>
      <c r="L64" s="1265"/>
      <c r="M64" s="1265"/>
      <c r="N64" s="1265"/>
      <c r="O64" s="1265"/>
      <c r="P64" s="1265"/>
      <c r="Q64" s="1514">
        <f>AVERAGE(E64:P64)</f>
        <v>9</v>
      </c>
      <c r="R64" s="1516"/>
      <c r="S64" s="1516"/>
    </row>
    <row r="65" spans="1:19" ht="14.25" thickTop="1" thickBot="1" x14ac:dyDescent="0.25">
      <c r="A65" s="1905" t="s">
        <v>682</v>
      </c>
      <c r="B65" s="1906"/>
      <c r="C65" s="1910"/>
      <c r="D65" s="1911"/>
      <c r="E65" s="1265">
        <f>$R$5+$R$7+$R$8+$R$9+$R$10+$R$11+$R$12+$R$14+$R$15+$R$13+$R$41+$R$42+$R$43+$R$45+$R$23+$R$26+$R$17+$R$25+$R$16+$R$28+$R$29+$R$30+$R$31</f>
        <v>22.5</v>
      </c>
      <c r="F65" s="1265">
        <f>$R$5+$R$7+$R$8+$R$9+$R$10+$R$11+$R$12+$R$14+$R$15+$R$13+$R$41+$R$42+$R$43+$R$45+$R$23+$R$26+$R$17+$R$25+$R$16+$R$28+$R$29+$R$30+$R$31+$R$18+$R$19+$R$20+$R$21+Q35+Q36</f>
        <v>27.799999999999997</v>
      </c>
      <c r="G65" s="1265">
        <f>$R$5+$R$7+$R$8+$R$9+$R$10+$R$11+$R$12+$U$14+$U$15+$R$13+$U$41+$R$42+$R$43+$R$45+$R$23+$R$26+$R$17+$R$25+$R$16+$R$28+$R$29+$R$30+$R$31+$R$18+$R$19+$R$20+$R$21+R35+R36+Q37+Q38</f>
        <v>29.225000000000001</v>
      </c>
      <c r="H65" s="1265">
        <f>$R$5+$R$7+$R$8+$R$9+$R$10+$R$11+$R$12+$R$13+$U$42+$U$43+$R$45+$R$23+$R$26+$U$17+$R$25+$R$16+$R$28+$R$29+$R$30+$R$31+$R$18+$R$19+$R$20+$R$21+$R$35+$R$36+$R$37+$R$38+Q39</f>
        <v>26.971</v>
      </c>
      <c r="I65" s="1265">
        <f>$R$5+$R$7+$R$8+$R$9+$R$10+$R$11+$R$12+$R$13+$R$45+$R$23+$R$26+$R$25+$R$16+$R$28+$R$29+$R$30+$R$31+$R$18+$R$19+$R$20+$R$21+$R$35+$R$36+$R$37+$R$38+$R$39+Q24+$R$22</f>
        <v>26.91</v>
      </c>
      <c r="J65" s="1265">
        <f>$R$5+$R$7+$R$8+$R$9+$R$10+$R$11+$R$12+$R$13+$R$45+$R$23+$R$25+$R$16+$R$28+$R$29+$R$30+$R$31+$R$18+$R$19+$R$20+$R$21+$R$35+$R$36+$R$37+$R$38+$R$39+Q27+$R$24+$R$22</f>
        <v>27.45</v>
      </c>
      <c r="K65" s="1265"/>
      <c r="L65" s="1265"/>
      <c r="M65" s="1265"/>
      <c r="N65" s="1265"/>
      <c r="O65" s="1265"/>
      <c r="P65" s="1265"/>
      <c r="Q65" s="1514">
        <f>AVERAGE(E65:P65)</f>
        <v>26.809333333333331</v>
      </c>
      <c r="R65" s="1516"/>
      <c r="S65" s="1516"/>
    </row>
    <row r="66" spans="1:19" ht="14.25" thickTop="1" thickBot="1" x14ac:dyDescent="0.25">
      <c r="A66" s="1914"/>
      <c r="B66" s="1915"/>
      <c r="C66" s="1910"/>
      <c r="D66" s="1911"/>
      <c r="E66" s="1059"/>
      <c r="F66" s="996"/>
      <c r="G66" s="996"/>
      <c r="H66" s="996"/>
      <c r="I66" s="996"/>
      <c r="J66" s="996"/>
      <c r="K66" s="996"/>
      <c r="L66" s="1053"/>
      <c r="M66" s="996"/>
      <c r="N66" s="996"/>
      <c r="O66" s="997"/>
      <c r="P66" s="1059"/>
      <c r="Q66" s="1061"/>
      <c r="R66" s="1516"/>
      <c r="S66" s="1516"/>
    </row>
    <row r="67" spans="1:19" ht="14.25" thickTop="1" thickBot="1" x14ac:dyDescent="0.25">
      <c r="A67" s="1916" t="s">
        <v>683</v>
      </c>
      <c r="B67" s="1917"/>
      <c r="C67" s="1910"/>
      <c r="D67" s="1911"/>
      <c r="E67" s="1419">
        <f t="shared" ref="E67:J67" si="2">SUM(E63:E65)</f>
        <v>34</v>
      </c>
      <c r="F67" s="1419">
        <f t="shared" si="2"/>
        <v>39.299999999999997</v>
      </c>
      <c r="G67" s="1419">
        <f t="shared" si="2"/>
        <v>40.725000000000001</v>
      </c>
      <c r="H67" s="1419">
        <f t="shared" si="2"/>
        <v>38.471000000000004</v>
      </c>
      <c r="I67" s="1419">
        <f t="shared" si="2"/>
        <v>38.409999999999997</v>
      </c>
      <c r="J67" s="1419">
        <f t="shared" si="2"/>
        <v>38.950000000000003</v>
      </c>
      <c r="K67" s="999"/>
      <c r="L67" s="999"/>
      <c r="M67" s="999"/>
      <c r="N67" s="999"/>
      <c r="O67" s="999"/>
      <c r="P67" s="999"/>
      <c r="Q67" s="1514">
        <f t="shared" ref="Q67:Q72" si="3">AVERAGE(E67:P67)</f>
        <v>38.309333333333335</v>
      </c>
      <c r="R67" s="1516"/>
      <c r="S67" s="1516"/>
    </row>
    <row r="68" spans="1:19" ht="14.25" thickTop="1" thickBot="1" x14ac:dyDescent="0.25">
      <c r="A68" s="1905" t="s">
        <v>685</v>
      </c>
      <c r="B68" s="1906"/>
      <c r="C68" s="1910"/>
      <c r="D68" s="1911"/>
      <c r="E68" s="1432">
        <f t="shared" ref="E68:J68" si="4">$D$5+$D$6+$D$7+$D$8+$L$5+$L$6+$L$7+$L$8+$L$9+$L$10+$R$5+$R$7+$R$8+$R$9+$R$10+$R$11+$R$12+$L$15+$R$13</f>
        <v>17.5</v>
      </c>
      <c r="F68" s="1432">
        <f t="shared" si="4"/>
        <v>17.5</v>
      </c>
      <c r="G68" s="1432">
        <f t="shared" si="4"/>
        <v>17.5</v>
      </c>
      <c r="H68" s="1432">
        <f t="shared" si="4"/>
        <v>17.5</v>
      </c>
      <c r="I68" s="1432">
        <f t="shared" si="4"/>
        <v>17.5</v>
      </c>
      <c r="J68" s="1432">
        <f t="shared" si="4"/>
        <v>17.5</v>
      </c>
      <c r="K68" s="1432"/>
      <c r="L68" s="1432"/>
      <c r="M68" s="1432"/>
      <c r="N68" s="1432"/>
      <c r="O68" s="1432"/>
      <c r="P68" s="1432"/>
      <c r="Q68" s="1514">
        <f t="shared" si="3"/>
        <v>17.5</v>
      </c>
      <c r="R68" s="1055"/>
    </row>
    <row r="69" spans="1:19" ht="14.25" thickTop="1" thickBot="1" x14ac:dyDescent="0.25">
      <c r="A69" s="1905" t="s">
        <v>686</v>
      </c>
      <c r="B69" s="1906"/>
      <c r="C69" s="1910"/>
      <c r="D69" s="1911"/>
      <c r="E69" s="1219">
        <f>$L$13+$L$14+$R$14+$R$15+$U$21+$R$23+$R$26+$R$17+$R$25+$R$16+$R$28+$R$29+$R$30+$R$31</f>
        <v>12.5</v>
      </c>
      <c r="F69" s="1219">
        <f>$L$13+$L$14+$R$14+$R$15+$U$21+$R$23+$R$26+$R$17+$R$25+$R$16+$R$28+$R$29+$R$30+$R$31+$R$18+$R$19+$R$20+$R$21</f>
        <v>16.5</v>
      </c>
      <c r="G69" s="1219">
        <f>$L$13+$L$14+$U$14+$U$15+$R$23+$R$26+$R$17+$R$25+$R$16+$R$28+$R$29+$R$30+$R$31+$R$18+$R$19+$R$20+$R$21</f>
        <v>15.84</v>
      </c>
      <c r="H69" s="1219">
        <f>$L$13+$L$14+$R$23+$R$26+$U$17+$R$25+$R$16+$R$28+$R$29+$R$30+$R$31+$R$18+$R$19+$R$20+$R$21</f>
        <v>14.21</v>
      </c>
      <c r="I69" s="1219">
        <f>$L$13+$L$14+$R$23+$R$26+$R$25+$R$16+$R$28+$R$29+$R$30+$R$31+$R$18+$R$19+$R$20+$R$21+$R$22+Q24</f>
        <v>14.91</v>
      </c>
      <c r="J69" s="1219">
        <f>$L$13+$L$14+$R$23+$R$26+$R$25+$R$16+$R$28+$R$29+$R$30+$R$31+$R$18+$R$19+$R$20+$R$21+$R$22+$R$24+Q27</f>
        <v>16.45</v>
      </c>
      <c r="K69" s="1219"/>
      <c r="L69" s="1219"/>
      <c r="M69" s="1219"/>
      <c r="N69" s="1219"/>
      <c r="O69" s="1219"/>
      <c r="P69" s="1219"/>
      <c r="Q69" s="1514">
        <f t="shared" si="3"/>
        <v>15.068333333333335</v>
      </c>
      <c r="R69" s="1055"/>
    </row>
    <row r="70" spans="1:19" ht="14.25" thickTop="1" thickBot="1" x14ac:dyDescent="0.25">
      <c r="A70" s="1905" t="s">
        <v>687</v>
      </c>
      <c r="B70" s="1906"/>
      <c r="C70" s="1912"/>
      <c r="D70" s="1913"/>
      <c r="E70" s="1219">
        <f>+$R$41+$R$42+$R$43+$R$45</f>
        <v>4</v>
      </c>
      <c r="F70" s="1219">
        <f>+$R$41+$R$42+$R$43+$R$45+Q35+Q36</f>
        <v>5.3000000000000007</v>
      </c>
      <c r="G70" s="1219">
        <f>+$U$41+$R$42+$R$43+$R$45+$R$35+$R$36+$Q$37+$Q$38</f>
        <v>7.3850000000000007</v>
      </c>
      <c r="H70" s="1219">
        <f>$U$42+$U$43+$R$45+$R$35+$R$36+$R$37+$R$38+Q39</f>
        <v>6.7610000000000001</v>
      </c>
      <c r="I70" s="1219">
        <f>$R$45+$R$35+$R$36+$R$37+$R$38+$R$39</f>
        <v>6</v>
      </c>
      <c r="J70" s="1219">
        <f>$R$45+$R$35+$R$36+$R$37+$R$38+$R$39</f>
        <v>6</v>
      </c>
      <c r="K70" s="1219"/>
      <c r="L70" s="1219"/>
      <c r="M70" s="1219"/>
      <c r="N70" s="1219"/>
      <c r="O70" s="1219"/>
      <c r="P70" s="1219"/>
      <c r="Q70" s="1514">
        <f t="shared" si="3"/>
        <v>5.9076666666666666</v>
      </c>
      <c r="R70" s="1055"/>
    </row>
    <row r="71" spans="1:19" ht="13.5" thickTop="1" x14ac:dyDescent="0.2">
      <c r="A71" s="1919" t="s">
        <v>1102</v>
      </c>
      <c r="B71" s="1919"/>
      <c r="D71" s="143"/>
      <c r="E71" s="1121">
        <f>$D$5+$D$8+$L$5+$L$6+$L$7+$L$8+$L$9+$L$10+$L$15+$R$7+$R$8+$R$9+$R$10+$R$11+$R$14+$U$21+$R$22+$R$23+$R$25+$R$26+$R$41+$R$42+$R$43+$R$17+$R$15+$R$28+$R$29+F30+F31</f>
        <v>25.5</v>
      </c>
      <c r="F71" s="1121">
        <f>$D$5+$D$8+$L$5+$L$6+$L$7+$L$8+$L$9+$L$10+$L$11+$L$15+$R$7+$R$8+$R$9+$R$10+$R$11+$R$13+$R$14+$R$15+$R$18+$R$19+$R$20+$R$21+$R$22+$R$23+$R$24+$R$26+$R$40+$R$41+$R$42+$R$43</f>
        <v>28.5</v>
      </c>
      <c r="G71" s="1121">
        <f>$D$5+$D$8+$L$5+$L$6+$L$7+$L$8+$L$9+$L$10+$L$11+$L$15+$R$7+$R$8+$R$9+$R$10+$R$11+$R$13+$R$14+$R$15+$R$18+$R$19+$R$20+$R$21+$R$22+$R$23+$R$24+$R$26+$R$40+$R$41+$R$42+$R$43</f>
        <v>28.5</v>
      </c>
      <c r="H71" s="1121">
        <f>$D$5+$D$8+$L$5+$L$6+$L$7+$L$8+$L$9+$L$10+$L$11+$L$15+$R$7+$R$8+$R$9+$R$10+$R$11+$R$13+$R$14+$R$18+$R$19+$R$20+$R$21+$R$22+$R$23+$R$24+$R$26+$R$27+$R$40+$R$41+$R$42+$R$43+Q17</f>
        <v>29.09</v>
      </c>
      <c r="I71" s="1121">
        <f>$D$5+$D$8+$L$5+$L$6+$L$7+$L$8+$L$9+$L$10+$L$11+$L$15+$R$7+$R$8+$R$9+$R$10+$R$11+$R$13+$R$14+$R$18+$R$19+$R$20+$R$21+$R$22+$R$23+Q25+$R$26+$R$27+$R$40+$R$41+$R$42+$R$43+$R$17</f>
        <v>28.86</v>
      </c>
      <c r="J71" s="1121">
        <f>$D$5+$D$8+$L$5+$L$6+$L$7+$L$8+$L$9+$L$10+$L$11+$L$15+$R$7+$R$8+$R$9+$R$10+$R$11+$U$13+$R$14+$U$18+$R$19+$R$20+$R$21+$R$22+$R$23+$R$25+$R$26+$Q$27+$R$40+$R$41+$R$42+$R$43+$R$17+$R$15</f>
        <v>28.45</v>
      </c>
      <c r="K71" s="1121">
        <f>$D$5+$D$8+$L$5+$L$6+$L$7+$L$8+$L$9+$L$10+$I$11+$L$15+$R$7+$R$8+$R$9+$R$10+$R$11+$R$14+$R$19+$R$20+$R$21+$R$22+$R$23+$R$25+$R$26+$R$27+$R$40+$R$41+$R$42+$R$43+$R$17+$R$15</f>
        <v>28.02</v>
      </c>
      <c r="L71" s="1121">
        <f>$D$5+$D$8+$L$5+$L$6+$L$7+$L$8+$L$9+$L$10+$L$15+$R$7+$R$8+$R$9+$R$10+$R$11+$R$14+$R$19+$R$20+$R$21+$R$22+$R$23+$R$25+$R$26+$R$27+$R$41+$R$42+$R$43+$R$17+$R$15+$R$28</f>
        <v>28.5</v>
      </c>
      <c r="M71" s="1121">
        <f>$D$5+$D$8+$L$5+$L$6+$L$7+$L$8+$L$9+$L$10+$L$15+$R$7+$R$8+$R$9+$R$10+$R$11+$R$14+$R$19+$R$20+$R$21+$R$22+$R$23+$R$25+$R$26+$R$27+$R$41+$R$42+$R$43+$R$17+$R$15+$R$28</f>
        <v>28.5</v>
      </c>
      <c r="N71" s="1121">
        <f>$D$5+$D$8+$L$5+$L$6+$L$7+$L$8+$L$9+$L$10+$L$15+$R$7+$R$8+$R$9+$R$10+$R$11+$R$14+$R$19+$R$20+$R$21+$R$22+$R$23+$R$25+$R$26+$U$27+$R$41+$R$42+$R$43+$R$17+$R$15+$R$28+Q29</f>
        <v>27.83</v>
      </c>
      <c r="O71" s="1121">
        <f>$D$5+$D$8+$L$5+$L$6+$L$7+$L$8+$L$9+$L$10+$L$15+$R$7+$R$8+$R$9+$R$10+$R$11+$R$14+$U$19+$U$20+$R$21+$R$22+$R$23+$R$25+$R$26+$R$41+$R$42+$R$43+$R$17+$R$15+$R$28+$R$29</f>
        <v>26.5</v>
      </c>
      <c r="P71" s="1121">
        <f>$D$5+$D$8+$L$5+$L$6+$L$7+$L$8+$L$9+$L$10+$L$15+$R$7+$R$8+$R$9+$R$10+$R$11+$R$14+$U$21+$R$22+$R$23+$R$25+$R$26+$R$41+$R$42+$R$43+$R$17+$R$15+$R$28+$R$29+Q30+Q31</f>
        <v>26.67</v>
      </c>
      <c r="Q71" s="1514">
        <f t="shared" si="3"/>
        <v>27.91</v>
      </c>
    </row>
    <row r="72" spans="1:19" x14ac:dyDescent="0.2">
      <c r="A72" s="1920" t="s">
        <v>1103</v>
      </c>
      <c r="B72" s="1920"/>
      <c r="D72" s="143"/>
      <c r="E72" s="1121">
        <f>$D$6+$D$7+$L$13+$L$14+$R$12+$R$5+$R$45+$R$16</f>
        <v>6.5</v>
      </c>
      <c r="F72" s="1121">
        <f>$D$6+$D$7+$L$13+$L$14+$R$12+$R$5+$R$35+$R$45</f>
        <v>7</v>
      </c>
      <c r="G72" s="1121">
        <f>$D$6+$D$7+$L$13+$L$14+$R$12+$R$5+$R$35+$R$45</f>
        <v>7</v>
      </c>
      <c r="H72" s="1121">
        <f>$D$6+$D$7+$L$13+$L$14+$R$12+$R$5+$R$35+$R$45</f>
        <v>7</v>
      </c>
      <c r="I72" s="1121">
        <f>$D$6+$D$7+$L$13+$L$14+$R$12+$R$5+$U$35+$R$45+Q16</f>
        <v>6.19</v>
      </c>
      <c r="J72" s="1121">
        <f t="shared" ref="J72:P72" si="5">$D$6+$D$7+$L$13+$L$14+$R$12+$R$5+$R$45+$R$16</f>
        <v>6.5</v>
      </c>
      <c r="K72" s="1121">
        <f t="shared" si="5"/>
        <v>6.5</v>
      </c>
      <c r="L72" s="1121">
        <f t="shared" si="5"/>
        <v>6.5</v>
      </c>
      <c r="M72" s="1121">
        <f t="shared" si="5"/>
        <v>6.5</v>
      </c>
      <c r="N72" s="1121">
        <f t="shared" si="5"/>
        <v>6.5</v>
      </c>
      <c r="O72" s="1121">
        <f t="shared" si="5"/>
        <v>6.5</v>
      </c>
      <c r="P72" s="1121">
        <f t="shared" si="5"/>
        <v>6.5</v>
      </c>
      <c r="Q72" s="1514">
        <f t="shared" si="3"/>
        <v>6.5991666666666662</v>
      </c>
    </row>
    <row r="73" spans="1:19" ht="13.5" thickBot="1" x14ac:dyDescent="0.25">
      <c r="D73" s="143"/>
      <c r="Q73" s="1062"/>
    </row>
    <row r="74" spans="1:19" ht="27.75" customHeight="1" thickTop="1" thickBot="1" x14ac:dyDescent="0.25">
      <c r="A74" s="1918" t="s">
        <v>684</v>
      </c>
      <c r="B74" s="1918"/>
      <c r="C74" s="1918"/>
      <c r="D74" s="1057"/>
      <c r="E74" s="993" t="s">
        <v>0</v>
      </c>
      <c r="F74" s="1218" t="s">
        <v>1</v>
      </c>
      <c r="G74" s="993" t="s">
        <v>2</v>
      </c>
      <c r="H74" s="993" t="s">
        <v>3</v>
      </c>
      <c r="I74" s="993" t="s">
        <v>4</v>
      </c>
      <c r="J74" s="993" t="s">
        <v>5</v>
      </c>
      <c r="K74" s="993" t="s">
        <v>6</v>
      </c>
      <c r="L74" s="993" t="s">
        <v>7</v>
      </c>
      <c r="M74" s="1218" t="s">
        <v>8</v>
      </c>
      <c r="N74" s="993" t="s">
        <v>9</v>
      </c>
      <c r="O74" s="1218" t="s">
        <v>10</v>
      </c>
      <c r="P74" s="1058" t="s">
        <v>11</v>
      </c>
      <c r="Q74" s="1060"/>
      <c r="R74" s="1054"/>
    </row>
    <row r="75" spans="1:19" ht="14.25" thickTop="1" thickBot="1" x14ac:dyDescent="0.25">
      <c r="A75" s="1905" t="s">
        <v>29</v>
      </c>
      <c r="B75" s="1906"/>
      <c r="C75" s="1908"/>
      <c r="D75" s="1909"/>
      <c r="E75" s="994">
        <f t="shared" ref="E75:J75" si="6">$D$50+$D$51+$D$52+$D$53</f>
        <v>2.5</v>
      </c>
      <c r="F75" s="994">
        <f t="shared" si="6"/>
        <v>2.5</v>
      </c>
      <c r="G75" s="994">
        <f t="shared" si="6"/>
        <v>2.5</v>
      </c>
      <c r="H75" s="994">
        <f t="shared" si="6"/>
        <v>2.5</v>
      </c>
      <c r="I75" s="994">
        <f t="shared" si="6"/>
        <v>2.5</v>
      </c>
      <c r="J75" s="994">
        <f t="shared" si="6"/>
        <v>2.5</v>
      </c>
      <c r="K75" s="994"/>
      <c r="L75" s="994"/>
      <c r="M75" s="994"/>
      <c r="N75" s="994"/>
      <c r="O75" s="994"/>
      <c r="P75" s="994"/>
      <c r="Q75" s="1514">
        <f>AVERAGE(E75:P75)</f>
        <v>2.5</v>
      </c>
      <c r="R75" s="1055"/>
    </row>
    <row r="76" spans="1:19" ht="14.25" thickTop="1" thickBot="1" x14ac:dyDescent="0.25">
      <c r="A76" s="1905" t="s">
        <v>681</v>
      </c>
      <c r="B76" s="1906"/>
      <c r="C76" s="1910"/>
      <c r="D76" s="1911"/>
      <c r="E76" s="995">
        <f t="shared" ref="E76:J76" si="7">$L$51+$L$52+$L$53</f>
        <v>3</v>
      </c>
      <c r="F76" s="995">
        <f t="shared" si="7"/>
        <v>3</v>
      </c>
      <c r="G76" s="995">
        <f t="shared" si="7"/>
        <v>3</v>
      </c>
      <c r="H76" s="995">
        <f t="shared" si="7"/>
        <v>3</v>
      </c>
      <c r="I76" s="995">
        <f t="shared" si="7"/>
        <v>3</v>
      </c>
      <c r="J76" s="995">
        <f t="shared" si="7"/>
        <v>3</v>
      </c>
      <c r="K76" s="995"/>
      <c r="L76" s="995"/>
      <c r="M76" s="995"/>
      <c r="N76" s="995"/>
      <c r="O76" s="995"/>
      <c r="P76" s="995"/>
      <c r="Q76" s="1514">
        <f>AVERAGE(E76:P76)</f>
        <v>3</v>
      </c>
      <c r="R76" s="1055"/>
    </row>
    <row r="77" spans="1:19" ht="14.25" thickTop="1" thickBot="1" x14ac:dyDescent="0.25">
      <c r="A77" s="1905" t="s">
        <v>682</v>
      </c>
      <c r="B77" s="1906"/>
      <c r="C77" s="1910"/>
      <c r="D77" s="1911"/>
      <c r="E77" s="995">
        <f t="shared" ref="E77:J77" si="8">$R$51+$R$52+$J$53+$R$54</f>
        <v>3</v>
      </c>
      <c r="F77" s="995">
        <f t="shared" si="8"/>
        <v>3</v>
      </c>
      <c r="G77" s="995">
        <f t="shared" si="8"/>
        <v>3</v>
      </c>
      <c r="H77" s="995">
        <f t="shared" si="8"/>
        <v>3</v>
      </c>
      <c r="I77" s="995">
        <f t="shared" si="8"/>
        <v>3</v>
      </c>
      <c r="J77" s="995">
        <f t="shared" si="8"/>
        <v>3</v>
      </c>
      <c r="K77" s="995"/>
      <c r="L77" s="995"/>
      <c r="M77" s="995"/>
      <c r="N77" s="995"/>
      <c r="O77" s="995"/>
      <c r="P77" s="995"/>
      <c r="Q77" s="1514">
        <f>AVERAGE(E77:P77)</f>
        <v>3</v>
      </c>
      <c r="R77" s="1055"/>
    </row>
    <row r="78" spans="1:19" ht="14.25" thickTop="1" thickBot="1" x14ac:dyDescent="0.25">
      <c r="A78" s="1914"/>
      <c r="B78" s="1915"/>
      <c r="C78" s="1910"/>
      <c r="D78" s="1911"/>
      <c r="E78" s="1402"/>
      <c r="F78" s="1400"/>
      <c r="G78" s="1400"/>
      <c r="H78" s="1400"/>
      <c r="I78" s="1400"/>
      <c r="J78" s="1400"/>
      <c r="K78" s="1400"/>
      <c r="L78" s="1400"/>
      <c r="M78" s="1400"/>
      <c r="N78" s="1400"/>
      <c r="O78" s="1401"/>
      <c r="P78" s="1402"/>
      <c r="Q78" s="1061"/>
      <c r="R78" s="1063"/>
    </row>
    <row r="79" spans="1:19" ht="14.25" thickTop="1" thickBot="1" x14ac:dyDescent="0.25">
      <c r="A79" s="1916" t="s">
        <v>683</v>
      </c>
      <c r="B79" s="1917"/>
      <c r="C79" s="1910"/>
      <c r="D79" s="1911"/>
      <c r="E79" s="1403">
        <f t="shared" ref="E79:P79" si="9">SUM(E75:E78)</f>
        <v>8.5</v>
      </c>
      <c r="F79" s="1403">
        <f t="shared" si="9"/>
        <v>8.5</v>
      </c>
      <c r="G79" s="1403">
        <f t="shared" si="9"/>
        <v>8.5</v>
      </c>
      <c r="H79" s="1403">
        <f t="shared" si="9"/>
        <v>8.5</v>
      </c>
      <c r="I79" s="1403">
        <f t="shared" si="9"/>
        <v>8.5</v>
      </c>
      <c r="J79" s="1403">
        <f t="shared" si="9"/>
        <v>8.5</v>
      </c>
      <c r="K79" s="1403">
        <f t="shared" si="9"/>
        <v>0</v>
      </c>
      <c r="L79" s="1403">
        <f t="shared" si="9"/>
        <v>0</v>
      </c>
      <c r="M79" s="1403">
        <f t="shared" si="9"/>
        <v>0</v>
      </c>
      <c r="N79" s="1403">
        <f t="shared" si="9"/>
        <v>0</v>
      </c>
      <c r="O79" s="1403">
        <f t="shared" si="9"/>
        <v>0</v>
      </c>
      <c r="P79" s="1403">
        <f t="shared" si="9"/>
        <v>0</v>
      </c>
      <c r="Q79" s="1514">
        <f t="shared" ref="Q79:Q84" si="10">AVERAGE(E79:P79)</f>
        <v>4.25</v>
      </c>
      <c r="R79" s="237"/>
    </row>
    <row r="80" spans="1:19" ht="14.25" thickTop="1" thickBot="1" x14ac:dyDescent="0.25">
      <c r="A80" s="1905" t="s">
        <v>685</v>
      </c>
      <c r="B80" s="1906"/>
      <c r="C80" s="1910"/>
      <c r="D80" s="1911"/>
      <c r="E80" s="1405">
        <f t="shared" ref="E80:J80" si="11">$D$50+$D$51+$D$52+$D$53+$L$51+$L$52+$L$53+$R$51</f>
        <v>6.5</v>
      </c>
      <c r="F80" s="1405">
        <f t="shared" si="11"/>
        <v>6.5</v>
      </c>
      <c r="G80" s="1405">
        <f t="shared" si="11"/>
        <v>6.5</v>
      </c>
      <c r="H80" s="1405">
        <f t="shared" si="11"/>
        <v>6.5</v>
      </c>
      <c r="I80" s="1405">
        <f t="shared" si="11"/>
        <v>6.5</v>
      </c>
      <c r="J80" s="1405">
        <f t="shared" si="11"/>
        <v>6.5</v>
      </c>
      <c r="K80" s="1404"/>
      <c r="L80" s="1404"/>
      <c r="M80" s="1404"/>
      <c r="N80" s="1404"/>
      <c r="O80" s="1404"/>
      <c r="P80" s="1405"/>
      <c r="Q80" s="1514">
        <f t="shared" si="10"/>
        <v>6.5</v>
      </c>
      <c r="R80" s="1055"/>
    </row>
    <row r="81" spans="1:18" ht="14.25" thickTop="1" thickBot="1" x14ac:dyDescent="0.25">
      <c r="A81" s="1905" t="s">
        <v>686</v>
      </c>
      <c r="B81" s="1906"/>
      <c r="C81" s="1910"/>
      <c r="D81" s="1911"/>
      <c r="E81" s="1405">
        <f t="shared" ref="E81:J81" si="12">$R$52+$R$54</f>
        <v>2</v>
      </c>
      <c r="F81" s="1405">
        <f t="shared" si="12"/>
        <v>2</v>
      </c>
      <c r="G81" s="1405">
        <f t="shared" si="12"/>
        <v>2</v>
      </c>
      <c r="H81" s="1405">
        <f t="shared" si="12"/>
        <v>2</v>
      </c>
      <c r="I81" s="1405">
        <f t="shared" si="12"/>
        <v>2</v>
      </c>
      <c r="J81" s="1405">
        <f t="shared" si="12"/>
        <v>2</v>
      </c>
      <c r="K81" s="1517"/>
      <c r="L81" s="1517"/>
      <c r="M81" s="1517"/>
      <c r="N81" s="1517"/>
      <c r="O81" s="1404"/>
      <c r="P81" s="1405"/>
      <c r="Q81" s="1514">
        <f t="shared" si="10"/>
        <v>2</v>
      </c>
      <c r="R81" s="1055"/>
    </row>
    <row r="82" spans="1:18" ht="14.25" thickTop="1" thickBot="1" x14ac:dyDescent="0.25">
      <c r="A82" s="1905" t="s">
        <v>687</v>
      </c>
      <c r="B82" s="1906"/>
      <c r="C82" s="1912"/>
      <c r="D82" s="1913"/>
      <c r="E82" s="1407">
        <v>0</v>
      </c>
      <c r="F82" s="1406"/>
      <c r="G82" s="1406"/>
      <c r="H82" s="1406"/>
      <c r="I82" s="1406"/>
      <c r="J82" s="1406"/>
      <c r="K82" s="1406"/>
      <c r="L82" s="1406"/>
      <c r="M82" s="1406"/>
      <c r="N82" s="1406"/>
      <c r="O82" s="1406"/>
      <c r="P82" s="1407"/>
      <c r="Q82" s="1514">
        <f t="shared" si="10"/>
        <v>0</v>
      </c>
      <c r="R82" s="1055"/>
    </row>
    <row r="83" spans="1:18" ht="15.75" customHeight="1" thickTop="1" x14ac:dyDescent="0.2">
      <c r="A83" s="1969" t="s">
        <v>1102</v>
      </c>
      <c r="B83" s="1969"/>
      <c r="E83" s="90">
        <f>$D$50+$D$52+$L$51+$L$52+$L$53+$L$54+$R$51+$R$52+$R$53</f>
        <v>8.5</v>
      </c>
      <c r="F83" s="90">
        <f>$D$50+$D$52+$L$51+$L$52+$L$53+$L$54+$R$51+$R$52+$R$53</f>
        <v>8.5</v>
      </c>
      <c r="G83" s="90">
        <f>$D$50+$D$52+$L$51+$L$52+$L$53+$J$54+$R$51+$R$52+$R$53</f>
        <v>8.2800000000000011</v>
      </c>
      <c r="H83" s="90">
        <f t="shared" ref="H83:M83" si="13">$D$50+$D$52+$L$51+$L$52+$L$53+$R$51+$R$52+$R$53</f>
        <v>7.5</v>
      </c>
      <c r="I83" s="90">
        <f t="shared" si="13"/>
        <v>7.5</v>
      </c>
      <c r="J83" s="90">
        <f t="shared" si="13"/>
        <v>7.5</v>
      </c>
      <c r="K83" s="90">
        <f t="shared" si="13"/>
        <v>7.5</v>
      </c>
      <c r="L83" s="90">
        <f t="shared" si="13"/>
        <v>7.5</v>
      </c>
      <c r="M83" s="90">
        <f t="shared" si="13"/>
        <v>7.5</v>
      </c>
      <c r="N83" s="90">
        <f>$D$50+$D$52+$L$51+$L$52+$L$53+$R$51+$R$52+$R$53+Q54</f>
        <v>7.98</v>
      </c>
      <c r="O83" s="90">
        <f>$D$50+$D$52+$L$51+$L$52+$L$53+$R$51+$R$52+$R$53+$R$54</f>
        <v>8.5</v>
      </c>
      <c r="P83" s="90">
        <f>$D$50+$D$52+$L$51+$L$52+$L$53+$R$51+$R$52+$U$53+$R$54</f>
        <v>8.06</v>
      </c>
      <c r="Q83" s="233">
        <f t="shared" si="10"/>
        <v>7.9016666666666673</v>
      </c>
    </row>
    <row r="84" spans="1:18" x14ac:dyDescent="0.2">
      <c r="A84" s="1925" t="s">
        <v>1103</v>
      </c>
      <c r="B84" s="1925"/>
      <c r="E84" s="90">
        <f>$D$51+$D$53</f>
        <v>1</v>
      </c>
      <c r="F84" s="90">
        <f>$D$51+$D$53</f>
        <v>1</v>
      </c>
      <c r="G84" s="90">
        <f t="shared" ref="G84:P84" si="14">$D$51+$D$53</f>
        <v>1</v>
      </c>
      <c r="H84" s="90">
        <f t="shared" si="14"/>
        <v>1</v>
      </c>
      <c r="I84" s="90">
        <f t="shared" si="14"/>
        <v>1</v>
      </c>
      <c r="J84" s="90">
        <f t="shared" si="14"/>
        <v>1</v>
      </c>
      <c r="K84" s="90">
        <f t="shared" si="14"/>
        <v>1</v>
      </c>
      <c r="L84" s="90">
        <f t="shared" si="14"/>
        <v>1</v>
      </c>
      <c r="M84" s="90">
        <f t="shared" si="14"/>
        <v>1</v>
      </c>
      <c r="N84" s="90">
        <f t="shared" si="14"/>
        <v>1</v>
      </c>
      <c r="O84" s="90">
        <f t="shared" si="14"/>
        <v>1</v>
      </c>
      <c r="P84" s="90">
        <f t="shared" si="14"/>
        <v>1</v>
      </c>
      <c r="Q84" s="126">
        <f t="shared" si="10"/>
        <v>1</v>
      </c>
    </row>
  </sheetData>
  <mergeCells count="118">
    <mergeCell ref="A83:B83"/>
    <mergeCell ref="A84:B84"/>
    <mergeCell ref="A8:C8"/>
    <mergeCell ref="A9:C9"/>
    <mergeCell ref="B14:C14"/>
    <mergeCell ref="O23:P23"/>
    <mergeCell ref="O37:P37"/>
    <mergeCell ref="O35:P35"/>
    <mergeCell ref="O36:P36"/>
    <mergeCell ref="O20:P20"/>
    <mergeCell ref="O21:P21"/>
    <mergeCell ref="O24:P24"/>
    <mergeCell ref="O25:P25"/>
    <mergeCell ref="O22:P22"/>
    <mergeCell ref="O17:P17"/>
    <mergeCell ref="O9:P9"/>
    <mergeCell ref="O10:P10"/>
    <mergeCell ref="O12:P12"/>
    <mergeCell ref="O16:P16"/>
    <mergeCell ref="O15:P15"/>
    <mergeCell ref="O28:P28"/>
    <mergeCell ref="O29:P29"/>
    <mergeCell ref="O30:P30"/>
    <mergeCell ref="O32:P32"/>
    <mergeCell ref="O31:P31"/>
    <mergeCell ref="A3:C3"/>
    <mergeCell ref="G3:J3"/>
    <mergeCell ref="D1:D4"/>
    <mergeCell ref="L1:L4"/>
    <mergeCell ref="G7:H7"/>
    <mergeCell ref="G6:H6"/>
    <mergeCell ref="A5:C5"/>
    <mergeCell ref="A6:C6"/>
    <mergeCell ref="G5:H5"/>
    <mergeCell ref="A7:C7"/>
    <mergeCell ref="O13:P13"/>
    <mergeCell ref="O27:P27"/>
    <mergeCell ref="O42:P42"/>
    <mergeCell ref="O43:P43"/>
    <mergeCell ref="O44:P44"/>
    <mergeCell ref="O45:P45"/>
    <mergeCell ref="G12:H12"/>
    <mergeCell ref="R1:R4"/>
    <mergeCell ref="O5:P5"/>
    <mergeCell ref="O6:P6"/>
    <mergeCell ref="O7:P7"/>
    <mergeCell ref="O8:P8"/>
    <mergeCell ref="O3:Q3"/>
    <mergeCell ref="G8:H8"/>
    <mergeCell ref="G13:H13"/>
    <mergeCell ref="G14:H14"/>
    <mergeCell ref="O26:P26"/>
    <mergeCell ref="O38:P38"/>
    <mergeCell ref="O39:P39"/>
    <mergeCell ref="O41:P41"/>
    <mergeCell ref="O40:P40"/>
    <mergeCell ref="G9:H9"/>
    <mergeCell ref="G10:H10"/>
    <mergeCell ref="G11:H11"/>
    <mergeCell ref="O14:P14"/>
    <mergeCell ref="O18:P18"/>
    <mergeCell ref="G56:H56"/>
    <mergeCell ref="A57:C58"/>
    <mergeCell ref="O61:Q61"/>
    <mergeCell ref="A62:C62"/>
    <mergeCell ref="A63:B63"/>
    <mergeCell ref="A64:B64"/>
    <mergeCell ref="G15:H15"/>
    <mergeCell ref="O58:Q58"/>
    <mergeCell ref="G16:H16"/>
    <mergeCell ref="G17:H17"/>
    <mergeCell ref="G18:H18"/>
    <mergeCell ref="B16:C16"/>
    <mergeCell ref="B18:D18"/>
    <mergeCell ref="O46:P46"/>
    <mergeCell ref="O50:P50"/>
    <mergeCell ref="O56:P56"/>
    <mergeCell ref="O51:P51"/>
    <mergeCell ref="O52:P52"/>
    <mergeCell ref="O53:P53"/>
    <mergeCell ref="O54:P54"/>
    <mergeCell ref="O34:Q34"/>
    <mergeCell ref="O48:Q48"/>
    <mergeCell ref="O19:P19"/>
    <mergeCell ref="O55:P55"/>
    <mergeCell ref="G55:H55"/>
    <mergeCell ref="A51:C51"/>
    <mergeCell ref="B20:C20"/>
    <mergeCell ref="A53:C53"/>
    <mergeCell ref="G52:H52"/>
    <mergeCell ref="G53:H53"/>
    <mergeCell ref="G54:H54"/>
    <mergeCell ref="G51:H51"/>
    <mergeCell ref="A52:C52"/>
    <mergeCell ref="A50:C50"/>
    <mergeCell ref="A48:C48"/>
    <mergeCell ref="G48:J48"/>
    <mergeCell ref="G50:H50"/>
    <mergeCell ref="A81:B81"/>
    <mergeCell ref="A54:C54"/>
    <mergeCell ref="A69:B69"/>
    <mergeCell ref="A70:B70"/>
    <mergeCell ref="C63:D70"/>
    <mergeCell ref="C75:D82"/>
    <mergeCell ref="A82:B82"/>
    <mergeCell ref="A66:B66"/>
    <mergeCell ref="A78:B78"/>
    <mergeCell ref="A79:B79"/>
    <mergeCell ref="A67:B67"/>
    <mergeCell ref="A74:C74"/>
    <mergeCell ref="A75:B75"/>
    <mergeCell ref="A76:B76"/>
    <mergeCell ref="A77:B77"/>
    <mergeCell ref="A68:B68"/>
    <mergeCell ref="A65:B65"/>
    <mergeCell ref="A80:B80"/>
    <mergeCell ref="A71:B71"/>
    <mergeCell ref="A72:B72"/>
  </mergeCells>
  <pageMargins left="0.75" right="0.75" top="1" bottom="1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7A0418"/>
    <pageSetUpPr fitToPage="1"/>
  </sheetPr>
  <dimension ref="A1:AD41"/>
  <sheetViews>
    <sheetView zoomScale="120" zoomScaleNormal="120" workbookViewId="0">
      <pane xSplit="1" ySplit="3" topLeftCell="B4" activePane="bottomRight" state="frozen"/>
      <selection activeCell="F21" sqref="F21:I21"/>
      <selection pane="topRight" activeCell="F21" sqref="F21:I21"/>
      <selection pane="bottomLeft" activeCell="F21" sqref="F21:I21"/>
      <selection pane="bottomRight" activeCell="D16" sqref="D16"/>
    </sheetView>
  </sheetViews>
  <sheetFormatPr baseColWidth="10" defaultRowHeight="12.75" x14ac:dyDescent="0.2"/>
  <cols>
    <col min="1" max="1" width="53.28515625" style="90" customWidth="1"/>
    <col min="2" max="256" width="10.85546875" style="90"/>
    <col min="257" max="257" width="51.5703125" style="90" customWidth="1"/>
    <col min="258" max="512" width="10.85546875" style="90"/>
    <col min="513" max="513" width="51.5703125" style="90" customWidth="1"/>
    <col min="514" max="768" width="10.85546875" style="90"/>
    <col min="769" max="769" width="51.5703125" style="90" customWidth="1"/>
    <col min="770" max="1024" width="10.85546875" style="90"/>
    <col min="1025" max="1025" width="51.5703125" style="90" customWidth="1"/>
    <col min="1026" max="1280" width="10.85546875" style="90"/>
    <col min="1281" max="1281" width="51.5703125" style="90" customWidth="1"/>
    <col min="1282" max="1536" width="10.85546875" style="90"/>
    <col min="1537" max="1537" width="51.5703125" style="90" customWidth="1"/>
    <col min="1538" max="1792" width="10.85546875" style="90"/>
    <col min="1793" max="1793" width="51.5703125" style="90" customWidth="1"/>
    <col min="1794" max="2048" width="10.85546875" style="90"/>
    <col min="2049" max="2049" width="51.5703125" style="90" customWidth="1"/>
    <col min="2050" max="2304" width="10.85546875" style="90"/>
    <col min="2305" max="2305" width="51.5703125" style="90" customWidth="1"/>
    <col min="2306" max="2560" width="10.85546875" style="90"/>
    <col min="2561" max="2561" width="51.5703125" style="90" customWidth="1"/>
    <col min="2562" max="2816" width="10.85546875" style="90"/>
    <col min="2817" max="2817" width="51.5703125" style="90" customWidth="1"/>
    <col min="2818" max="3072" width="10.85546875" style="90"/>
    <col min="3073" max="3073" width="51.5703125" style="90" customWidth="1"/>
    <col min="3074" max="3328" width="10.85546875" style="90"/>
    <col min="3329" max="3329" width="51.5703125" style="90" customWidth="1"/>
    <col min="3330" max="3584" width="10.85546875" style="90"/>
    <col min="3585" max="3585" width="51.5703125" style="90" customWidth="1"/>
    <col min="3586" max="3840" width="10.85546875" style="90"/>
    <col min="3841" max="3841" width="51.5703125" style="90" customWidth="1"/>
    <col min="3842" max="4096" width="10.85546875" style="90"/>
    <col min="4097" max="4097" width="51.5703125" style="90" customWidth="1"/>
    <col min="4098" max="4352" width="10.85546875" style="90"/>
    <col min="4353" max="4353" width="51.5703125" style="90" customWidth="1"/>
    <col min="4354" max="4608" width="10.85546875" style="90"/>
    <col min="4609" max="4609" width="51.5703125" style="90" customWidth="1"/>
    <col min="4610" max="4864" width="10.85546875" style="90"/>
    <col min="4865" max="4865" width="51.5703125" style="90" customWidth="1"/>
    <col min="4866" max="5120" width="10.85546875" style="90"/>
    <col min="5121" max="5121" width="51.5703125" style="90" customWidth="1"/>
    <col min="5122" max="5376" width="10.85546875" style="90"/>
    <col min="5377" max="5377" width="51.5703125" style="90" customWidth="1"/>
    <col min="5378" max="5632" width="10.85546875" style="90"/>
    <col min="5633" max="5633" width="51.5703125" style="90" customWidth="1"/>
    <col min="5634" max="5888" width="10.85546875" style="90"/>
    <col min="5889" max="5889" width="51.5703125" style="90" customWidth="1"/>
    <col min="5890" max="6144" width="10.85546875" style="90"/>
    <col min="6145" max="6145" width="51.5703125" style="90" customWidth="1"/>
    <col min="6146" max="6400" width="10.85546875" style="90"/>
    <col min="6401" max="6401" width="51.5703125" style="90" customWidth="1"/>
    <col min="6402" max="6656" width="10.85546875" style="90"/>
    <col min="6657" max="6657" width="51.5703125" style="90" customWidth="1"/>
    <col min="6658" max="6912" width="10.85546875" style="90"/>
    <col min="6913" max="6913" width="51.5703125" style="90" customWidth="1"/>
    <col min="6914" max="7168" width="10.85546875" style="90"/>
    <col min="7169" max="7169" width="51.5703125" style="90" customWidth="1"/>
    <col min="7170" max="7424" width="10.85546875" style="90"/>
    <col min="7425" max="7425" width="51.5703125" style="90" customWidth="1"/>
    <col min="7426" max="7680" width="10.85546875" style="90"/>
    <col min="7681" max="7681" width="51.5703125" style="90" customWidth="1"/>
    <col min="7682" max="7936" width="10.85546875" style="90"/>
    <col min="7937" max="7937" width="51.5703125" style="90" customWidth="1"/>
    <col min="7938" max="8192" width="10.85546875" style="90"/>
    <col min="8193" max="8193" width="51.5703125" style="90" customWidth="1"/>
    <col min="8194" max="8448" width="10.85546875" style="90"/>
    <col min="8449" max="8449" width="51.5703125" style="90" customWidth="1"/>
    <col min="8450" max="8704" width="10.85546875" style="90"/>
    <col min="8705" max="8705" width="51.5703125" style="90" customWidth="1"/>
    <col min="8706" max="8960" width="10.85546875" style="90"/>
    <col min="8961" max="8961" width="51.5703125" style="90" customWidth="1"/>
    <col min="8962" max="9216" width="10.85546875" style="90"/>
    <col min="9217" max="9217" width="51.5703125" style="90" customWidth="1"/>
    <col min="9218" max="9472" width="10.85546875" style="90"/>
    <col min="9473" max="9473" width="51.5703125" style="90" customWidth="1"/>
    <col min="9474" max="9728" width="10.85546875" style="90"/>
    <col min="9729" max="9729" width="51.5703125" style="90" customWidth="1"/>
    <col min="9730" max="9984" width="10.85546875" style="90"/>
    <col min="9985" max="9985" width="51.5703125" style="90" customWidth="1"/>
    <col min="9986" max="10240" width="10.85546875" style="90"/>
    <col min="10241" max="10241" width="51.5703125" style="90" customWidth="1"/>
    <col min="10242" max="10496" width="10.85546875" style="90"/>
    <col min="10497" max="10497" width="51.5703125" style="90" customWidth="1"/>
    <col min="10498" max="10752" width="10.85546875" style="90"/>
    <col min="10753" max="10753" width="51.5703125" style="90" customWidth="1"/>
    <col min="10754" max="11008" width="10.85546875" style="90"/>
    <col min="11009" max="11009" width="51.5703125" style="90" customWidth="1"/>
    <col min="11010" max="11264" width="10.85546875" style="90"/>
    <col min="11265" max="11265" width="51.5703125" style="90" customWidth="1"/>
    <col min="11266" max="11520" width="10.85546875" style="90"/>
    <col min="11521" max="11521" width="51.5703125" style="90" customWidth="1"/>
    <col min="11522" max="11776" width="10.85546875" style="90"/>
    <col min="11777" max="11777" width="51.5703125" style="90" customWidth="1"/>
    <col min="11778" max="12032" width="10.85546875" style="90"/>
    <col min="12033" max="12033" width="51.5703125" style="90" customWidth="1"/>
    <col min="12034" max="12288" width="10.85546875" style="90"/>
    <col min="12289" max="12289" width="51.5703125" style="90" customWidth="1"/>
    <col min="12290" max="12544" width="10.85546875" style="90"/>
    <col min="12545" max="12545" width="51.5703125" style="90" customWidth="1"/>
    <col min="12546" max="12800" width="10.85546875" style="90"/>
    <col min="12801" max="12801" width="51.5703125" style="90" customWidth="1"/>
    <col min="12802" max="13056" width="10.85546875" style="90"/>
    <col min="13057" max="13057" width="51.5703125" style="90" customWidth="1"/>
    <col min="13058" max="13312" width="10.85546875" style="90"/>
    <col min="13313" max="13313" width="51.5703125" style="90" customWidth="1"/>
    <col min="13314" max="13568" width="10.85546875" style="90"/>
    <col min="13569" max="13569" width="51.5703125" style="90" customWidth="1"/>
    <col min="13570" max="13824" width="10.85546875" style="90"/>
    <col min="13825" max="13825" width="51.5703125" style="90" customWidth="1"/>
    <col min="13826" max="14080" width="10.85546875" style="90"/>
    <col min="14081" max="14081" width="51.5703125" style="90" customWidth="1"/>
    <col min="14082" max="14336" width="10.85546875" style="90"/>
    <col min="14337" max="14337" width="51.5703125" style="90" customWidth="1"/>
    <col min="14338" max="14592" width="10.85546875" style="90"/>
    <col min="14593" max="14593" width="51.5703125" style="90" customWidth="1"/>
    <col min="14594" max="14848" width="10.85546875" style="90"/>
    <col min="14849" max="14849" width="51.5703125" style="90" customWidth="1"/>
    <col min="14850" max="15104" width="10.85546875" style="90"/>
    <col min="15105" max="15105" width="51.5703125" style="90" customWidth="1"/>
    <col min="15106" max="15360" width="10.85546875" style="90"/>
    <col min="15361" max="15361" width="51.5703125" style="90" customWidth="1"/>
    <col min="15362" max="15616" width="10.85546875" style="90"/>
    <col min="15617" max="15617" width="51.5703125" style="90" customWidth="1"/>
    <col min="15618" max="15872" width="10.85546875" style="90"/>
    <col min="15873" max="15873" width="51.5703125" style="90" customWidth="1"/>
    <col min="15874" max="16128" width="10.85546875" style="90"/>
    <col min="16129" max="16129" width="51.5703125" style="90" customWidth="1"/>
    <col min="16130" max="16384" width="10.85546875" style="90"/>
  </cols>
  <sheetData>
    <row r="1" spans="1:27" x14ac:dyDescent="0.2">
      <c r="A1" s="278"/>
      <c r="B1" s="1999" t="s">
        <v>782</v>
      </c>
      <c r="C1" s="2000"/>
      <c r="D1" s="2000"/>
      <c r="E1" s="2000"/>
      <c r="F1" s="2000"/>
      <c r="G1" s="2000"/>
      <c r="H1" s="2000"/>
      <c r="I1" s="2000"/>
      <c r="J1" s="2000"/>
      <c r="K1" s="2000"/>
      <c r="L1" s="2000"/>
      <c r="M1" s="2000"/>
      <c r="N1" s="2000"/>
      <c r="O1" s="2000"/>
      <c r="P1" s="2000"/>
      <c r="Q1" s="2000"/>
      <c r="R1" s="2000"/>
      <c r="S1" s="2000"/>
      <c r="T1" s="2000"/>
      <c r="U1" s="2000"/>
      <c r="V1" s="2000"/>
      <c r="W1" s="2000"/>
      <c r="X1" s="2000"/>
      <c r="Y1" s="2000"/>
      <c r="Z1" s="2000"/>
      <c r="AA1" s="2000"/>
    </row>
    <row r="2" spans="1:27" ht="13.5" customHeight="1" x14ac:dyDescent="0.2">
      <c r="A2" s="149"/>
      <c r="B2" s="2000"/>
      <c r="C2" s="2000"/>
      <c r="D2" s="2000"/>
      <c r="E2" s="2000"/>
      <c r="F2" s="2000"/>
      <c r="G2" s="2000"/>
      <c r="H2" s="2000"/>
      <c r="I2" s="2000"/>
      <c r="J2" s="2000"/>
      <c r="K2" s="2000"/>
      <c r="L2" s="2000"/>
      <c r="M2" s="2000"/>
      <c r="N2" s="2000"/>
      <c r="O2" s="2000"/>
      <c r="P2" s="2000"/>
      <c r="Q2" s="2000"/>
      <c r="R2" s="2000"/>
      <c r="S2" s="2000"/>
      <c r="T2" s="2000"/>
      <c r="U2" s="2000"/>
      <c r="V2" s="2000"/>
      <c r="W2" s="2000"/>
      <c r="X2" s="2000"/>
      <c r="Y2" s="2000"/>
      <c r="Z2" s="2000"/>
      <c r="AA2" s="2000"/>
    </row>
    <row r="3" spans="1:27" ht="13.5" customHeight="1" thickBot="1" x14ac:dyDescent="0.25">
      <c r="A3" s="149"/>
      <c r="B3" s="2001"/>
      <c r="C3" s="2001"/>
      <c r="D3" s="2001"/>
      <c r="E3" s="2001"/>
      <c r="F3" s="2001"/>
      <c r="G3" s="2001"/>
      <c r="H3" s="2001"/>
      <c r="I3" s="2001"/>
      <c r="J3" s="2001"/>
      <c r="K3" s="2001"/>
      <c r="L3" s="2001"/>
      <c r="M3" s="2001"/>
      <c r="N3" s="2001"/>
      <c r="O3" s="2001"/>
      <c r="P3" s="2001"/>
      <c r="Q3" s="2001"/>
      <c r="R3" s="2001"/>
      <c r="S3" s="2001"/>
      <c r="T3" s="2001"/>
      <c r="U3" s="2001"/>
      <c r="V3" s="2001"/>
      <c r="W3" s="2001"/>
      <c r="X3" s="2001"/>
      <c r="Y3" s="2001"/>
      <c r="Z3" s="2001"/>
      <c r="AA3" s="2001"/>
    </row>
    <row r="4" spans="1:27" x14ac:dyDescent="0.2">
      <c r="A4" s="2002" t="s">
        <v>248</v>
      </c>
      <c r="B4" s="2004" t="s">
        <v>0</v>
      </c>
      <c r="C4" s="2004"/>
      <c r="D4" s="2005" t="s">
        <v>1</v>
      </c>
      <c r="E4" s="2005"/>
      <c r="F4" s="2006" t="s">
        <v>2</v>
      </c>
      <c r="G4" s="2006"/>
      <c r="H4" s="2007" t="s">
        <v>3</v>
      </c>
      <c r="I4" s="2007"/>
      <c r="J4" s="2008" t="s">
        <v>4</v>
      </c>
      <c r="K4" s="2008"/>
      <c r="L4" s="2009" t="s">
        <v>5</v>
      </c>
      <c r="M4" s="2009"/>
      <c r="N4" s="2010" t="s">
        <v>6</v>
      </c>
      <c r="O4" s="2010"/>
      <c r="P4" s="2011" t="s">
        <v>7</v>
      </c>
      <c r="Q4" s="2011"/>
      <c r="R4" s="2012" t="s">
        <v>8</v>
      </c>
      <c r="S4" s="2012"/>
      <c r="T4" s="2013" t="s">
        <v>9</v>
      </c>
      <c r="U4" s="2013"/>
      <c r="V4" s="2014" t="s">
        <v>10</v>
      </c>
      <c r="W4" s="2014"/>
      <c r="X4" s="2015" t="s">
        <v>11</v>
      </c>
      <c r="Y4" s="2016"/>
      <c r="Z4" s="2017" t="s">
        <v>249</v>
      </c>
      <c r="AA4" s="2017"/>
    </row>
    <row r="5" spans="1:27" x14ac:dyDescent="0.2">
      <c r="A5" s="2003"/>
      <c r="B5" s="279" t="s">
        <v>242</v>
      </c>
      <c r="C5" s="279" t="s">
        <v>250</v>
      </c>
      <c r="D5" s="279" t="s">
        <v>242</v>
      </c>
      <c r="E5" s="279" t="s">
        <v>250</v>
      </c>
      <c r="F5" s="279" t="s">
        <v>242</v>
      </c>
      <c r="G5" s="279" t="s">
        <v>250</v>
      </c>
      <c r="H5" s="279" t="s">
        <v>242</v>
      </c>
      <c r="I5" s="279" t="s">
        <v>250</v>
      </c>
      <c r="J5" s="279" t="s">
        <v>242</v>
      </c>
      <c r="K5" s="279" t="s">
        <v>250</v>
      </c>
      <c r="L5" s="279" t="s">
        <v>242</v>
      </c>
      <c r="M5" s="279" t="s">
        <v>250</v>
      </c>
      <c r="N5" s="279" t="s">
        <v>242</v>
      </c>
      <c r="O5" s="279" t="s">
        <v>250</v>
      </c>
      <c r="P5" s="279" t="s">
        <v>242</v>
      </c>
      <c r="Q5" s="279" t="s">
        <v>250</v>
      </c>
      <c r="R5" s="279" t="s">
        <v>242</v>
      </c>
      <c r="S5" s="279" t="s">
        <v>250</v>
      </c>
      <c r="T5" s="279" t="s">
        <v>242</v>
      </c>
      <c r="U5" s="279" t="s">
        <v>250</v>
      </c>
      <c r="V5" s="279" t="s">
        <v>242</v>
      </c>
      <c r="W5" s="279" t="s">
        <v>250</v>
      </c>
      <c r="X5" s="279" t="s">
        <v>242</v>
      </c>
      <c r="Y5" s="279" t="s">
        <v>250</v>
      </c>
      <c r="Z5" s="279" t="s">
        <v>242</v>
      </c>
      <c r="AA5" s="279" t="s">
        <v>250</v>
      </c>
    </row>
    <row r="6" spans="1:27" x14ac:dyDescent="0.2">
      <c r="A6" s="280" t="s">
        <v>251</v>
      </c>
      <c r="B6" s="664" t="str">
        <f>DATOS!D169</f>
        <v>A</v>
      </c>
      <c r="C6" s="665">
        <f>DATOS!D170</f>
        <v>1</v>
      </c>
      <c r="D6" s="664" t="str">
        <f>DATOS!F169</f>
        <v>A</v>
      </c>
      <c r="E6" s="665">
        <f>DATOS!F170</f>
        <v>1</v>
      </c>
      <c r="F6" s="664" t="str">
        <f>DATOS!H169</f>
        <v>A</v>
      </c>
      <c r="G6" s="665">
        <f>DATOS!H170</f>
        <v>1</v>
      </c>
      <c r="H6" s="664">
        <f>DATOS!J169</f>
        <v>0</v>
      </c>
      <c r="I6" s="665">
        <f>DATOS!J170</f>
        <v>0</v>
      </c>
      <c r="J6" s="664" t="str">
        <f>DATOS!L169</f>
        <v>A</v>
      </c>
      <c r="K6" s="665">
        <f>DATOS!L170</f>
        <v>1</v>
      </c>
      <c r="L6" s="664" t="str">
        <f>DATOS!N169</f>
        <v>A</v>
      </c>
      <c r="M6" s="665">
        <f>DATOS!N170</f>
        <v>1</v>
      </c>
      <c r="N6" s="664">
        <f>DATOS!P169</f>
        <v>0</v>
      </c>
      <c r="O6" s="665">
        <f>DATOS!P170</f>
        <v>0</v>
      </c>
      <c r="P6" s="664">
        <f>DATOS!R169</f>
        <v>0</v>
      </c>
      <c r="Q6" s="665">
        <f>DATOS!R170</f>
        <v>0</v>
      </c>
      <c r="R6" s="664">
        <f>DATOS!T169</f>
        <v>0</v>
      </c>
      <c r="S6" s="665">
        <f>DATOS!T170</f>
        <v>0</v>
      </c>
      <c r="T6" s="664">
        <f>DATOS!V169</f>
        <v>0</v>
      </c>
      <c r="U6" s="665">
        <f>DATOS!V170</f>
        <v>0</v>
      </c>
      <c r="V6" s="664">
        <f>DATOS!X169</f>
        <v>0</v>
      </c>
      <c r="W6" s="665">
        <f>DATOS!X170</f>
        <v>0</v>
      </c>
      <c r="X6" s="664">
        <f>DATOS!Z169</f>
        <v>0</v>
      </c>
      <c r="Y6" s="665">
        <f>DATOS!Z170</f>
        <v>0</v>
      </c>
      <c r="Z6" s="675" t="str">
        <f>DATOS!AB169</f>
        <v>A</v>
      </c>
      <c r="AA6" s="665">
        <f>DATOS!AB170</f>
        <v>1</v>
      </c>
    </row>
    <row r="7" spans="1:27" x14ac:dyDescent="0.2">
      <c r="A7" s="280" t="s">
        <v>253</v>
      </c>
      <c r="B7" s="664">
        <f>DATOS!D171</f>
        <v>0</v>
      </c>
      <c r="C7" s="665">
        <f>DATOS!D172</f>
        <v>0</v>
      </c>
      <c r="D7" s="664">
        <f>DATOS!F171</f>
        <v>0</v>
      </c>
      <c r="E7" s="665">
        <f>DATOS!F172</f>
        <v>0</v>
      </c>
      <c r="F7" s="664">
        <f>DATOS!H171</f>
        <v>0</v>
      </c>
      <c r="G7" s="665">
        <f>DATOS!H172</f>
        <v>0</v>
      </c>
      <c r="H7" s="664">
        <f>DATOS!J171</f>
        <v>0</v>
      </c>
      <c r="I7" s="665">
        <f>DATOS!J172</f>
        <v>0</v>
      </c>
      <c r="J7" s="664">
        <f>DATOS!L171</f>
        <v>0</v>
      </c>
      <c r="K7" s="665">
        <f>DATOS!L172</f>
        <v>0</v>
      </c>
      <c r="L7" s="664">
        <f>DATOS!N171</f>
        <v>0</v>
      </c>
      <c r="M7" s="665">
        <f>DATOS!N172</f>
        <v>0</v>
      </c>
      <c r="N7" s="664">
        <f>DATOS!P171</f>
        <v>0</v>
      </c>
      <c r="O7" s="665">
        <f>DATOS!P172</f>
        <v>0</v>
      </c>
      <c r="P7" s="664">
        <f>DATOS!R171</f>
        <v>0</v>
      </c>
      <c r="Q7" s="665">
        <f>DATOS!R172</f>
        <v>0</v>
      </c>
      <c r="R7" s="664">
        <f>DATOS!T171</f>
        <v>0</v>
      </c>
      <c r="S7" s="665">
        <f>DATOS!T172</f>
        <v>0</v>
      </c>
      <c r="T7" s="664">
        <f>DATOS!V171</f>
        <v>0</v>
      </c>
      <c r="U7" s="665">
        <f>DATOS!V172</f>
        <v>0</v>
      </c>
      <c r="V7" s="664">
        <f>DATOS!X171</f>
        <v>0</v>
      </c>
      <c r="W7" s="665">
        <f>DATOS!X172</f>
        <v>0</v>
      </c>
      <c r="X7" s="664">
        <f>DATOS!Z171</f>
        <v>0</v>
      </c>
      <c r="Y7" s="665">
        <f>DATOS!Z172</f>
        <v>0</v>
      </c>
      <c r="Z7" s="664" t="str">
        <f>DATOS!AB171</f>
        <v>A</v>
      </c>
      <c r="AA7" s="665" t="e">
        <f>DATOS!AB172</f>
        <v>#DIV/0!</v>
      </c>
    </row>
    <row r="8" spans="1:27" x14ac:dyDescent="0.2">
      <c r="A8" s="280" t="s">
        <v>254</v>
      </c>
      <c r="B8" s="664">
        <f>DATOS!D173</f>
        <v>0</v>
      </c>
      <c r="C8" s="665">
        <f>DATOS!D174</f>
        <v>0</v>
      </c>
      <c r="D8" s="664">
        <f>DATOS!F173</f>
        <v>0</v>
      </c>
      <c r="E8" s="665">
        <f>DATOS!F174</f>
        <v>0</v>
      </c>
      <c r="F8" s="664">
        <f>DATOS!H173</f>
        <v>0</v>
      </c>
      <c r="G8" s="665">
        <f>DATOS!H174</f>
        <v>0</v>
      </c>
      <c r="H8" s="664">
        <f>DATOS!J173</f>
        <v>0</v>
      </c>
      <c r="I8" s="665">
        <f>DATOS!J174</f>
        <v>0</v>
      </c>
      <c r="J8" s="664">
        <f>DATOS!L173</f>
        <v>0</v>
      </c>
      <c r="K8" s="665">
        <f>DATOS!L174</f>
        <v>0</v>
      </c>
      <c r="L8" s="664">
        <f>DATOS!N173</f>
        <v>0</v>
      </c>
      <c r="M8" s="665">
        <f>DATOS!N174</f>
        <v>0</v>
      </c>
      <c r="N8" s="664">
        <f>DATOS!P173</f>
        <v>0</v>
      </c>
      <c r="O8" s="665">
        <f>DATOS!P174</f>
        <v>0</v>
      </c>
      <c r="P8" s="664">
        <f>DATOS!R173</f>
        <v>0</v>
      </c>
      <c r="Q8" s="665">
        <f>DATOS!R174</f>
        <v>0</v>
      </c>
      <c r="R8" s="664">
        <f>DATOS!T173</f>
        <v>0</v>
      </c>
      <c r="S8" s="665">
        <f>DATOS!T174</f>
        <v>0</v>
      </c>
      <c r="T8" s="664">
        <f>DATOS!V173</f>
        <v>0</v>
      </c>
      <c r="U8" s="665">
        <f>DATOS!V174</f>
        <v>0</v>
      </c>
      <c r="V8" s="664">
        <f>DATOS!X173</f>
        <v>0</v>
      </c>
      <c r="W8" s="665">
        <f>DATOS!X174</f>
        <v>0</v>
      </c>
      <c r="X8" s="664">
        <f>DATOS!Z173</f>
        <v>0</v>
      </c>
      <c r="Y8" s="665">
        <f>DATOS!Z174</f>
        <v>0</v>
      </c>
      <c r="Z8" s="675" t="str">
        <f>DATOS!AB173</f>
        <v>A</v>
      </c>
      <c r="AA8" s="665" t="e">
        <f>DATOS!AB174</f>
        <v>#DIV/0!</v>
      </c>
    </row>
    <row r="9" spans="1:27" x14ac:dyDescent="0.2">
      <c r="A9" s="280" t="s">
        <v>255</v>
      </c>
      <c r="B9" s="664">
        <f>DATOS!D175</f>
        <v>0</v>
      </c>
      <c r="C9" s="665">
        <f>DATOS!D176</f>
        <v>0</v>
      </c>
      <c r="D9" s="664">
        <f>DATOS!F175</f>
        <v>0</v>
      </c>
      <c r="E9" s="665">
        <f>DATOS!F176</f>
        <v>0</v>
      </c>
      <c r="F9" s="664">
        <f>DATOS!H175</f>
        <v>0</v>
      </c>
      <c r="G9" s="665">
        <f>DATOS!H176</f>
        <v>0</v>
      </c>
      <c r="H9" s="664">
        <f>DATOS!J175</f>
        <v>0</v>
      </c>
      <c r="I9" s="665">
        <f>DATOS!J176</f>
        <v>0</v>
      </c>
      <c r="J9" s="664">
        <f>DATOS!L175</f>
        <v>0</v>
      </c>
      <c r="K9" s="665">
        <f>DATOS!L176</f>
        <v>0</v>
      </c>
      <c r="L9" s="664">
        <f>DATOS!N175</f>
        <v>0</v>
      </c>
      <c r="M9" s="665">
        <f>DATOS!N176</f>
        <v>0</v>
      </c>
      <c r="N9" s="664">
        <f>DATOS!P175</f>
        <v>0</v>
      </c>
      <c r="O9" s="665">
        <f>DATOS!P176</f>
        <v>0</v>
      </c>
      <c r="P9" s="664">
        <f>DATOS!R175</f>
        <v>0</v>
      </c>
      <c r="Q9" s="665">
        <f>DATOS!R176</f>
        <v>0</v>
      </c>
      <c r="R9" s="664">
        <f>DATOS!T175</f>
        <v>0</v>
      </c>
      <c r="S9" s="665">
        <f>DATOS!T176</f>
        <v>0</v>
      </c>
      <c r="T9" s="664">
        <f>DATOS!V175</f>
        <v>0</v>
      </c>
      <c r="U9" s="665">
        <f>DATOS!V176</f>
        <v>0</v>
      </c>
      <c r="V9" s="664">
        <f>DATOS!X175</f>
        <v>0</v>
      </c>
      <c r="W9" s="665">
        <f>DATOS!X176</f>
        <v>0</v>
      </c>
      <c r="X9" s="664">
        <f>DATOS!Z175</f>
        <v>0</v>
      </c>
      <c r="Y9" s="665">
        <f>DATOS!Z176</f>
        <v>0</v>
      </c>
      <c r="Z9" s="664" t="str">
        <f>DATOS!AB175</f>
        <v>A</v>
      </c>
      <c r="AA9" s="665" t="e">
        <f>DATOS!AB176</f>
        <v>#DIV/0!</v>
      </c>
    </row>
    <row r="10" spans="1:27" x14ac:dyDescent="0.2">
      <c r="A10" s="280" t="s">
        <v>256</v>
      </c>
      <c r="B10" s="664">
        <f>DATOS!D177</f>
        <v>0</v>
      </c>
      <c r="C10" s="665">
        <f>DATOS!D178</f>
        <v>0</v>
      </c>
      <c r="D10" s="664">
        <f>DATOS!F177</f>
        <v>0</v>
      </c>
      <c r="E10" s="665">
        <f>DATOS!F178</f>
        <v>0</v>
      </c>
      <c r="F10" s="664">
        <f>DATOS!H177</f>
        <v>0</v>
      </c>
      <c r="G10" s="665">
        <f>DATOS!H178</f>
        <v>0</v>
      </c>
      <c r="H10" s="664">
        <f>DATOS!J177</f>
        <v>0</v>
      </c>
      <c r="I10" s="665">
        <f>DATOS!J1433</f>
        <v>0</v>
      </c>
      <c r="J10" s="664">
        <f>DATOS!L177</f>
        <v>0</v>
      </c>
      <c r="K10" s="665">
        <f>DATOS!L178</f>
        <v>0</v>
      </c>
      <c r="L10" s="664">
        <f>DATOS!N177</f>
        <v>0</v>
      </c>
      <c r="M10" s="665">
        <f>DATOS!N178</f>
        <v>0</v>
      </c>
      <c r="N10" s="664">
        <f>DATOS!P177</f>
        <v>0</v>
      </c>
      <c r="O10" s="665">
        <f>DATOS!P178</f>
        <v>0</v>
      </c>
      <c r="P10" s="664">
        <f>DATOS!R177</f>
        <v>0</v>
      </c>
      <c r="Q10" s="665">
        <f>DATOS!R178</f>
        <v>0</v>
      </c>
      <c r="R10" s="664">
        <f>DATOS!T177</f>
        <v>0</v>
      </c>
      <c r="S10" s="665">
        <f>DATOS!T178</f>
        <v>0</v>
      </c>
      <c r="T10" s="664">
        <f>DATOS!V177</f>
        <v>0</v>
      </c>
      <c r="U10" s="665">
        <f>DATOS!V178</f>
        <v>0</v>
      </c>
      <c r="V10" s="664">
        <f>DATOS!X177</f>
        <v>0</v>
      </c>
      <c r="W10" s="665">
        <f>DATOS!X178</f>
        <v>0</v>
      </c>
      <c r="X10" s="664">
        <f>DATOS!Z177</f>
        <v>0</v>
      </c>
      <c r="Y10" s="665">
        <f>DATOS!Z178</f>
        <v>0</v>
      </c>
      <c r="Z10" s="675" t="str">
        <f>DATOS!AB177</f>
        <v>A</v>
      </c>
      <c r="AA10" s="665" t="str">
        <f>DATOS!AB177</f>
        <v>A</v>
      </c>
    </row>
    <row r="11" spans="1:27" x14ac:dyDescent="0.2">
      <c r="A11" s="280" t="s">
        <v>257</v>
      </c>
      <c r="B11" s="664">
        <f>DATOS!D179</f>
        <v>0</v>
      </c>
      <c r="C11" s="665">
        <f>DATOS!D180</f>
        <v>0</v>
      </c>
      <c r="D11" s="664">
        <f>DATOS!F179</f>
        <v>0</v>
      </c>
      <c r="E11" s="665">
        <f>DATOS!F180</f>
        <v>0</v>
      </c>
      <c r="F11" s="664">
        <f>DATOS!H179</f>
        <v>0</v>
      </c>
      <c r="G11" s="665">
        <f>DATOS!H180</f>
        <v>0</v>
      </c>
      <c r="H11" s="664">
        <f>DATOS!J179</f>
        <v>0</v>
      </c>
      <c r="I11" s="665">
        <f>DATOS!J180</f>
        <v>0</v>
      </c>
      <c r="J11" s="664">
        <f>DATOS!L179</f>
        <v>0</v>
      </c>
      <c r="K11" s="665">
        <f>DATOS!L180</f>
        <v>0</v>
      </c>
      <c r="L11" s="664">
        <f>DATOS!N1438</f>
        <v>0</v>
      </c>
      <c r="M11" s="665">
        <f>DATOS!N180</f>
        <v>0</v>
      </c>
      <c r="N11" s="664">
        <f>DATOS!P179</f>
        <v>0</v>
      </c>
      <c r="O11" s="665">
        <f>DATOS!P180</f>
        <v>0</v>
      </c>
      <c r="P11" s="664">
        <f>DATOS!R179</f>
        <v>0</v>
      </c>
      <c r="Q11" s="665">
        <f>DATOS!R180</f>
        <v>0</v>
      </c>
      <c r="R11" s="664">
        <f>DATOS!T179</f>
        <v>0</v>
      </c>
      <c r="S11" s="665">
        <f>DATOS!T180</f>
        <v>0</v>
      </c>
      <c r="T11" s="664">
        <f>DATOS!V179</f>
        <v>0</v>
      </c>
      <c r="U11" s="665">
        <f>DATOS!V180</f>
        <v>0</v>
      </c>
      <c r="V11" s="664">
        <f>DATOS!X179</f>
        <v>0</v>
      </c>
      <c r="W11" s="665">
        <f>DATOS!X180</f>
        <v>0</v>
      </c>
      <c r="X11" s="664">
        <f>DATOS!Z179</f>
        <v>0</v>
      </c>
      <c r="Y11" s="665">
        <f>DATOS!Z180</f>
        <v>0</v>
      </c>
      <c r="Z11" s="664" t="str">
        <f>DATOS!AB179</f>
        <v>A</v>
      </c>
      <c r="AA11" s="665" t="e">
        <f>DATOS!AB178</f>
        <v>#DIV/0!</v>
      </c>
    </row>
    <row r="12" spans="1:27" x14ac:dyDescent="0.2">
      <c r="A12" s="280" t="s">
        <v>258</v>
      </c>
      <c r="B12" s="664">
        <f>DATOS!D181</f>
        <v>0</v>
      </c>
      <c r="C12" s="665">
        <f>DATOS!D182</f>
        <v>0</v>
      </c>
      <c r="D12" s="664">
        <f>DATOS!F181</f>
        <v>0</v>
      </c>
      <c r="E12" s="665">
        <f>DATOS!F182</f>
        <v>0</v>
      </c>
      <c r="F12" s="664">
        <f>DATOS!H181</f>
        <v>0</v>
      </c>
      <c r="G12" s="665">
        <f>DATOS!H182</f>
        <v>0</v>
      </c>
      <c r="H12" s="664">
        <f>DATOS!J181</f>
        <v>0</v>
      </c>
      <c r="I12" s="665">
        <f>DATOS!J182</f>
        <v>0</v>
      </c>
      <c r="J12" s="664">
        <f>DATOS!L181</f>
        <v>0</v>
      </c>
      <c r="K12" s="665">
        <f>DATOS!L182</f>
        <v>0</v>
      </c>
      <c r="L12" s="664">
        <f>DATOS!N181</f>
        <v>0</v>
      </c>
      <c r="M12" s="665">
        <f>DATOS!N182</f>
        <v>0</v>
      </c>
      <c r="N12" s="664">
        <f>DATOS!P181</f>
        <v>0</v>
      </c>
      <c r="O12" s="665">
        <f>DATOS!P182</f>
        <v>0</v>
      </c>
      <c r="P12" s="664">
        <f>DATOS!R181</f>
        <v>0</v>
      </c>
      <c r="Q12" s="665">
        <f>DATOS!R182</f>
        <v>0</v>
      </c>
      <c r="R12" s="664">
        <f>DATOS!T181</f>
        <v>0</v>
      </c>
      <c r="S12" s="665">
        <f>DATOS!T182</f>
        <v>0</v>
      </c>
      <c r="T12" s="664">
        <f>DATOS!V181</f>
        <v>0</v>
      </c>
      <c r="U12" s="665">
        <f>DATOS!V182</f>
        <v>0</v>
      </c>
      <c r="V12" s="664">
        <f>DATOS!X181</f>
        <v>0</v>
      </c>
      <c r="W12" s="665">
        <f>DATOS!X182</f>
        <v>0</v>
      </c>
      <c r="X12" s="664">
        <f>DATOS!Z181</f>
        <v>0</v>
      </c>
      <c r="Y12" s="665">
        <f>DATOS!Z182</f>
        <v>0</v>
      </c>
      <c r="Z12" s="675" t="str">
        <f>DATOS!AB181</f>
        <v>A</v>
      </c>
      <c r="AA12" s="665" t="str">
        <f>DATOS!AB179</f>
        <v>A</v>
      </c>
    </row>
    <row r="13" spans="1:27" x14ac:dyDescent="0.2">
      <c r="A13" s="280" t="s">
        <v>259</v>
      </c>
      <c r="B13" s="664">
        <f>DATOS!D183</f>
        <v>0</v>
      </c>
      <c r="C13" s="665">
        <f>DATOS!D184</f>
        <v>0</v>
      </c>
      <c r="D13" s="664">
        <f>DATOS!F183</f>
        <v>0</v>
      </c>
      <c r="E13" s="665">
        <f>DATOS!F184</f>
        <v>0</v>
      </c>
      <c r="F13" s="664">
        <f>DATOS!H183</f>
        <v>0</v>
      </c>
      <c r="G13" s="665">
        <f>DATOS!H184</f>
        <v>0</v>
      </c>
      <c r="H13" s="664">
        <f>DATOS!J183</f>
        <v>0</v>
      </c>
      <c r="I13" s="665">
        <f>DATOS!J184</f>
        <v>0</v>
      </c>
      <c r="J13" s="664">
        <f>DATOS!L183</f>
        <v>0</v>
      </c>
      <c r="K13" s="665">
        <f>DATOS!L184</f>
        <v>0</v>
      </c>
      <c r="L13" s="664">
        <f>DATOS!N183</f>
        <v>0</v>
      </c>
      <c r="M13" s="665">
        <f>DATOS!N184</f>
        <v>0</v>
      </c>
      <c r="N13" s="664">
        <f>DATOS!P183</f>
        <v>0</v>
      </c>
      <c r="O13" s="665">
        <f>DATOS!P184</f>
        <v>0</v>
      </c>
      <c r="P13" s="664">
        <f>DATOS!R183</f>
        <v>0</v>
      </c>
      <c r="Q13" s="665">
        <f>DATOS!R184</f>
        <v>0</v>
      </c>
      <c r="R13" s="664">
        <f>DATOS!T183</f>
        <v>0</v>
      </c>
      <c r="S13" s="665">
        <f>DATOS!T184</f>
        <v>0</v>
      </c>
      <c r="T13" s="664">
        <f>DATOS!V183</f>
        <v>0</v>
      </c>
      <c r="U13" s="665">
        <f>DATOS!V184</f>
        <v>0</v>
      </c>
      <c r="V13" s="664">
        <f>DATOS!X183</f>
        <v>0</v>
      </c>
      <c r="W13" s="665">
        <f>DATOS!X184</f>
        <v>0</v>
      </c>
      <c r="X13" s="664">
        <f>DATOS!Z183</f>
        <v>0</v>
      </c>
      <c r="Y13" s="665">
        <f>DATOS!Z184</f>
        <v>0</v>
      </c>
      <c r="Z13" s="664" t="s">
        <v>252</v>
      </c>
      <c r="AA13" s="665" t="e">
        <f>DATOS!AB184</f>
        <v>#DIV/0!</v>
      </c>
    </row>
    <row r="14" spans="1:27" x14ac:dyDescent="0.2">
      <c r="A14" s="280" t="s">
        <v>260</v>
      </c>
      <c r="B14" s="664">
        <f>DATOS!D185</f>
        <v>0</v>
      </c>
      <c r="C14" s="665">
        <f>DATOS!D186</f>
        <v>0</v>
      </c>
      <c r="D14" s="664">
        <f>DATOS!F185</f>
        <v>0</v>
      </c>
      <c r="E14" s="665">
        <f>DATOS!F186</f>
        <v>0</v>
      </c>
      <c r="F14" s="664">
        <f>DATOS!H185</f>
        <v>0</v>
      </c>
      <c r="G14" s="665">
        <f>DATOS!H186</f>
        <v>0</v>
      </c>
      <c r="H14" s="664">
        <f>DATOS!J185</f>
        <v>0</v>
      </c>
      <c r="I14" s="665">
        <f>DATOS!J186</f>
        <v>0</v>
      </c>
      <c r="J14" s="664">
        <f>DATOS!L185</f>
        <v>0</v>
      </c>
      <c r="K14" s="665">
        <f>DATOS!L186</f>
        <v>0</v>
      </c>
      <c r="L14" s="664">
        <f>DATOS!N185</f>
        <v>0</v>
      </c>
      <c r="M14" s="665">
        <f>DATOS!N186</f>
        <v>0</v>
      </c>
      <c r="N14" s="664">
        <f>DATOS!P185</f>
        <v>0</v>
      </c>
      <c r="O14" s="665">
        <f>DATOS!P186</f>
        <v>0</v>
      </c>
      <c r="P14" s="664">
        <f>DATOS!R185</f>
        <v>0</v>
      </c>
      <c r="Q14" s="665">
        <f>DATOS!R186</f>
        <v>0</v>
      </c>
      <c r="R14" s="664">
        <f>DATOS!T185</f>
        <v>0</v>
      </c>
      <c r="S14" s="665">
        <f>DATOS!T186</f>
        <v>0</v>
      </c>
      <c r="T14" s="664">
        <f>DATOS!V185</f>
        <v>0</v>
      </c>
      <c r="U14" s="665">
        <f>DATOS!V186</f>
        <v>0</v>
      </c>
      <c r="V14" s="664">
        <f>DATOS!X185</f>
        <v>0</v>
      </c>
      <c r="W14" s="665">
        <f>DATOS!X186</f>
        <v>0</v>
      </c>
      <c r="X14" s="664">
        <f>DATOS!Z185</f>
        <v>0</v>
      </c>
      <c r="Y14" s="665">
        <f>DATOS!Z186</f>
        <v>0</v>
      </c>
      <c r="Z14" s="664" t="str">
        <f>DATOS!AB185</f>
        <v>A</v>
      </c>
      <c r="AA14" s="665" t="e">
        <f>DATOS!AB186</f>
        <v>#DIV/0!</v>
      </c>
    </row>
    <row r="15" spans="1:27" x14ac:dyDescent="0.2">
      <c r="A15" s="280" t="s">
        <v>261</v>
      </c>
      <c r="B15" s="664">
        <f>DATOS!D187</f>
        <v>0</v>
      </c>
      <c r="C15" s="665">
        <f>DATOS!D188</f>
        <v>0</v>
      </c>
      <c r="D15" s="664">
        <f>DATOS!F187</f>
        <v>0</v>
      </c>
      <c r="E15" s="665">
        <f>DATOS!F188</f>
        <v>0</v>
      </c>
      <c r="F15" s="664">
        <f>DATOS!H187</f>
        <v>0</v>
      </c>
      <c r="G15" s="665">
        <f>DATOS!H188</f>
        <v>0</v>
      </c>
      <c r="H15" s="664">
        <f>DATOS!J187</f>
        <v>0</v>
      </c>
      <c r="I15" s="665">
        <f>DATOS!J188</f>
        <v>0</v>
      </c>
      <c r="J15" s="664">
        <f>DATOS!L187</f>
        <v>0</v>
      </c>
      <c r="K15" s="665">
        <f>DATOS!L188</f>
        <v>0</v>
      </c>
      <c r="L15" s="664">
        <f>DATOS!N187</f>
        <v>0</v>
      </c>
      <c r="M15" s="665">
        <f>DATOS!N188</f>
        <v>0</v>
      </c>
      <c r="N15" s="664">
        <f>DATOS!P187</f>
        <v>0</v>
      </c>
      <c r="O15" s="665">
        <f>DATOS!P188</f>
        <v>0</v>
      </c>
      <c r="P15" s="664">
        <f>DATOS!R187</f>
        <v>0</v>
      </c>
      <c r="Q15" s="665">
        <f>DATOS!R188</f>
        <v>0</v>
      </c>
      <c r="R15" s="664">
        <f>DATOS!T187</f>
        <v>0</v>
      </c>
      <c r="S15" s="665">
        <f>DATOS!T188</f>
        <v>0</v>
      </c>
      <c r="T15" s="664">
        <f>DATOS!V187</f>
        <v>0</v>
      </c>
      <c r="U15" s="665">
        <f>DATOS!V188</f>
        <v>0</v>
      </c>
      <c r="V15" s="664">
        <f>DATOS!X187</f>
        <v>0</v>
      </c>
      <c r="W15" s="665">
        <f>DATOS!X188</f>
        <v>0</v>
      </c>
      <c r="X15" s="664">
        <f>DATOS!Z187</f>
        <v>0</v>
      </c>
      <c r="Y15" s="665">
        <f>DATOS!Z188</f>
        <v>0</v>
      </c>
      <c r="Z15" s="649"/>
      <c r="AA15" s="647"/>
    </row>
    <row r="16" spans="1:27" x14ac:dyDescent="0.2">
      <c r="A16" s="280" t="s">
        <v>262</v>
      </c>
      <c r="B16" s="664">
        <f>DATOS!D189</f>
        <v>0</v>
      </c>
      <c r="C16" s="665">
        <f>DATOS!D190</f>
        <v>0</v>
      </c>
      <c r="D16" s="664">
        <f>DATOS!F189</f>
        <v>0</v>
      </c>
      <c r="E16" s="665">
        <f>DATOS!F190</f>
        <v>0</v>
      </c>
      <c r="F16" s="664">
        <f>DATOS!H189</f>
        <v>0</v>
      </c>
      <c r="G16" s="665">
        <f>DATOS!H190</f>
        <v>0</v>
      </c>
      <c r="H16" s="664">
        <f>DATOS!J189</f>
        <v>0</v>
      </c>
      <c r="I16" s="665">
        <f>DATOS!J190</f>
        <v>0</v>
      </c>
      <c r="J16" s="664">
        <f>DATOS!L189</f>
        <v>0</v>
      </c>
      <c r="K16" s="665">
        <f>DATOS!L190</f>
        <v>0</v>
      </c>
      <c r="L16" s="664">
        <f>DATOS!N189</f>
        <v>0</v>
      </c>
      <c r="M16" s="665">
        <f>DATOS!N190</f>
        <v>0</v>
      </c>
      <c r="N16" s="664">
        <f>DATOS!P189</f>
        <v>0</v>
      </c>
      <c r="O16" s="665">
        <f>DATOS!P190</f>
        <v>0</v>
      </c>
      <c r="P16" s="664">
        <f>DATOS!R189</f>
        <v>0</v>
      </c>
      <c r="Q16" s="665">
        <f>DATOS!R190</f>
        <v>0</v>
      </c>
      <c r="R16" s="664">
        <f>DATOS!T189</f>
        <v>0</v>
      </c>
      <c r="S16" s="665">
        <f>DATOS!T190</f>
        <v>0</v>
      </c>
      <c r="T16" s="664">
        <f>DATOS!V189</f>
        <v>0</v>
      </c>
      <c r="U16" s="665">
        <f>DATOS!V190</f>
        <v>0</v>
      </c>
      <c r="V16" s="664">
        <f>DATOS!X189</f>
        <v>0</v>
      </c>
      <c r="W16" s="665">
        <f>DATOS!X190</f>
        <v>0</v>
      </c>
      <c r="X16" s="664">
        <f>DATOS!Z189</f>
        <v>0</v>
      </c>
      <c r="Y16" s="665">
        <f>DATOS!Z190</f>
        <v>0</v>
      </c>
      <c r="Z16" s="675" t="str">
        <f>DATOS!AB189</f>
        <v>A</v>
      </c>
      <c r="AA16" s="665" t="e">
        <f>DATOS!AB190</f>
        <v>#DIV/0!</v>
      </c>
    </row>
    <row r="17" spans="1:27" x14ac:dyDescent="0.2">
      <c r="A17" s="280" t="s">
        <v>263</v>
      </c>
      <c r="B17" s="664">
        <f>DATOS!D191</f>
        <v>0</v>
      </c>
      <c r="C17" s="665">
        <f>DATOS!D192</f>
        <v>0</v>
      </c>
      <c r="D17" s="664">
        <f>DATOS!F191</f>
        <v>0</v>
      </c>
      <c r="E17" s="665">
        <f>DATOS!F192</f>
        <v>0</v>
      </c>
      <c r="F17" s="664">
        <f>DATOS!H191</f>
        <v>0</v>
      </c>
      <c r="G17" s="665">
        <f>DATOS!H192</f>
        <v>0</v>
      </c>
      <c r="H17" s="664">
        <f>DATOS!J191</f>
        <v>0</v>
      </c>
      <c r="I17" s="665">
        <f>DATOS!J192</f>
        <v>0</v>
      </c>
      <c r="J17" s="664">
        <f>DATOS!L191</f>
        <v>0</v>
      </c>
      <c r="K17" s="665">
        <f>DATOS!L192</f>
        <v>0</v>
      </c>
      <c r="L17" s="664">
        <f>DATOS!N191</f>
        <v>0</v>
      </c>
      <c r="M17" s="665">
        <f>DATOS!N192</f>
        <v>0</v>
      </c>
      <c r="N17" s="664">
        <f>DATOS!P191</f>
        <v>0</v>
      </c>
      <c r="O17" s="665">
        <f>DATOS!P192</f>
        <v>0</v>
      </c>
      <c r="P17" s="664">
        <f>DATOS!R191</f>
        <v>0</v>
      </c>
      <c r="Q17" s="665">
        <f>DATOS!R192</f>
        <v>0</v>
      </c>
      <c r="R17" s="664">
        <f>DATOS!T191</f>
        <v>0</v>
      </c>
      <c r="S17" s="665">
        <f>DATOS!T192</f>
        <v>0</v>
      </c>
      <c r="T17" s="664">
        <f>DATOS!V191</f>
        <v>0</v>
      </c>
      <c r="U17" s="665">
        <f>DATOS!V192</f>
        <v>0</v>
      </c>
      <c r="V17" s="664">
        <f>DATOS!X191</f>
        <v>0</v>
      </c>
      <c r="W17" s="665">
        <f>DATOS!X192</f>
        <v>0</v>
      </c>
      <c r="X17" s="664">
        <f>DATOS!Z191</f>
        <v>0</v>
      </c>
      <c r="Y17" s="665">
        <f>DATOS!Z192</f>
        <v>0</v>
      </c>
      <c r="Z17" s="646"/>
      <c r="AA17" s="647"/>
    </row>
    <row r="18" spans="1:27" x14ac:dyDescent="0.2">
      <c r="A18" s="280" t="s">
        <v>264</v>
      </c>
      <c r="B18" s="664">
        <f>DATOS!D193</f>
        <v>0</v>
      </c>
      <c r="C18" s="665">
        <f>DATOS!D194</f>
        <v>0</v>
      </c>
      <c r="D18" s="664">
        <f>DATOS!F193</f>
        <v>0</v>
      </c>
      <c r="E18" s="665">
        <f>DATOS!F194</f>
        <v>0</v>
      </c>
      <c r="F18" s="664">
        <f>DATOS!H193</f>
        <v>0</v>
      </c>
      <c r="G18" s="665">
        <f>DATOS!H194</f>
        <v>0</v>
      </c>
      <c r="H18" s="664">
        <f>DATOS!J193</f>
        <v>0</v>
      </c>
      <c r="I18" s="665">
        <f>DATOS!J194</f>
        <v>0</v>
      </c>
      <c r="J18" s="664">
        <f>DATOS!L193</f>
        <v>0</v>
      </c>
      <c r="K18" s="665">
        <f>DATOS!L194</f>
        <v>0</v>
      </c>
      <c r="L18" s="664">
        <f>DATOS!N193</f>
        <v>0</v>
      </c>
      <c r="M18" s="665">
        <f>DATOS!N194</f>
        <v>0</v>
      </c>
      <c r="N18" s="664">
        <f>DATOS!P193</f>
        <v>0</v>
      </c>
      <c r="O18" s="665">
        <f>DATOS!P194</f>
        <v>0</v>
      </c>
      <c r="P18" s="664">
        <f>DATOS!R193</f>
        <v>0</v>
      </c>
      <c r="Q18" s="665">
        <f>DATOS!R194</f>
        <v>0</v>
      </c>
      <c r="R18" s="664">
        <f>DATOS!T193</f>
        <v>0</v>
      </c>
      <c r="S18" s="665">
        <f>DATOS!T194</f>
        <v>0</v>
      </c>
      <c r="T18" s="664">
        <f>DATOS!V193</f>
        <v>0</v>
      </c>
      <c r="U18" s="665">
        <f>DATOS!V194</f>
        <v>0</v>
      </c>
      <c r="V18" s="664">
        <f>DATOS!X193</f>
        <v>0</v>
      </c>
      <c r="W18" s="665">
        <f>DATOS!X194</f>
        <v>0</v>
      </c>
      <c r="X18" s="664">
        <f>DATOS!Z193</f>
        <v>0</v>
      </c>
      <c r="Y18" s="665">
        <f>DATOS!Z194</f>
        <v>0</v>
      </c>
      <c r="Z18" s="676"/>
      <c r="AA18" s="647"/>
    </row>
    <row r="19" spans="1:27" x14ac:dyDescent="0.2">
      <c r="A19" s="280" t="s">
        <v>304</v>
      </c>
      <c r="B19" s="664">
        <f>DATOS!D195</f>
        <v>0</v>
      </c>
      <c r="C19" s="665">
        <f>DATOS!D196</f>
        <v>0</v>
      </c>
      <c r="D19" s="664">
        <f>DATOS!F195</f>
        <v>0</v>
      </c>
      <c r="E19" s="665">
        <f>DATOS!F196</f>
        <v>0</v>
      </c>
      <c r="F19" s="664">
        <f>DATOS!H195</f>
        <v>0</v>
      </c>
      <c r="G19" s="665">
        <f>DATOS!H196</f>
        <v>0</v>
      </c>
      <c r="H19" s="664">
        <f>DATOS!J195</f>
        <v>0</v>
      </c>
      <c r="I19" s="665">
        <f>DATOS!J196</f>
        <v>0</v>
      </c>
      <c r="J19" s="664">
        <f>DATOS!L195</f>
        <v>0</v>
      </c>
      <c r="K19" s="665">
        <f>DATOS!L196</f>
        <v>0</v>
      </c>
      <c r="L19" s="664">
        <f>DATOS!N195</f>
        <v>0</v>
      </c>
      <c r="M19" s="665">
        <f>DATOS!N196</f>
        <v>0</v>
      </c>
      <c r="N19" s="664">
        <f>DATOS!P195</f>
        <v>0</v>
      </c>
      <c r="O19" s="665">
        <f>DATOS!P196</f>
        <v>0</v>
      </c>
      <c r="P19" s="664">
        <f>DATOS!R195</f>
        <v>0</v>
      </c>
      <c r="Q19" s="665">
        <f>DATOS!R196</f>
        <v>0</v>
      </c>
      <c r="R19" s="664">
        <f>DATOS!T195</f>
        <v>0</v>
      </c>
      <c r="S19" s="665">
        <f>DATOS!T196</f>
        <v>0</v>
      </c>
      <c r="T19" s="664">
        <f>DATOS!V195</f>
        <v>0</v>
      </c>
      <c r="U19" s="665">
        <f>DATOS!V196</f>
        <v>0</v>
      </c>
      <c r="V19" s="664">
        <f>DATOS!X195</f>
        <v>0</v>
      </c>
      <c r="W19" s="665">
        <f>DATOS!X196</f>
        <v>0</v>
      </c>
      <c r="X19" s="664">
        <f>DATOS!Z195</f>
        <v>0</v>
      </c>
      <c r="Y19" s="665">
        <f>DATOS!Z196</f>
        <v>0</v>
      </c>
      <c r="Z19" s="676"/>
      <c r="AA19" s="647"/>
    </row>
    <row r="20" spans="1:27" x14ac:dyDescent="0.2">
      <c r="A20" s="280" t="s">
        <v>265</v>
      </c>
      <c r="B20" s="664">
        <f>DATOS!D197</f>
        <v>0</v>
      </c>
      <c r="C20" s="665">
        <f>DATOS!D198</f>
        <v>0</v>
      </c>
      <c r="D20" s="664">
        <f>DATOS!F197</f>
        <v>0</v>
      </c>
      <c r="E20" s="665">
        <f>DATOS!F198</f>
        <v>0</v>
      </c>
      <c r="F20" s="664">
        <f>DATOS!H197</f>
        <v>0</v>
      </c>
      <c r="G20" s="665">
        <f>DATOS!H198</f>
        <v>0</v>
      </c>
      <c r="H20" s="664">
        <f>DATOS!J197</f>
        <v>0</v>
      </c>
      <c r="I20" s="665">
        <f>DATOS!J198</f>
        <v>0</v>
      </c>
      <c r="J20" s="664">
        <f>DATOS!L197</f>
        <v>0</v>
      </c>
      <c r="K20" s="665">
        <f>DATOS!L198</f>
        <v>0</v>
      </c>
      <c r="L20" s="664">
        <f>DATOS!N197</f>
        <v>0</v>
      </c>
      <c r="M20" s="665">
        <f>DATOS!N198</f>
        <v>0</v>
      </c>
      <c r="N20" s="664">
        <f>DATOS!P197</f>
        <v>0</v>
      </c>
      <c r="O20" s="665">
        <f>DATOS!P198</f>
        <v>0</v>
      </c>
      <c r="P20" s="664">
        <f>DATOS!R197</f>
        <v>0</v>
      </c>
      <c r="Q20" s="665">
        <f>DATOS!R198</f>
        <v>0</v>
      </c>
      <c r="R20" s="664">
        <f>DATOS!T197</f>
        <v>0</v>
      </c>
      <c r="S20" s="665">
        <f>DATOS!T198</f>
        <v>0</v>
      </c>
      <c r="T20" s="664">
        <f>DATOS!V197</f>
        <v>0</v>
      </c>
      <c r="U20" s="665">
        <f>DATOS!V198</f>
        <v>0</v>
      </c>
      <c r="V20" s="664">
        <f>DATOS!X197</f>
        <v>0</v>
      </c>
      <c r="W20" s="665">
        <f>DATOS!X198</f>
        <v>0</v>
      </c>
      <c r="X20" s="664">
        <f>DATOS!Z197</f>
        <v>0</v>
      </c>
      <c r="Y20" s="665">
        <f>DATOS!Z198</f>
        <v>0</v>
      </c>
      <c r="Z20" s="675" t="str">
        <f>DATOS!AB197</f>
        <v>A</v>
      </c>
      <c r="AA20" s="665" t="e">
        <f>DATOS!AB198</f>
        <v>#DIV/0!</v>
      </c>
    </row>
    <row r="21" spans="1:27" x14ac:dyDescent="0.2">
      <c r="A21" s="280" t="s">
        <v>266</v>
      </c>
      <c r="B21" s="664">
        <f>DATOS!D199</f>
        <v>0</v>
      </c>
      <c r="C21" s="665">
        <f>DATOS!D200</f>
        <v>0</v>
      </c>
      <c r="D21" s="664">
        <f>DATOS!F199</f>
        <v>0</v>
      </c>
      <c r="E21" s="665">
        <f>DATOS!F200</f>
        <v>0</v>
      </c>
      <c r="F21" s="664">
        <f>DATOS!H199</f>
        <v>0</v>
      </c>
      <c r="G21" s="665">
        <f>DATOS!H200</f>
        <v>0</v>
      </c>
      <c r="H21" s="664">
        <f>DATOS!J199</f>
        <v>0</v>
      </c>
      <c r="I21" s="665">
        <f>DATOS!J200</f>
        <v>0</v>
      </c>
      <c r="J21" s="664">
        <f>DATOS!L199</f>
        <v>0</v>
      </c>
      <c r="K21" s="665">
        <f>DATOS!L200</f>
        <v>0</v>
      </c>
      <c r="L21" s="664">
        <f>DATOS!N199</f>
        <v>0</v>
      </c>
      <c r="M21" s="665">
        <f>DATOS!N200</f>
        <v>0</v>
      </c>
      <c r="N21" s="664">
        <f>DATOS!P199</f>
        <v>0</v>
      </c>
      <c r="O21" s="665">
        <f>DATOS!P200</f>
        <v>0</v>
      </c>
      <c r="P21" s="664">
        <f>DATOS!R199</f>
        <v>0</v>
      </c>
      <c r="Q21" s="665">
        <f>DATOS!R200</f>
        <v>0</v>
      </c>
      <c r="R21" s="664">
        <f>DATOS!T199</f>
        <v>0</v>
      </c>
      <c r="S21" s="665">
        <f>DATOS!T200</f>
        <v>0</v>
      </c>
      <c r="T21" s="664">
        <f>DATOS!V199</f>
        <v>0</v>
      </c>
      <c r="U21" s="665">
        <f>DATOS!V200</f>
        <v>0</v>
      </c>
      <c r="V21" s="664">
        <f>DATOS!X199</f>
        <v>0</v>
      </c>
      <c r="W21" s="665">
        <f>DATOS!X200</f>
        <v>0</v>
      </c>
      <c r="X21" s="664">
        <f>DATOS!Z199</f>
        <v>0</v>
      </c>
      <c r="Y21" s="665">
        <f>DATOS!Z200</f>
        <v>0</v>
      </c>
      <c r="Z21" s="676"/>
      <c r="AA21" s="647"/>
    </row>
    <row r="22" spans="1:27" x14ac:dyDescent="0.2">
      <c r="A22" s="280" t="s">
        <v>267</v>
      </c>
      <c r="B22" s="664">
        <f>DATOS!D201</f>
        <v>0</v>
      </c>
      <c r="C22" s="665">
        <f>DATOS!D202</f>
        <v>0</v>
      </c>
      <c r="D22" s="664">
        <f>DATOS!F201</f>
        <v>0</v>
      </c>
      <c r="E22" s="665">
        <f>DATOS!F202</f>
        <v>0</v>
      </c>
      <c r="F22" s="664">
        <f>DATOS!H201</f>
        <v>0</v>
      </c>
      <c r="G22" s="665">
        <f>DATOS!H202</f>
        <v>0</v>
      </c>
      <c r="H22" s="664">
        <f>DATOS!J201</f>
        <v>0</v>
      </c>
      <c r="I22" s="665">
        <f>DATOS!J202</f>
        <v>0</v>
      </c>
      <c r="J22" s="664">
        <f>DATOS!L201</f>
        <v>0</v>
      </c>
      <c r="K22" s="665">
        <f>DATOS!L202</f>
        <v>0</v>
      </c>
      <c r="L22" s="664">
        <f>DATOS!N201</f>
        <v>0</v>
      </c>
      <c r="M22" s="665">
        <f>DATOS!N202</f>
        <v>0</v>
      </c>
      <c r="N22" s="664">
        <f>DATOS!P201</f>
        <v>0</v>
      </c>
      <c r="O22" s="665">
        <f>DATOS!P202</f>
        <v>0</v>
      </c>
      <c r="P22" s="664">
        <f>DATOS!R201</f>
        <v>0</v>
      </c>
      <c r="Q22" s="665">
        <f>DATOS!R202</f>
        <v>0</v>
      </c>
      <c r="R22" s="664">
        <f>DATOS!T201</f>
        <v>0</v>
      </c>
      <c r="S22" s="665">
        <f>DATOS!T202</f>
        <v>0</v>
      </c>
      <c r="T22" s="664">
        <f>DATOS!V201</f>
        <v>0</v>
      </c>
      <c r="U22" s="665">
        <f>DATOS!V202</f>
        <v>0</v>
      </c>
      <c r="V22" s="664">
        <f>DATOS!X201</f>
        <v>0</v>
      </c>
      <c r="W22" s="665">
        <f>DATOS!X202</f>
        <v>0</v>
      </c>
      <c r="X22" s="664">
        <f>DATOS!Z201</f>
        <v>0</v>
      </c>
      <c r="Y22" s="665">
        <f>DATOS!Z202</f>
        <v>0</v>
      </c>
      <c r="Z22" s="675" t="str">
        <f>DATOS!AB201</f>
        <v>A</v>
      </c>
      <c r="AA22" s="648" t="e">
        <f>DATOS!AB202</f>
        <v>#DIV/0!</v>
      </c>
    </row>
    <row r="23" spans="1:27" x14ac:dyDescent="0.2">
      <c r="A23" s="280" t="s">
        <v>268</v>
      </c>
      <c r="B23" s="664">
        <f>DATOS!D203</f>
        <v>0</v>
      </c>
      <c r="C23" s="665">
        <f>DATOS!D204</f>
        <v>0</v>
      </c>
      <c r="D23" s="664">
        <f>DATOS!F203</f>
        <v>0</v>
      </c>
      <c r="E23" s="665">
        <f>DATOS!F1697</f>
        <v>0</v>
      </c>
      <c r="F23" s="664">
        <f>DATOS!H203</f>
        <v>0</v>
      </c>
      <c r="G23" s="665">
        <f>DATOS!H204</f>
        <v>0</v>
      </c>
      <c r="H23" s="664">
        <f>DATOS!J203</f>
        <v>0</v>
      </c>
      <c r="I23" s="665">
        <f>DATOS!J204</f>
        <v>0</v>
      </c>
      <c r="J23" s="664">
        <f>DATOS!L1683</f>
        <v>0</v>
      </c>
      <c r="K23" s="665">
        <f>DATOS!L204</f>
        <v>0</v>
      </c>
      <c r="L23" s="664">
        <f>DATOS!N203</f>
        <v>0</v>
      </c>
      <c r="M23" s="665">
        <f>DATOS!N204</f>
        <v>0</v>
      </c>
      <c r="N23" s="664">
        <f>DATOS!P203</f>
        <v>0</v>
      </c>
      <c r="O23" s="665">
        <f>DATOS!P204</f>
        <v>0</v>
      </c>
      <c r="P23" s="664">
        <f>DATOS!R203</f>
        <v>0</v>
      </c>
      <c r="Q23" s="665">
        <f>DATOS!R204</f>
        <v>0</v>
      </c>
      <c r="R23" s="664">
        <f>DATOS!T203</f>
        <v>0</v>
      </c>
      <c r="S23" s="665">
        <f>DATOS!T204</f>
        <v>0</v>
      </c>
      <c r="T23" s="664">
        <f>DATOS!V203</f>
        <v>0</v>
      </c>
      <c r="U23" s="665">
        <f>DATOS!V204</f>
        <v>0</v>
      </c>
      <c r="V23" s="664">
        <f>DATOS!X203</f>
        <v>0</v>
      </c>
      <c r="W23" s="665">
        <f>DATOS!X204</f>
        <v>0</v>
      </c>
      <c r="X23" s="664">
        <f>DATOS!Z203</f>
        <v>0</v>
      </c>
      <c r="Y23" s="665">
        <f>DATOS!Z204</f>
        <v>0</v>
      </c>
      <c r="Z23" s="676"/>
      <c r="AA23" s="647"/>
    </row>
    <row r="24" spans="1:27" x14ac:dyDescent="0.2">
      <c r="A24" s="280" t="s">
        <v>269</v>
      </c>
      <c r="B24" s="664">
        <f>DATOS!D205</f>
        <v>0</v>
      </c>
      <c r="C24" s="665">
        <f>DATOS!D206</f>
        <v>0</v>
      </c>
      <c r="D24" s="664">
        <f>DATOS!F205</f>
        <v>0</v>
      </c>
      <c r="E24" s="665">
        <f>DATOS!F206</f>
        <v>0</v>
      </c>
      <c r="F24" s="664">
        <f>DATOS!H205</f>
        <v>0</v>
      </c>
      <c r="G24" s="665">
        <f>DATOS!H206</f>
        <v>0</v>
      </c>
      <c r="H24" s="664">
        <f>DATOS!J205</f>
        <v>0</v>
      </c>
      <c r="I24" s="665">
        <f>DATOS!J206</f>
        <v>0</v>
      </c>
      <c r="J24" s="664">
        <f>DATOS!L205</f>
        <v>0</v>
      </c>
      <c r="K24" s="665">
        <f>DATOS!L206</f>
        <v>0</v>
      </c>
      <c r="L24" s="664">
        <f>DATOS!N205</f>
        <v>0</v>
      </c>
      <c r="M24" s="665">
        <f>DATOS!N206</f>
        <v>0</v>
      </c>
      <c r="N24" s="664">
        <f>DATOS!P205</f>
        <v>0</v>
      </c>
      <c r="O24" s="665">
        <f>DATOS!P206</f>
        <v>0</v>
      </c>
      <c r="P24" s="664">
        <f>DATOS!R205</f>
        <v>0</v>
      </c>
      <c r="Q24" s="665">
        <f>DATOS!R206</f>
        <v>0</v>
      </c>
      <c r="R24" s="664">
        <f>DATOS!T205</f>
        <v>0</v>
      </c>
      <c r="S24" s="665">
        <f>DATOS!T206</f>
        <v>0</v>
      </c>
      <c r="T24" s="664">
        <f>DATOS!V205</f>
        <v>0</v>
      </c>
      <c r="U24" s="665">
        <f>DATOS!V206</f>
        <v>0</v>
      </c>
      <c r="V24" s="664">
        <f>DATOS!X205</f>
        <v>0</v>
      </c>
      <c r="W24" s="665">
        <f>DATOS!X206</f>
        <v>0</v>
      </c>
      <c r="X24" s="664">
        <f>DATOS!Z205</f>
        <v>0</v>
      </c>
      <c r="Y24" s="665">
        <f>DATOS!Z206</f>
        <v>0</v>
      </c>
      <c r="Z24" s="676"/>
      <c r="AA24" s="647"/>
    </row>
    <row r="25" spans="1:27" x14ac:dyDescent="0.2">
      <c r="A25" s="280" t="s">
        <v>270</v>
      </c>
      <c r="B25" s="664">
        <f>DATOS!D207</f>
        <v>0</v>
      </c>
      <c r="C25" s="665">
        <f>DATOS!D208</f>
        <v>0</v>
      </c>
      <c r="D25" s="664">
        <f>DATOS!F207</f>
        <v>0</v>
      </c>
      <c r="E25" s="665">
        <f>DATOS!F208</f>
        <v>0</v>
      </c>
      <c r="F25" s="664">
        <f>DATOS!H207</f>
        <v>0</v>
      </c>
      <c r="G25" s="665">
        <f>DATOS!H208</f>
        <v>0</v>
      </c>
      <c r="H25" s="664">
        <f>DATOS!J207</f>
        <v>0</v>
      </c>
      <c r="I25" s="665">
        <f>DATOS!J208</f>
        <v>0</v>
      </c>
      <c r="J25" s="664">
        <f>DATOS!L207</f>
        <v>0</v>
      </c>
      <c r="K25" s="665">
        <f>DATOS!L208</f>
        <v>0</v>
      </c>
      <c r="L25" s="664">
        <f>DATOS!N207</f>
        <v>0</v>
      </c>
      <c r="M25" s="665">
        <f>DATOS!N208</f>
        <v>0</v>
      </c>
      <c r="N25" s="664">
        <f>DATOS!P207</f>
        <v>0</v>
      </c>
      <c r="O25" s="665">
        <f>DATOS!P208</f>
        <v>0</v>
      </c>
      <c r="P25" s="664">
        <f>DATOS!R207</f>
        <v>0</v>
      </c>
      <c r="Q25" s="665">
        <f>DATOS!R208</f>
        <v>0</v>
      </c>
      <c r="R25" s="664">
        <f>DATOS!T207</f>
        <v>0</v>
      </c>
      <c r="S25" s="665">
        <f>DATOS!T82</f>
        <v>0</v>
      </c>
      <c r="T25" s="664">
        <f>DATOS!V207</f>
        <v>0</v>
      </c>
      <c r="U25" s="665">
        <f>DATOS!V208</f>
        <v>0</v>
      </c>
      <c r="V25" s="664">
        <f>DATOS!X207</f>
        <v>0</v>
      </c>
      <c r="W25" s="665">
        <f>DATOS!X208</f>
        <v>0</v>
      </c>
      <c r="X25" s="664">
        <f>DATOS!Z207</f>
        <v>0</v>
      </c>
      <c r="Y25" s="665">
        <f>DATOS!Z208</f>
        <v>0</v>
      </c>
      <c r="Z25" s="675" t="str">
        <f>DATOS!AB207</f>
        <v>A</v>
      </c>
      <c r="AA25" s="665" t="e">
        <f>DATOS!AB208</f>
        <v>#DIV/0!</v>
      </c>
    </row>
    <row r="26" spans="1:27" x14ac:dyDescent="0.2">
      <c r="A26" s="667" t="s">
        <v>633</v>
      </c>
      <c r="B26" s="664">
        <f>DATOS!D209</f>
        <v>0</v>
      </c>
      <c r="C26" s="665">
        <f>DATOS!D210</f>
        <v>0</v>
      </c>
      <c r="D26" s="664">
        <f>DATOS!F209</f>
        <v>0</v>
      </c>
      <c r="E26" s="665">
        <f>DATOS!F210</f>
        <v>0</v>
      </c>
      <c r="F26" s="664">
        <f>DATOS!H209</f>
        <v>0</v>
      </c>
      <c r="G26" s="678">
        <f>DATOS!H210</f>
        <v>0</v>
      </c>
      <c r="H26" s="664">
        <f>DATOS!J209</f>
        <v>0</v>
      </c>
      <c r="I26" s="678">
        <f>DATOS!J210</f>
        <v>0</v>
      </c>
      <c r="J26" s="664">
        <f>DATOS!L209</f>
        <v>0</v>
      </c>
      <c r="K26" s="665">
        <f>DATOS!L210</f>
        <v>0</v>
      </c>
      <c r="L26" s="664">
        <f>DATOS!N209</f>
        <v>0</v>
      </c>
      <c r="M26" s="665">
        <f>DATOS!N210</f>
        <v>0</v>
      </c>
      <c r="N26" s="664">
        <f>DATOS!P209</f>
        <v>0</v>
      </c>
      <c r="O26" s="665">
        <f>DATOS!P210</f>
        <v>0</v>
      </c>
      <c r="P26" s="664">
        <f>DATOS!R209</f>
        <v>0</v>
      </c>
      <c r="Q26" s="665">
        <f>DATOS!R210</f>
        <v>0</v>
      </c>
      <c r="R26" s="664">
        <f>DATOS!T209</f>
        <v>0</v>
      </c>
      <c r="S26" s="665">
        <f>DATOS!T84</f>
        <v>0</v>
      </c>
      <c r="T26" s="664">
        <f>DATOS!V209</f>
        <v>0</v>
      </c>
      <c r="U26" s="665">
        <f>DATOS!V210</f>
        <v>0</v>
      </c>
      <c r="V26" s="664">
        <f>DATOS!X209</f>
        <v>0</v>
      </c>
      <c r="W26" s="665">
        <f>DATOS!X210</f>
        <v>0</v>
      </c>
      <c r="X26" s="664">
        <f>DATOS!Z209</f>
        <v>0</v>
      </c>
      <c r="Y26" s="665">
        <f>DATOS!Z210</f>
        <v>0</v>
      </c>
      <c r="Z26" s="675" t="str">
        <f>DATOS!AB209</f>
        <v>A</v>
      </c>
      <c r="AA26" s="665" t="e">
        <f>DATOS!AB210</f>
        <v>#DIV/0!</v>
      </c>
    </row>
    <row r="27" spans="1:27" x14ac:dyDescent="0.2">
      <c r="A27" s="284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79"/>
      <c r="Q27" s="282"/>
      <c r="R27" s="279"/>
      <c r="S27" s="282"/>
      <c r="T27" s="279"/>
      <c r="U27" s="282"/>
      <c r="V27" s="282"/>
      <c r="W27" s="282"/>
      <c r="X27" s="282"/>
      <c r="Y27" s="282"/>
      <c r="Z27" s="281"/>
      <c r="AA27" s="283"/>
    </row>
    <row r="28" spans="1:27" x14ac:dyDescent="0.2">
      <c r="A28" s="284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79"/>
      <c r="Q28" s="282"/>
      <c r="R28" s="279"/>
      <c r="S28" s="282"/>
      <c r="T28" s="279"/>
      <c r="U28" s="282"/>
      <c r="V28" s="282"/>
      <c r="W28" s="282"/>
      <c r="X28" s="282"/>
      <c r="Y28" s="282"/>
      <c r="Z28" s="281"/>
      <c r="AA28" s="283"/>
    </row>
    <row r="29" spans="1:27" x14ac:dyDescent="0.2">
      <c r="A29" s="284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79"/>
      <c r="Q29" s="282"/>
      <c r="R29" s="279"/>
      <c r="S29" s="282"/>
      <c r="T29" s="279"/>
      <c r="U29" s="282"/>
      <c r="V29" s="282"/>
      <c r="W29" s="282"/>
      <c r="X29" s="282"/>
      <c r="Y29" s="282"/>
      <c r="Z29" s="281"/>
      <c r="AA29" s="283"/>
    </row>
    <row r="30" spans="1:27" x14ac:dyDescent="0.2">
      <c r="A30" s="284"/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79"/>
      <c r="Q30" s="282"/>
      <c r="R30" s="279"/>
      <c r="S30" s="282"/>
      <c r="T30" s="279"/>
      <c r="U30" s="282"/>
      <c r="V30" s="282"/>
      <c r="W30" s="282"/>
      <c r="X30" s="282"/>
      <c r="Y30" s="282"/>
      <c r="Z30" s="281"/>
      <c r="AA30" s="283"/>
    </row>
    <row r="31" spans="1:27" x14ac:dyDescent="0.2">
      <c r="A31" s="284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79"/>
      <c r="Q31" s="282"/>
      <c r="R31" s="279"/>
      <c r="S31" s="282"/>
      <c r="T31" s="279"/>
      <c r="U31" s="282"/>
      <c r="V31" s="282"/>
      <c r="W31" s="282"/>
      <c r="X31" s="282"/>
      <c r="Y31" s="282"/>
      <c r="Z31" s="281"/>
      <c r="AA31" s="283"/>
    </row>
    <row r="32" spans="1:27" x14ac:dyDescent="0.2">
      <c r="A32" s="284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79"/>
      <c r="Q32" s="282"/>
      <c r="R32" s="279"/>
      <c r="S32" s="282"/>
      <c r="T32" s="279"/>
      <c r="U32" s="282"/>
      <c r="V32" s="282"/>
      <c r="W32" s="282"/>
      <c r="X32" s="282"/>
      <c r="Y32" s="282"/>
      <c r="Z32" s="281"/>
      <c r="AA32" s="283"/>
    </row>
    <row r="33" spans="1:30" x14ac:dyDescent="0.2">
      <c r="A33" s="284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79"/>
      <c r="Q33" s="282"/>
      <c r="R33" s="279"/>
      <c r="S33" s="282"/>
      <c r="T33" s="279"/>
      <c r="U33" s="282"/>
      <c r="V33" s="282"/>
      <c r="W33" s="282"/>
      <c r="X33" s="282"/>
      <c r="Y33" s="282"/>
      <c r="Z33" s="281"/>
      <c r="AA33" s="283"/>
    </row>
    <row r="34" spans="1:30" x14ac:dyDescent="0.2">
      <c r="A34" s="284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79"/>
      <c r="Q34" s="282"/>
      <c r="R34" s="279"/>
      <c r="S34" s="282"/>
      <c r="T34" s="279"/>
      <c r="U34" s="282"/>
      <c r="V34" s="282"/>
      <c r="W34" s="282"/>
      <c r="X34" s="282"/>
      <c r="Y34" s="282"/>
      <c r="Z34" s="281"/>
      <c r="AA34" s="283"/>
    </row>
    <row r="35" spans="1:30" ht="13.5" thickBot="1" x14ac:dyDescent="0.25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7"/>
      <c r="Q35" s="288"/>
      <c r="R35" s="287"/>
      <c r="S35" s="288"/>
      <c r="T35" s="287"/>
      <c r="U35" s="288"/>
      <c r="V35" s="288"/>
      <c r="W35" s="288"/>
      <c r="X35" s="288"/>
      <c r="Y35" s="288"/>
      <c r="Z35" s="286"/>
      <c r="AA35" s="289"/>
      <c r="AD35" s="143"/>
    </row>
    <row r="36" spans="1:30" x14ac:dyDescent="0.2">
      <c r="B36" s="290" t="s">
        <v>271</v>
      </c>
      <c r="C36" s="290" t="s">
        <v>272</v>
      </c>
      <c r="D36" s="291" t="s">
        <v>271</v>
      </c>
      <c r="E36" s="291" t="s">
        <v>272</v>
      </c>
      <c r="F36" s="292" t="s">
        <v>271</v>
      </c>
      <c r="G36" s="292" t="s">
        <v>272</v>
      </c>
      <c r="H36" s="293" t="s">
        <v>271</v>
      </c>
      <c r="I36" s="293" t="s">
        <v>272</v>
      </c>
      <c r="J36" s="294" t="s">
        <v>271</v>
      </c>
      <c r="K36" s="294" t="s">
        <v>272</v>
      </c>
      <c r="L36" s="295" t="s">
        <v>271</v>
      </c>
      <c r="M36" s="295" t="s">
        <v>272</v>
      </c>
      <c r="N36" s="296" t="s">
        <v>271</v>
      </c>
      <c r="O36" s="296" t="s">
        <v>272</v>
      </c>
      <c r="P36" s="297" t="s">
        <v>271</v>
      </c>
      <c r="Q36" s="297" t="s">
        <v>272</v>
      </c>
      <c r="R36" s="298" t="s">
        <v>271</v>
      </c>
      <c r="S36" s="298" t="s">
        <v>272</v>
      </c>
      <c r="T36" s="299" t="s">
        <v>271</v>
      </c>
      <c r="U36" s="299" t="s">
        <v>272</v>
      </c>
      <c r="V36" s="300" t="s">
        <v>271</v>
      </c>
      <c r="W36" s="300" t="s">
        <v>272</v>
      </c>
      <c r="X36" s="301" t="s">
        <v>271</v>
      </c>
      <c r="Y36" s="301" t="s">
        <v>272</v>
      </c>
      <c r="Z36" s="302" t="s">
        <v>271</v>
      </c>
      <c r="AA36" s="302" t="s">
        <v>272</v>
      </c>
    </row>
    <row r="37" spans="1:30" ht="13.5" thickBot="1" x14ac:dyDescent="0.25">
      <c r="A37" s="303" t="s">
        <v>273</v>
      </c>
      <c r="B37" s="650">
        <f>DATOS!D223</f>
        <v>5</v>
      </c>
      <c r="C37" s="650">
        <f>DATOS!D224</f>
        <v>5</v>
      </c>
      <c r="D37" s="291">
        <f>DATOS!F223</f>
        <v>5</v>
      </c>
      <c r="E37" s="291">
        <f>DATOS!F224</f>
        <v>5</v>
      </c>
      <c r="F37" s="292">
        <f>DATOS!H223</f>
        <v>5</v>
      </c>
      <c r="G37" s="292">
        <f>DATOS!H224</f>
        <v>5</v>
      </c>
      <c r="H37" s="293">
        <f>DATOS!J223</f>
        <v>5</v>
      </c>
      <c r="I37" s="293">
        <f>DATOS!J224</f>
        <v>5</v>
      </c>
      <c r="J37" s="294">
        <f>DATOS!L223</f>
        <v>5</v>
      </c>
      <c r="K37" s="294">
        <f>DATOS!L224</f>
        <v>5</v>
      </c>
      <c r="L37" s="295">
        <f>DATOS!N223</f>
        <v>5</v>
      </c>
      <c r="M37" s="295">
        <f>DATOS!N224</f>
        <v>5</v>
      </c>
      <c r="N37" s="296">
        <f>DATOS!P223</f>
        <v>0</v>
      </c>
      <c r="O37" s="296">
        <f>DATOS!P224</f>
        <v>0</v>
      </c>
      <c r="P37" s="297">
        <f>DATOS!R223</f>
        <v>0</v>
      </c>
      <c r="Q37" s="297">
        <f>DATOS!R224</f>
        <v>0</v>
      </c>
      <c r="R37" s="298">
        <f>DATOS!T223</f>
        <v>0</v>
      </c>
      <c r="S37" s="298">
        <f>DATOS!T224</f>
        <v>0</v>
      </c>
      <c r="T37" s="299">
        <f>DATOS!V223</f>
        <v>0</v>
      </c>
      <c r="U37" s="299">
        <f>DATOS!V224</f>
        <v>0</v>
      </c>
      <c r="V37" s="300">
        <f>DATOS!X223</f>
        <v>0</v>
      </c>
      <c r="W37" s="300">
        <f>DATOS!X224</f>
        <v>0</v>
      </c>
      <c r="X37" s="301">
        <f>DATOS!Z223</f>
        <v>0</v>
      </c>
      <c r="Y37" s="301">
        <f>DATOS!Z224</f>
        <v>0</v>
      </c>
      <c r="Z37" s="302">
        <f>DATOS!AB223</f>
        <v>5</v>
      </c>
      <c r="AA37" s="679">
        <f>DATOS!AB224</f>
        <v>5</v>
      </c>
    </row>
    <row r="38" spans="1:30" ht="20.25" x14ac:dyDescent="0.3">
      <c r="A38" s="304">
        <v>21</v>
      </c>
      <c r="B38" s="305" t="s">
        <v>242</v>
      </c>
      <c r="C38" s="305" t="s">
        <v>250</v>
      </c>
      <c r="D38" s="306" t="s">
        <v>242</v>
      </c>
      <c r="E38" s="306" t="s">
        <v>250</v>
      </c>
      <c r="F38" s="307" t="s">
        <v>242</v>
      </c>
      <c r="G38" s="307" t="s">
        <v>250</v>
      </c>
      <c r="H38" s="308" t="s">
        <v>242</v>
      </c>
      <c r="I38" s="309" t="s">
        <v>250</v>
      </c>
      <c r="J38" s="310" t="s">
        <v>242</v>
      </c>
      <c r="K38" s="311" t="s">
        <v>250</v>
      </c>
      <c r="L38" s="312" t="s">
        <v>242</v>
      </c>
      <c r="M38" s="312" t="s">
        <v>250</v>
      </c>
      <c r="N38" s="313" t="s">
        <v>242</v>
      </c>
      <c r="O38" s="313" t="s">
        <v>250</v>
      </c>
      <c r="P38" s="314" t="s">
        <v>242</v>
      </c>
      <c r="Q38" s="314" t="s">
        <v>250</v>
      </c>
      <c r="R38" s="315" t="s">
        <v>242</v>
      </c>
      <c r="S38" s="315" t="s">
        <v>250</v>
      </c>
      <c r="T38" s="316" t="s">
        <v>242</v>
      </c>
      <c r="U38" s="316" t="s">
        <v>250</v>
      </c>
      <c r="V38" s="317" t="s">
        <v>242</v>
      </c>
      <c r="W38" s="317" t="s">
        <v>250</v>
      </c>
      <c r="X38" s="318" t="s">
        <v>242</v>
      </c>
      <c r="Y38" s="318" t="s">
        <v>250</v>
      </c>
      <c r="Z38" s="319"/>
      <c r="AA38" s="319"/>
    </row>
    <row r="39" spans="1:30" ht="16.5" thickBot="1" x14ac:dyDescent="0.3">
      <c r="A39" s="320" t="s">
        <v>274</v>
      </c>
      <c r="B39" s="321">
        <f>B37/A38</f>
        <v>0.23809523809523808</v>
      </c>
      <c r="C39" s="321">
        <f>C37/A38</f>
        <v>0.23809523809523808</v>
      </c>
      <c r="D39" s="322">
        <f>D37/A38</f>
        <v>0.23809523809523808</v>
      </c>
      <c r="E39" s="322">
        <f>E37/A38</f>
        <v>0.23809523809523808</v>
      </c>
      <c r="F39" s="323">
        <f>F37/A38</f>
        <v>0.23809523809523808</v>
      </c>
      <c r="G39" s="323">
        <f>G37/A38</f>
        <v>0.23809523809523808</v>
      </c>
      <c r="H39" s="324">
        <f>H37/A38</f>
        <v>0.23809523809523808</v>
      </c>
      <c r="I39" s="325">
        <f>I37/A38</f>
        <v>0.23809523809523808</v>
      </c>
      <c r="J39" s="326">
        <f>J37/A38</f>
        <v>0.23809523809523808</v>
      </c>
      <c r="K39" s="326">
        <f>K37/A38</f>
        <v>0.23809523809523808</v>
      </c>
      <c r="L39" s="327">
        <f>L37/A38</f>
        <v>0.23809523809523808</v>
      </c>
      <c r="M39" s="327">
        <f>M37/A38</f>
        <v>0.23809523809523808</v>
      </c>
      <c r="N39" s="328">
        <f>N37/A38</f>
        <v>0</v>
      </c>
      <c r="O39" s="328">
        <f>O37/A38</f>
        <v>0</v>
      </c>
      <c r="P39" s="329">
        <f>P37/A38</f>
        <v>0</v>
      </c>
      <c r="Q39" s="330">
        <f>Q37/A38</f>
        <v>0</v>
      </c>
      <c r="R39" s="331">
        <f>R37/A38</f>
        <v>0</v>
      </c>
      <c r="S39" s="331">
        <f>S37/A38</f>
        <v>0</v>
      </c>
      <c r="T39" s="332">
        <f>T37/A38</f>
        <v>0</v>
      </c>
      <c r="U39" s="332">
        <f>U37/A38</f>
        <v>0</v>
      </c>
      <c r="V39" s="333">
        <f>V37/A38</f>
        <v>0</v>
      </c>
      <c r="W39" s="333">
        <f>W37/A38</f>
        <v>0</v>
      </c>
      <c r="X39" s="334">
        <f>X37/A38</f>
        <v>0</v>
      </c>
      <c r="Y39" s="334">
        <f>Y37/A38</f>
        <v>0</v>
      </c>
      <c r="Z39" s="335">
        <f>Z37/A38</f>
        <v>0.23809523809523808</v>
      </c>
      <c r="AA39" s="651">
        <f>AA37/A38</f>
        <v>0.23809523809523808</v>
      </c>
    </row>
    <row r="40" spans="1:30" ht="13.5" thickBot="1" x14ac:dyDescent="0.25">
      <c r="B40" s="1989" t="s">
        <v>0</v>
      </c>
      <c r="C40" s="1990"/>
      <c r="D40" s="1991" t="s">
        <v>1</v>
      </c>
      <c r="E40" s="1992"/>
      <c r="F40" s="1993" t="s">
        <v>2</v>
      </c>
      <c r="G40" s="1994"/>
      <c r="H40" s="1995" t="s">
        <v>3</v>
      </c>
      <c r="I40" s="1996"/>
      <c r="J40" s="1997" t="s">
        <v>4</v>
      </c>
      <c r="K40" s="1998"/>
      <c r="L40" s="1977" t="s">
        <v>5</v>
      </c>
      <c r="M40" s="1978"/>
      <c r="N40" s="1979" t="s">
        <v>6</v>
      </c>
      <c r="O40" s="1980"/>
      <c r="P40" s="1981" t="s">
        <v>7</v>
      </c>
      <c r="Q40" s="1982"/>
      <c r="R40" s="1983" t="s">
        <v>8</v>
      </c>
      <c r="S40" s="1984"/>
      <c r="T40" s="1985" t="s">
        <v>9</v>
      </c>
      <c r="U40" s="1986"/>
      <c r="V40" s="1987" t="s">
        <v>10</v>
      </c>
      <c r="W40" s="1988"/>
      <c r="X40" s="1973" t="s">
        <v>11</v>
      </c>
      <c r="Y40" s="1974"/>
      <c r="Z40" s="1975" t="s">
        <v>275</v>
      </c>
      <c r="AA40" s="1976"/>
    </row>
    <row r="41" spans="1:30" x14ac:dyDescent="0.2">
      <c r="T41" s="143"/>
    </row>
  </sheetData>
  <mergeCells count="28">
    <mergeCell ref="B1:AA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40:C40"/>
    <mergeCell ref="D40:E40"/>
    <mergeCell ref="F40:G40"/>
    <mergeCell ref="H40:I40"/>
    <mergeCell ref="J40:K40"/>
    <mergeCell ref="X40:Y40"/>
    <mergeCell ref="Z40:AA40"/>
    <mergeCell ref="L40:M40"/>
    <mergeCell ref="N40:O40"/>
    <mergeCell ref="P40:Q40"/>
    <mergeCell ref="R40:S40"/>
    <mergeCell ref="T40:U40"/>
    <mergeCell ref="V40:W40"/>
  </mergeCells>
  <pageMargins left="0.75" right="0.75" top="1" bottom="1" header="0" footer="0"/>
  <pageSetup paperSize="9" scale="75" fitToWidth="2" orientation="landscape" r:id="rId1"/>
  <headerFooter alignWithMargins="0"/>
  <ignoredErrors>
    <ignoredError sqref="AA14 AA20 AA22 AA25" evalError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IE116"/>
  <sheetViews>
    <sheetView topLeftCell="H1" zoomScale="65" zoomScaleNormal="65" workbookViewId="0">
      <pane ySplit="1" topLeftCell="A88" activePane="bottomLeft" state="frozen"/>
      <selection pane="bottomLeft" sqref="A1:AB106"/>
    </sheetView>
  </sheetViews>
  <sheetFormatPr baseColWidth="10" defaultColWidth="15.42578125" defaultRowHeight="24" customHeight="1" x14ac:dyDescent="0.25"/>
  <cols>
    <col min="2" max="2" width="48.7109375" bestFit="1" customWidth="1"/>
    <col min="3" max="3" width="24.5703125" style="561" bestFit="1" customWidth="1"/>
    <col min="4" max="4" width="25.42578125" bestFit="1" customWidth="1"/>
    <col min="5" max="5" width="16" bestFit="1" customWidth="1"/>
    <col min="6" max="6" width="16.85546875" bestFit="1" customWidth="1"/>
    <col min="7" max="7" width="18.42578125" bestFit="1" customWidth="1"/>
    <col min="8" max="8" width="19.28515625" bestFit="1" customWidth="1"/>
    <col min="9" max="9" width="16.140625" bestFit="1" customWidth="1"/>
    <col min="10" max="10" width="17" bestFit="1" customWidth="1"/>
    <col min="11" max="11" width="14.42578125" bestFit="1" customWidth="1"/>
    <col min="12" max="13" width="15.28515625" bestFit="1" customWidth="1"/>
    <col min="14" max="14" width="16.140625" bestFit="1" customWidth="1"/>
    <col min="15" max="15" width="15.5703125" bestFit="1" customWidth="1"/>
    <col min="16" max="16" width="16.42578125" bestFit="1" customWidth="1"/>
    <col min="17" max="17" width="14.7109375" bestFit="1" customWidth="1"/>
    <col min="18" max="18" width="15.5703125" bestFit="1" customWidth="1"/>
    <col min="19" max="19" width="17.5703125" bestFit="1" customWidth="1"/>
    <col min="20" max="20" width="18.42578125" bestFit="1" customWidth="1"/>
    <col min="21" max="21" width="23" bestFit="1" customWidth="1"/>
    <col min="22" max="22" width="23.85546875" bestFit="1" customWidth="1"/>
    <col min="23" max="23" width="18.85546875" bestFit="1" customWidth="1"/>
    <col min="24" max="24" width="19.7109375" bestFit="1" customWidth="1"/>
    <col min="25" max="25" width="21.85546875" bestFit="1" customWidth="1"/>
    <col min="26" max="26" width="22.7109375" bestFit="1" customWidth="1"/>
    <col min="28" max="28" width="22.5703125" customWidth="1"/>
  </cols>
  <sheetData>
    <row r="1" spans="1:239" ht="24" customHeight="1" thickBot="1" x14ac:dyDescent="0.3">
      <c r="B1" s="2018" t="s">
        <v>688</v>
      </c>
      <c r="C1" s="2018"/>
      <c r="D1" s="2018"/>
      <c r="E1" s="1028">
        <f>DATOS!C22</f>
        <v>22</v>
      </c>
      <c r="F1" s="1028"/>
      <c r="G1" s="1028">
        <f>DATOS!E22</f>
        <v>19</v>
      </c>
      <c r="H1" s="1028"/>
      <c r="I1" s="1028">
        <f>DATOS!G22</f>
        <v>20</v>
      </c>
      <c r="J1" s="1028"/>
      <c r="K1" s="1028">
        <f>DATOS!I22</f>
        <v>21</v>
      </c>
      <c r="L1" s="1028"/>
      <c r="M1" s="1028">
        <f>DATOS!K22</f>
        <v>22</v>
      </c>
      <c r="N1" s="1028"/>
      <c r="O1" s="1028">
        <f>DATOS!M22</f>
        <v>21</v>
      </c>
      <c r="P1" s="1028"/>
      <c r="Q1" s="1028">
        <f>DATOS!O22</f>
        <v>22</v>
      </c>
      <c r="R1" s="1028"/>
      <c r="S1" s="1028">
        <f>DATOS!Q22</f>
        <v>12</v>
      </c>
      <c r="T1" s="1028"/>
      <c r="U1" s="1028">
        <f>DATOS!S22</f>
        <v>20</v>
      </c>
      <c r="V1" s="1028"/>
      <c r="W1" s="1028">
        <f>DATOS!U22</f>
        <v>22</v>
      </c>
      <c r="X1" s="1028"/>
      <c r="Y1" s="1028">
        <f>DATOS!W22</f>
        <v>21</v>
      </c>
      <c r="Z1" s="1028"/>
      <c r="AA1" s="1028">
        <f>DATOS!Y22</f>
        <v>14</v>
      </c>
      <c r="AC1" s="1028">
        <f>SUM(E1:AB1)</f>
        <v>236</v>
      </c>
    </row>
    <row r="2" spans="1:239" s="1027" customFormat="1" ht="24" customHeight="1" thickTop="1" thickBot="1" x14ac:dyDescent="0.3">
      <c r="A2" s="2019" t="s">
        <v>1143</v>
      </c>
      <c r="B2" s="2020"/>
      <c r="C2" s="562"/>
      <c r="E2" s="2021" t="s">
        <v>128</v>
      </c>
      <c r="F2" s="2021"/>
      <c r="G2" s="2021" t="s">
        <v>129</v>
      </c>
      <c r="H2" s="2021"/>
      <c r="I2" s="2021" t="s">
        <v>130</v>
      </c>
      <c r="J2" s="2021"/>
      <c r="K2" s="2021" t="s">
        <v>131</v>
      </c>
      <c r="L2" s="2021"/>
      <c r="M2" s="2021" t="s">
        <v>132</v>
      </c>
      <c r="N2" s="2021"/>
      <c r="O2" s="2021" t="s">
        <v>133</v>
      </c>
      <c r="P2" s="2021"/>
      <c r="Q2" s="2021" t="s">
        <v>134</v>
      </c>
      <c r="R2" s="2021"/>
      <c r="S2" s="2021" t="s">
        <v>135</v>
      </c>
      <c r="T2" s="2021"/>
      <c r="U2" s="2021" t="s">
        <v>136</v>
      </c>
      <c r="V2" s="2021"/>
      <c r="W2" s="2021" t="s">
        <v>137</v>
      </c>
      <c r="X2" s="2021"/>
      <c r="Y2" s="2021" t="s">
        <v>138</v>
      </c>
      <c r="Z2" s="2021"/>
      <c r="AA2" s="2021" t="s">
        <v>139</v>
      </c>
      <c r="AB2" s="2021"/>
    </row>
    <row r="3" spans="1:239" s="559" customFormat="1" ht="24" customHeight="1" thickTop="1" thickBot="1" x14ac:dyDescent="0.3">
      <c r="A3" s="560" t="s">
        <v>422</v>
      </c>
      <c r="B3" s="560" t="s">
        <v>222</v>
      </c>
      <c r="C3" s="1029" t="s">
        <v>423</v>
      </c>
      <c r="D3" s="1030" t="s">
        <v>424</v>
      </c>
      <c r="E3" s="1030" t="s">
        <v>425</v>
      </c>
      <c r="F3" s="1030" t="s">
        <v>426</v>
      </c>
      <c r="G3" s="1030" t="s">
        <v>427</v>
      </c>
      <c r="H3" s="1030" t="s">
        <v>428</v>
      </c>
      <c r="I3" s="1030" t="s">
        <v>429</v>
      </c>
      <c r="J3" s="1030" t="s">
        <v>430</v>
      </c>
      <c r="K3" s="1030" t="s">
        <v>431</v>
      </c>
      <c r="L3" s="1030" t="s">
        <v>432</v>
      </c>
      <c r="M3" s="1030" t="s">
        <v>433</v>
      </c>
      <c r="N3" s="1030" t="s">
        <v>434</v>
      </c>
      <c r="O3" s="1030" t="s">
        <v>435</v>
      </c>
      <c r="P3" s="1030" t="s">
        <v>436</v>
      </c>
      <c r="Q3" s="1030" t="s">
        <v>437</v>
      </c>
      <c r="R3" s="1030" t="s">
        <v>438</v>
      </c>
      <c r="S3" s="1030" t="s">
        <v>439</v>
      </c>
      <c r="T3" s="1030" t="s">
        <v>440</v>
      </c>
      <c r="U3" s="1030" t="s">
        <v>441</v>
      </c>
      <c r="V3" s="1030" t="s">
        <v>442</v>
      </c>
      <c r="W3" s="1030" t="s">
        <v>443</v>
      </c>
      <c r="X3" s="1030" t="s">
        <v>444</v>
      </c>
      <c r="Y3" s="1030" t="s">
        <v>445</v>
      </c>
      <c r="Z3" s="1030" t="s">
        <v>446</v>
      </c>
      <c r="AA3" s="1030" t="s">
        <v>447</v>
      </c>
      <c r="AB3" s="1030" t="s">
        <v>448</v>
      </c>
      <c r="AC3" s="1026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</row>
    <row r="4" spans="1:239" ht="24" customHeight="1" thickTop="1" thickBot="1" x14ac:dyDescent="0.3">
      <c r="A4" s="559" t="s">
        <v>449</v>
      </c>
      <c r="B4" s="559" t="s">
        <v>450</v>
      </c>
      <c r="C4" s="1031">
        <v>779381.84</v>
      </c>
      <c r="D4" s="1032">
        <v>0</v>
      </c>
      <c r="E4" s="1032">
        <f>($C4*$E$1)/$AC$1</f>
        <v>72654.2393220339</v>
      </c>
      <c r="F4" s="1032">
        <v>0</v>
      </c>
      <c r="G4" s="1032">
        <f>($C4*$G$1)/$AC$1</f>
        <v>62746.843050847456</v>
      </c>
      <c r="H4" s="1032">
        <v>0</v>
      </c>
      <c r="I4" s="1032">
        <f>($C4*$I$1)/$AC$1</f>
        <v>66049.308474576261</v>
      </c>
      <c r="J4" s="1032">
        <v>0</v>
      </c>
      <c r="K4" s="1032">
        <f>($C4*$K$1)/$AC$1</f>
        <v>69351.77389830508</v>
      </c>
      <c r="L4" s="1032">
        <v>0</v>
      </c>
      <c r="M4" s="1032">
        <f>($C4*$M$1)/$AC$1</f>
        <v>72654.2393220339</v>
      </c>
      <c r="N4" s="1032">
        <v>0</v>
      </c>
      <c r="O4" s="1032">
        <f>($C4*$O$1)/$AC$1</f>
        <v>69351.77389830508</v>
      </c>
      <c r="P4" s="1032">
        <v>0</v>
      </c>
      <c r="Q4" s="1032">
        <f>($C4*$Q$1)/$AC$1</f>
        <v>72654.2393220339</v>
      </c>
      <c r="R4" s="1032">
        <v>0</v>
      </c>
      <c r="S4" s="1032">
        <f>($C4*$S$1)/$AC$1</f>
        <v>39629.585084745762</v>
      </c>
      <c r="T4" s="1032">
        <v>0</v>
      </c>
      <c r="U4" s="1032">
        <f>($C4*$U$1)/$AC$1</f>
        <v>66049.308474576261</v>
      </c>
      <c r="V4" s="1032">
        <v>0</v>
      </c>
      <c r="W4" s="1032">
        <f>($C4*$W$1)/$AC$1</f>
        <v>72654.2393220339</v>
      </c>
      <c r="X4" s="1032">
        <v>0</v>
      </c>
      <c r="Y4" s="1032">
        <f>($C4*$Y$1)/$AC$1</f>
        <v>69351.77389830508</v>
      </c>
      <c r="Z4" s="1032">
        <v>0</v>
      </c>
      <c r="AA4" s="1032">
        <f>($C4*$AA$1)/$AC$1</f>
        <v>46234.515932203387</v>
      </c>
      <c r="AB4" s="1032">
        <v>0</v>
      </c>
    </row>
    <row r="5" spans="1:239" ht="24" customHeight="1" thickTop="1" thickBot="1" x14ac:dyDescent="0.3">
      <c r="A5" s="559" t="s">
        <v>451</v>
      </c>
      <c r="B5" s="559" t="s">
        <v>452</v>
      </c>
      <c r="C5" s="1033">
        <v>135174.15</v>
      </c>
      <c r="D5" s="1034">
        <v>0</v>
      </c>
      <c r="E5" s="1034">
        <f>($C5*$E$1)/$AC$1</f>
        <v>12600.980084745763</v>
      </c>
      <c r="F5" s="1034">
        <v>0</v>
      </c>
      <c r="G5" s="1034">
        <f>($C5*$G$1)/$AC$1</f>
        <v>10882.664618644068</v>
      </c>
      <c r="H5" s="1034">
        <v>0</v>
      </c>
      <c r="I5" s="1034">
        <f>($C5*$I$1)/$AC$1</f>
        <v>11455.436440677966</v>
      </c>
      <c r="J5" s="1034">
        <v>0</v>
      </c>
      <c r="K5" s="1034">
        <f>($C5*$K$1)/$AC$1</f>
        <v>12028.208262711863</v>
      </c>
      <c r="L5" s="1034">
        <v>0</v>
      </c>
      <c r="M5" s="1034">
        <f>($C5*$M$1)/$AC$1</f>
        <v>12600.980084745763</v>
      </c>
      <c r="N5" s="1034">
        <v>0</v>
      </c>
      <c r="O5" s="1034">
        <f>($C5*$O$1)/$AC$1</f>
        <v>12028.208262711863</v>
      </c>
      <c r="P5" s="1034">
        <v>0</v>
      </c>
      <c r="Q5" s="1034">
        <f>($C5*$Q$1)/$AC$1</f>
        <v>12600.980084745763</v>
      </c>
      <c r="R5" s="1034">
        <v>0</v>
      </c>
      <c r="S5" s="1034">
        <f>($C5*$S$1)/$AC$1</f>
        <v>6873.2618644067788</v>
      </c>
      <c r="T5" s="1034">
        <v>0</v>
      </c>
      <c r="U5" s="1034">
        <f>($C5*$U$1)/$AC$1</f>
        <v>11455.436440677966</v>
      </c>
      <c r="V5" s="1034">
        <v>0</v>
      </c>
      <c r="W5" s="1034">
        <f>($C5*$W$1)/$AC$1</f>
        <v>12600.980084745763</v>
      </c>
      <c r="X5" s="1034">
        <v>0</v>
      </c>
      <c r="Y5" s="1034">
        <f>($C5*$Y$1)/$AC$1</f>
        <v>12028.208262711863</v>
      </c>
      <c r="Z5" s="1034">
        <v>0</v>
      </c>
      <c r="AA5" s="1034">
        <f>($C5*$AA$1)/$AC$1</f>
        <v>8018.8055084745756</v>
      </c>
      <c r="AB5" s="1034">
        <v>0</v>
      </c>
    </row>
    <row r="6" spans="1:239" ht="24" customHeight="1" thickTop="1" thickBot="1" x14ac:dyDescent="0.3">
      <c r="A6" s="1035">
        <v>6070005</v>
      </c>
      <c r="B6" s="559" t="s">
        <v>955</v>
      </c>
      <c r="C6" s="1033">
        <v>115891.49</v>
      </c>
      <c r="D6" s="1034">
        <v>0</v>
      </c>
      <c r="E6" s="1034">
        <f>($C6*$E$1)/$AC$1</f>
        <v>10803.443983050849</v>
      </c>
      <c r="F6" s="1034">
        <v>0</v>
      </c>
      <c r="G6" s="1034">
        <f>($C6*$G$1)/$AC$1</f>
        <v>9330.2470762711873</v>
      </c>
      <c r="H6" s="1034">
        <v>0</v>
      </c>
      <c r="I6" s="1034">
        <f>($C6*$I$1)/$AC$1</f>
        <v>9821.3127118644079</v>
      </c>
      <c r="J6" s="1034">
        <v>0</v>
      </c>
      <c r="K6" s="1034">
        <f>($C6*$K$1)/$AC$1</f>
        <v>10312.378347457627</v>
      </c>
      <c r="L6" s="1034">
        <v>0</v>
      </c>
      <c r="M6" s="1034">
        <f>($C6*$M$1)/$AC$1</f>
        <v>10803.443983050849</v>
      </c>
      <c r="N6" s="1034">
        <v>0</v>
      </c>
      <c r="O6" s="1034">
        <f>($C6*$O$1)/$AC$1</f>
        <v>10312.378347457627</v>
      </c>
      <c r="P6" s="1034">
        <v>0</v>
      </c>
      <c r="Q6" s="1034">
        <f>($C6*$Q$1)/$AC$1</f>
        <v>10803.443983050849</v>
      </c>
      <c r="R6" s="1034">
        <v>0</v>
      </c>
      <c r="S6" s="1034">
        <f>($C6*$S$1)/$AC$1</f>
        <v>5892.7876271186442</v>
      </c>
      <c r="T6" s="1034">
        <v>0</v>
      </c>
      <c r="U6" s="1034">
        <f>($C6*$U$1)/$AC$1</f>
        <v>9821.3127118644079</v>
      </c>
      <c r="V6" s="1034">
        <v>0</v>
      </c>
      <c r="W6" s="1034">
        <f>($C6*$W$1)/$AC$1</f>
        <v>10803.443983050849</v>
      </c>
      <c r="X6" s="1034">
        <v>0</v>
      </c>
      <c r="Y6" s="1034">
        <f>($C6*$Y$1)/$AC$1</f>
        <v>10312.378347457627</v>
      </c>
      <c r="Z6" s="1034">
        <v>0</v>
      </c>
      <c r="AA6" s="1034">
        <f>($C6*$AA$1)/$AC$1</f>
        <v>6874.9188983050853</v>
      </c>
      <c r="AB6" s="1034">
        <v>0</v>
      </c>
    </row>
    <row r="7" spans="1:239" ht="24" customHeight="1" thickTop="1" thickBot="1" x14ac:dyDescent="0.3">
      <c r="A7" s="1035">
        <v>6110000</v>
      </c>
      <c r="B7" s="559" t="s">
        <v>695</v>
      </c>
      <c r="C7" s="1033">
        <v>-3743.36</v>
      </c>
      <c r="D7" s="1034">
        <v>0</v>
      </c>
      <c r="E7" s="1034">
        <f>($C7*$E$1)/$AC$1</f>
        <v>-348.95728813559322</v>
      </c>
      <c r="F7" s="1034">
        <v>0</v>
      </c>
      <c r="G7" s="1034">
        <f>($C7*$G$1)/$AC$1</f>
        <v>-301.37220338983047</v>
      </c>
      <c r="H7" s="1034">
        <v>0</v>
      </c>
      <c r="I7" s="1034">
        <f>($C7*$I$1)/$AC$1</f>
        <v>-317.23389830508472</v>
      </c>
      <c r="J7" s="1034">
        <v>0</v>
      </c>
      <c r="K7" s="1034">
        <f>($C7*$K$1)/$AC$1</f>
        <v>-333.09559322033897</v>
      </c>
      <c r="L7" s="1034">
        <v>0</v>
      </c>
      <c r="M7" s="1034">
        <f>($C7*$M$1)/$AC$1</f>
        <v>-348.95728813559322</v>
      </c>
      <c r="N7" s="1034">
        <v>0</v>
      </c>
      <c r="O7" s="1034">
        <f>($C7*$O$1)/$AC$1</f>
        <v>-333.09559322033897</v>
      </c>
      <c r="P7" s="1034">
        <v>0</v>
      </c>
      <c r="Q7" s="1034">
        <f>($C7*$Q$1)/$AC$1</f>
        <v>-348.95728813559322</v>
      </c>
      <c r="R7" s="1034">
        <v>0</v>
      </c>
      <c r="S7" s="1034">
        <f>($C7*$S$1)/$AC$1</f>
        <v>-190.34033898305086</v>
      </c>
      <c r="T7" s="1034">
        <v>0</v>
      </c>
      <c r="U7" s="1034">
        <f>($C7*$U$1)/$AC$1</f>
        <v>-317.23389830508472</v>
      </c>
      <c r="V7" s="1034">
        <v>0</v>
      </c>
      <c r="W7" s="1034">
        <f>($C7*$W$1)/$AC$1</f>
        <v>-348.95728813559322</v>
      </c>
      <c r="X7" s="1034">
        <v>0</v>
      </c>
      <c r="Y7" s="1034">
        <f>($C7*$Y$1)/$AC$1</f>
        <v>-333.09559322033897</v>
      </c>
      <c r="Z7" s="1034">
        <v>0</v>
      </c>
      <c r="AA7" s="1034">
        <f>($C7*$AA$1)/$AC$1</f>
        <v>-222.06372881355932</v>
      </c>
      <c r="AB7" s="1034">
        <v>0</v>
      </c>
    </row>
    <row r="8" spans="1:239" ht="24" customHeight="1" thickTop="1" thickBot="1" x14ac:dyDescent="0.3">
      <c r="A8" s="559" t="s">
        <v>453</v>
      </c>
      <c r="B8" s="559" t="s">
        <v>454</v>
      </c>
      <c r="C8" s="1033">
        <v>9600</v>
      </c>
      <c r="D8" s="1034">
        <v>0</v>
      </c>
      <c r="E8" s="1034">
        <f>$C8/12</f>
        <v>800</v>
      </c>
      <c r="F8" s="1034">
        <v>0</v>
      </c>
      <c r="G8" s="1034">
        <f>$C8/12</f>
        <v>800</v>
      </c>
      <c r="H8" s="1034">
        <v>0</v>
      </c>
      <c r="I8" s="1034">
        <f>$C8/12</f>
        <v>800</v>
      </c>
      <c r="J8" s="1034">
        <v>0</v>
      </c>
      <c r="K8" s="1034">
        <f>$C8/12</f>
        <v>800</v>
      </c>
      <c r="L8" s="1034">
        <v>0</v>
      </c>
      <c r="M8" s="1034">
        <f>$C8/12</f>
        <v>800</v>
      </c>
      <c r="N8" s="1034">
        <v>0</v>
      </c>
      <c r="O8" s="1034">
        <f>$C8/12</f>
        <v>800</v>
      </c>
      <c r="P8" s="1034">
        <v>0</v>
      </c>
      <c r="Q8" s="1034">
        <f>$C8/12</f>
        <v>800</v>
      </c>
      <c r="R8" s="1034">
        <v>0</v>
      </c>
      <c r="S8" s="1034">
        <f>$C8/12</f>
        <v>800</v>
      </c>
      <c r="T8" s="1034">
        <v>0</v>
      </c>
      <c r="U8" s="1034">
        <f>$C8/12</f>
        <v>800</v>
      </c>
      <c r="V8" s="1034">
        <v>0</v>
      </c>
      <c r="W8" s="1034">
        <f>$C8/12</f>
        <v>800</v>
      </c>
      <c r="X8" s="1034">
        <v>0</v>
      </c>
      <c r="Y8" s="1034">
        <f>$C8/12</f>
        <v>800</v>
      </c>
      <c r="Z8" s="1034">
        <v>0</v>
      </c>
      <c r="AA8" s="1034">
        <f>$C8/12</f>
        <v>800</v>
      </c>
      <c r="AB8" s="1034">
        <v>0</v>
      </c>
    </row>
    <row r="9" spans="1:239" ht="24" customHeight="1" thickTop="1" thickBot="1" x14ac:dyDescent="0.3">
      <c r="A9" s="1035">
        <v>6210002</v>
      </c>
      <c r="B9" s="559" t="s">
        <v>696</v>
      </c>
      <c r="C9" s="1033">
        <v>13704.5</v>
      </c>
      <c r="D9" s="1034">
        <v>0</v>
      </c>
      <c r="E9" s="1034">
        <f>($C9*$E$1)/$AC$1</f>
        <v>1277.5381355932204</v>
      </c>
      <c r="F9" s="1034">
        <v>0</v>
      </c>
      <c r="G9" s="1034">
        <f>($C9*$G$1)/$AC$1</f>
        <v>1103.3283898305085</v>
      </c>
      <c r="H9" s="1034">
        <v>0</v>
      </c>
      <c r="I9" s="1034">
        <f>($C9*$I$1)/$AC$1</f>
        <v>1161.3983050847457</v>
      </c>
      <c r="J9" s="1034">
        <v>0</v>
      </c>
      <c r="K9" s="1034">
        <f>($C9*$K$1)/$AC$1</f>
        <v>1219.468220338983</v>
      </c>
      <c r="L9" s="1034">
        <v>0</v>
      </c>
      <c r="M9" s="1034">
        <f>($C9*$M$1)/$AC$1</f>
        <v>1277.5381355932204</v>
      </c>
      <c r="N9" s="1034">
        <v>0</v>
      </c>
      <c r="O9" s="1034">
        <f>($C9*$O$1)/$AC$1</f>
        <v>1219.468220338983</v>
      </c>
      <c r="P9" s="1034">
        <v>0</v>
      </c>
      <c r="Q9" s="1034">
        <f>($C9*$Q$1)/$AC$1</f>
        <v>1277.5381355932204</v>
      </c>
      <c r="R9" s="1034">
        <v>0</v>
      </c>
      <c r="S9" s="1034">
        <f>($C9*$S$1)/$AC$1</f>
        <v>696.83898305084745</v>
      </c>
      <c r="T9" s="1034">
        <v>0</v>
      </c>
      <c r="U9" s="1034">
        <f>($C9*$U$1)/$AC$1</f>
        <v>1161.3983050847457</v>
      </c>
      <c r="V9" s="1034">
        <v>0</v>
      </c>
      <c r="W9" s="1034">
        <f>($C9*$W$1)/$AC$1</f>
        <v>1277.5381355932204</v>
      </c>
      <c r="X9" s="1034">
        <v>0</v>
      </c>
      <c r="Y9" s="1034">
        <f>($C9*$Y$1)/$AC$1</f>
        <v>1219.468220338983</v>
      </c>
      <c r="Z9" s="1034">
        <v>0</v>
      </c>
      <c r="AA9" s="1034">
        <f>($C9*$AA$1)/$AC$1</f>
        <v>812.97881355932202</v>
      </c>
      <c r="AB9" s="1034">
        <v>0</v>
      </c>
    </row>
    <row r="10" spans="1:239" ht="24" customHeight="1" thickTop="1" thickBot="1" x14ac:dyDescent="0.3">
      <c r="A10" s="559" t="s">
        <v>455</v>
      </c>
      <c r="B10" s="559" t="s">
        <v>996</v>
      </c>
      <c r="C10" s="1033">
        <v>1874.69</v>
      </c>
      <c r="D10" s="1034">
        <v>0</v>
      </c>
      <c r="E10" s="1034">
        <f>$C10/12</f>
        <v>156.22416666666666</v>
      </c>
      <c r="F10" s="1034">
        <v>0</v>
      </c>
      <c r="G10" s="1034">
        <f>$C10/12</f>
        <v>156.22416666666666</v>
      </c>
      <c r="H10" s="1034">
        <v>0</v>
      </c>
      <c r="I10" s="1034">
        <f>$C10/12</f>
        <v>156.22416666666666</v>
      </c>
      <c r="J10" s="1034">
        <v>0</v>
      </c>
      <c r="K10" s="1034">
        <f>$C10/12</f>
        <v>156.22416666666666</v>
      </c>
      <c r="L10" s="1034">
        <v>0</v>
      </c>
      <c r="M10" s="1034">
        <f>$C10/12</f>
        <v>156.22416666666666</v>
      </c>
      <c r="N10" s="1034">
        <v>0</v>
      </c>
      <c r="O10" s="1034">
        <f>$C10/12</f>
        <v>156.22416666666666</v>
      </c>
      <c r="P10" s="1034">
        <v>0</v>
      </c>
      <c r="Q10" s="1034">
        <f>$C10/12</f>
        <v>156.22416666666666</v>
      </c>
      <c r="R10" s="1034">
        <v>0</v>
      </c>
      <c r="S10" s="1034">
        <f>$C10/12</f>
        <v>156.22416666666666</v>
      </c>
      <c r="T10" s="1034">
        <v>0</v>
      </c>
      <c r="U10" s="1034">
        <f>$C10/12</f>
        <v>156.22416666666666</v>
      </c>
      <c r="V10" s="1034">
        <v>0</v>
      </c>
      <c r="W10" s="1034">
        <f>$C10/12</f>
        <v>156.22416666666666</v>
      </c>
      <c r="X10" s="1034">
        <v>0</v>
      </c>
      <c r="Y10" s="1034">
        <f>$C10/12</f>
        <v>156.22416666666666</v>
      </c>
      <c r="Z10" s="1034">
        <v>0</v>
      </c>
      <c r="AA10" s="1034">
        <f>$C10/12</f>
        <v>156.22416666666666</v>
      </c>
      <c r="AB10" s="1034">
        <v>0</v>
      </c>
    </row>
    <row r="11" spans="1:239" ht="24" customHeight="1" thickTop="1" thickBot="1" x14ac:dyDescent="0.3">
      <c r="A11" s="559" t="s">
        <v>456</v>
      </c>
      <c r="B11" s="559" t="s">
        <v>457</v>
      </c>
      <c r="C11" s="1033">
        <v>5658.69</v>
      </c>
      <c r="D11" s="1034">
        <v>0</v>
      </c>
      <c r="E11" s="1034">
        <f t="shared" ref="E11:E19" si="0">($C11*$E$1)/$AC$1</f>
        <v>527.505</v>
      </c>
      <c r="F11" s="1034">
        <v>0</v>
      </c>
      <c r="G11" s="1034">
        <f t="shared" ref="G11:G19" si="1">($C11*$G$1)/$AC$1</f>
        <v>455.57249999999993</v>
      </c>
      <c r="H11" s="1034">
        <v>0</v>
      </c>
      <c r="I11" s="1034">
        <f t="shared" ref="I11:I19" si="2">($C11*$I$1)/$AC$1</f>
        <v>479.54999999999995</v>
      </c>
      <c r="J11" s="1034">
        <v>0</v>
      </c>
      <c r="K11" s="1034">
        <f t="shared" ref="K11:K19" si="3">($C11*$K$1)/$AC$1</f>
        <v>503.52749999999997</v>
      </c>
      <c r="L11" s="1034">
        <v>0</v>
      </c>
      <c r="M11" s="1034">
        <f t="shared" ref="M11:M19" si="4">($C11*$M$1)/$AC$1</f>
        <v>527.505</v>
      </c>
      <c r="N11" s="1034">
        <v>0</v>
      </c>
      <c r="O11" s="1034">
        <f t="shared" ref="O11:O19" si="5">($C11*$O$1)/$AC$1</f>
        <v>503.52749999999997</v>
      </c>
      <c r="P11" s="1034">
        <v>0</v>
      </c>
      <c r="Q11" s="1034">
        <f t="shared" ref="Q11:Q19" si="6">($C11*$Q$1)/$AC$1</f>
        <v>527.505</v>
      </c>
      <c r="R11" s="1034">
        <v>0</v>
      </c>
      <c r="S11" s="1034">
        <f t="shared" ref="S11:S19" si="7">($C11*$S$1)/$AC$1</f>
        <v>287.73</v>
      </c>
      <c r="T11" s="1034">
        <v>0</v>
      </c>
      <c r="U11" s="1034">
        <f t="shared" ref="U11:U19" si="8">($C11*$U$1)/$AC$1</f>
        <v>479.54999999999995</v>
      </c>
      <c r="V11" s="1034">
        <v>0</v>
      </c>
      <c r="W11" s="1034">
        <f t="shared" ref="W11:W19" si="9">($C11*$W$1)/$AC$1</f>
        <v>527.505</v>
      </c>
      <c r="X11" s="1034">
        <v>0</v>
      </c>
      <c r="Y11" s="1034">
        <f t="shared" ref="Y11:Y19" si="10">($C11*$Y$1)/$AC$1</f>
        <v>503.52749999999997</v>
      </c>
      <c r="Z11" s="1034">
        <v>0</v>
      </c>
      <c r="AA11" s="1034">
        <f t="shared" ref="AA11:AA19" si="11">($C11*$AA$1)/$AC$1</f>
        <v>335.68499999999995</v>
      </c>
      <c r="AB11" s="1034">
        <v>0</v>
      </c>
    </row>
    <row r="12" spans="1:239" ht="24" customHeight="1" thickTop="1" thickBot="1" x14ac:dyDescent="0.3">
      <c r="A12" s="559" t="s">
        <v>458</v>
      </c>
      <c r="B12" s="559" t="s">
        <v>459</v>
      </c>
      <c r="C12" s="1033">
        <v>10431.59</v>
      </c>
      <c r="D12" s="1034">
        <v>0</v>
      </c>
      <c r="E12" s="1034">
        <f t="shared" si="0"/>
        <v>972.43635593220347</v>
      </c>
      <c r="F12" s="1034">
        <v>0</v>
      </c>
      <c r="G12" s="1034">
        <f t="shared" si="1"/>
        <v>839.83139830508469</v>
      </c>
      <c r="H12" s="1034">
        <v>0</v>
      </c>
      <c r="I12" s="1034">
        <f t="shared" si="2"/>
        <v>884.03305084745762</v>
      </c>
      <c r="J12" s="1034">
        <v>0</v>
      </c>
      <c r="K12" s="1034">
        <f t="shared" si="3"/>
        <v>928.23470338983054</v>
      </c>
      <c r="L12" s="1034">
        <v>0</v>
      </c>
      <c r="M12" s="1034">
        <f t="shared" si="4"/>
        <v>972.43635593220347</v>
      </c>
      <c r="N12" s="1034">
        <v>0</v>
      </c>
      <c r="O12" s="1034">
        <f t="shared" si="5"/>
        <v>928.23470338983054</v>
      </c>
      <c r="P12" s="1034">
        <v>0</v>
      </c>
      <c r="Q12" s="1034">
        <f t="shared" si="6"/>
        <v>972.43635593220347</v>
      </c>
      <c r="R12" s="1034">
        <v>0</v>
      </c>
      <c r="S12" s="1034">
        <f t="shared" si="7"/>
        <v>530.41983050847455</v>
      </c>
      <c r="T12" s="1034">
        <v>0</v>
      </c>
      <c r="U12" s="1034">
        <f t="shared" si="8"/>
        <v>884.03305084745762</v>
      </c>
      <c r="V12" s="1034">
        <v>0</v>
      </c>
      <c r="W12" s="1034">
        <f t="shared" si="9"/>
        <v>972.43635593220347</v>
      </c>
      <c r="X12" s="1034">
        <v>0</v>
      </c>
      <c r="Y12" s="1034">
        <f t="shared" si="10"/>
        <v>928.23470338983054</v>
      </c>
      <c r="Z12" s="1034">
        <v>0</v>
      </c>
      <c r="AA12" s="1034">
        <f t="shared" si="11"/>
        <v>618.8231355932204</v>
      </c>
      <c r="AB12" s="1034">
        <v>0</v>
      </c>
    </row>
    <row r="13" spans="1:239" ht="24" customHeight="1" thickTop="1" thickBot="1" x14ac:dyDescent="0.3">
      <c r="A13" s="559" t="s">
        <v>460</v>
      </c>
      <c r="B13" s="559" t="s">
        <v>461</v>
      </c>
      <c r="C13" s="1033">
        <v>42428.84</v>
      </c>
      <c r="D13" s="1034">
        <v>0</v>
      </c>
      <c r="E13" s="1034">
        <f t="shared" si="0"/>
        <v>3955.2308474576271</v>
      </c>
      <c r="F13" s="1034">
        <v>0</v>
      </c>
      <c r="G13" s="1034">
        <f t="shared" si="1"/>
        <v>3415.881186440678</v>
      </c>
      <c r="H13" s="1034">
        <v>0</v>
      </c>
      <c r="I13" s="1034">
        <f t="shared" si="2"/>
        <v>3595.6644067796606</v>
      </c>
      <c r="J13" s="1034">
        <v>0</v>
      </c>
      <c r="K13" s="1034">
        <f t="shared" si="3"/>
        <v>3775.4476271186436</v>
      </c>
      <c r="L13" s="1034">
        <v>0</v>
      </c>
      <c r="M13" s="1034">
        <f t="shared" si="4"/>
        <v>3955.2308474576271</v>
      </c>
      <c r="N13" s="1034">
        <v>0</v>
      </c>
      <c r="O13" s="1034">
        <f t="shared" si="5"/>
        <v>3775.4476271186436</v>
      </c>
      <c r="P13" s="1034">
        <v>0</v>
      </c>
      <c r="Q13" s="1034">
        <f t="shared" si="6"/>
        <v>3955.2308474576271</v>
      </c>
      <c r="R13" s="1034">
        <v>0</v>
      </c>
      <c r="S13" s="1034">
        <f t="shared" si="7"/>
        <v>2157.3986440677963</v>
      </c>
      <c r="T13" s="1034">
        <v>0</v>
      </c>
      <c r="U13" s="1034">
        <f t="shared" si="8"/>
        <v>3595.6644067796606</v>
      </c>
      <c r="V13" s="1034">
        <v>0</v>
      </c>
      <c r="W13" s="1034">
        <f t="shared" si="9"/>
        <v>3955.2308474576271</v>
      </c>
      <c r="X13" s="1034">
        <v>0</v>
      </c>
      <c r="Y13" s="1034">
        <f t="shared" si="10"/>
        <v>3775.4476271186436</v>
      </c>
      <c r="Z13" s="1034">
        <v>0</v>
      </c>
      <c r="AA13" s="1034">
        <f t="shared" si="11"/>
        <v>2516.9650847457629</v>
      </c>
      <c r="AB13" s="1034">
        <v>0</v>
      </c>
    </row>
    <row r="14" spans="1:239" ht="24" customHeight="1" thickTop="1" thickBot="1" x14ac:dyDescent="0.3">
      <c r="A14" s="559" t="s">
        <v>462</v>
      </c>
      <c r="B14" s="559" t="s">
        <v>463</v>
      </c>
      <c r="C14" s="1033">
        <v>5835.32</v>
      </c>
      <c r="D14" s="1034">
        <v>0</v>
      </c>
      <c r="E14" s="1034">
        <f t="shared" si="0"/>
        <v>543.97050847457626</v>
      </c>
      <c r="F14" s="1034">
        <v>0</v>
      </c>
      <c r="G14" s="1034">
        <f t="shared" si="1"/>
        <v>469.79271186440673</v>
      </c>
      <c r="H14" s="1034">
        <v>0</v>
      </c>
      <c r="I14" s="1034">
        <f t="shared" si="2"/>
        <v>494.51864406779657</v>
      </c>
      <c r="J14" s="1034">
        <v>0</v>
      </c>
      <c r="K14" s="1034">
        <f t="shared" si="3"/>
        <v>519.24457627118647</v>
      </c>
      <c r="L14" s="1034">
        <v>0</v>
      </c>
      <c r="M14" s="1034">
        <f t="shared" si="4"/>
        <v>543.97050847457626</v>
      </c>
      <c r="N14" s="1034">
        <v>0</v>
      </c>
      <c r="O14" s="1034">
        <f t="shared" si="5"/>
        <v>519.24457627118647</v>
      </c>
      <c r="P14" s="1034">
        <v>0</v>
      </c>
      <c r="Q14" s="1034">
        <f t="shared" si="6"/>
        <v>543.97050847457626</v>
      </c>
      <c r="R14" s="1034">
        <v>0</v>
      </c>
      <c r="S14" s="1034">
        <f t="shared" si="7"/>
        <v>296.71118644067798</v>
      </c>
      <c r="T14" s="1034">
        <v>0</v>
      </c>
      <c r="U14" s="1034">
        <f t="shared" si="8"/>
        <v>494.51864406779657</v>
      </c>
      <c r="V14" s="1034">
        <v>0</v>
      </c>
      <c r="W14" s="1034">
        <f t="shared" si="9"/>
        <v>543.97050847457626</v>
      </c>
      <c r="X14" s="1034">
        <v>0</v>
      </c>
      <c r="Y14" s="1034">
        <f t="shared" si="10"/>
        <v>519.24457627118647</v>
      </c>
      <c r="Z14" s="1034">
        <v>0</v>
      </c>
      <c r="AA14" s="1034">
        <f t="shared" si="11"/>
        <v>346.16305084745761</v>
      </c>
      <c r="AB14" s="1034">
        <v>0</v>
      </c>
    </row>
    <row r="15" spans="1:239" ht="24" customHeight="1" thickTop="1" thickBot="1" x14ac:dyDescent="0.3">
      <c r="A15" s="559" t="s">
        <v>464</v>
      </c>
      <c r="B15" s="559" t="s">
        <v>465</v>
      </c>
      <c r="C15" s="1033">
        <v>1573.93</v>
      </c>
      <c r="D15" s="1034">
        <v>0</v>
      </c>
      <c r="E15" s="1034">
        <f t="shared" si="0"/>
        <v>146.7222881355932</v>
      </c>
      <c r="F15" s="1034">
        <v>0</v>
      </c>
      <c r="G15" s="1034">
        <f t="shared" si="1"/>
        <v>126.71470338983052</v>
      </c>
      <c r="H15" s="1034">
        <v>0</v>
      </c>
      <c r="I15" s="1034">
        <f t="shared" si="2"/>
        <v>133.38389830508476</v>
      </c>
      <c r="J15" s="1034">
        <v>0</v>
      </c>
      <c r="K15" s="1034">
        <f t="shared" si="3"/>
        <v>140.05309322033898</v>
      </c>
      <c r="L15" s="1034">
        <v>0</v>
      </c>
      <c r="M15" s="1034">
        <f t="shared" si="4"/>
        <v>146.7222881355932</v>
      </c>
      <c r="N15" s="1034">
        <v>0</v>
      </c>
      <c r="O15" s="1034">
        <f t="shared" si="5"/>
        <v>140.05309322033898</v>
      </c>
      <c r="P15" s="1034">
        <v>0</v>
      </c>
      <c r="Q15" s="1034">
        <f t="shared" si="6"/>
        <v>146.7222881355932</v>
      </c>
      <c r="R15" s="1034">
        <v>0</v>
      </c>
      <c r="S15" s="1034">
        <f t="shared" si="7"/>
        <v>80.030338983050854</v>
      </c>
      <c r="T15" s="1034">
        <v>0</v>
      </c>
      <c r="U15" s="1034">
        <f t="shared" si="8"/>
        <v>133.38389830508476</v>
      </c>
      <c r="V15" s="1034">
        <v>0</v>
      </c>
      <c r="W15" s="1034">
        <f t="shared" si="9"/>
        <v>146.7222881355932</v>
      </c>
      <c r="X15" s="1034">
        <v>0</v>
      </c>
      <c r="Y15" s="1034">
        <f t="shared" si="10"/>
        <v>140.05309322033898</v>
      </c>
      <c r="Z15" s="1034">
        <v>0</v>
      </c>
      <c r="AA15" s="1034">
        <f t="shared" si="11"/>
        <v>93.368728813559329</v>
      </c>
      <c r="AB15" s="1034">
        <v>0</v>
      </c>
    </row>
    <row r="16" spans="1:239" ht="24" customHeight="1" thickTop="1" thickBot="1" x14ac:dyDescent="0.3">
      <c r="A16" s="559" t="s">
        <v>466</v>
      </c>
      <c r="B16" s="559" t="s">
        <v>467</v>
      </c>
      <c r="C16" s="1033">
        <v>7726.47</v>
      </c>
      <c r="D16" s="1034">
        <v>0</v>
      </c>
      <c r="E16" s="1034">
        <f t="shared" si="0"/>
        <v>720.26415254237281</v>
      </c>
      <c r="F16" s="1034">
        <v>0</v>
      </c>
      <c r="G16" s="1034">
        <f t="shared" si="1"/>
        <v>622.04631355932202</v>
      </c>
      <c r="H16" s="1034">
        <v>0</v>
      </c>
      <c r="I16" s="1034">
        <f t="shared" si="2"/>
        <v>654.78559322033891</v>
      </c>
      <c r="J16" s="1034">
        <v>0</v>
      </c>
      <c r="K16" s="1034">
        <f t="shared" si="3"/>
        <v>687.52487288135592</v>
      </c>
      <c r="L16" s="1034">
        <v>0</v>
      </c>
      <c r="M16" s="1034">
        <f t="shared" si="4"/>
        <v>720.26415254237281</v>
      </c>
      <c r="N16" s="1034">
        <v>0</v>
      </c>
      <c r="O16" s="1034">
        <f t="shared" si="5"/>
        <v>687.52487288135592</v>
      </c>
      <c r="P16" s="1034">
        <v>0</v>
      </c>
      <c r="Q16" s="1034">
        <f t="shared" si="6"/>
        <v>720.26415254237281</v>
      </c>
      <c r="R16" s="1034">
        <v>0</v>
      </c>
      <c r="S16" s="1034">
        <f t="shared" si="7"/>
        <v>392.87135593220341</v>
      </c>
      <c r="T16" s="1034">
        <v>0</v>
      </c>
      <c r="U16" s="1034">
        <f t="shared" si="8"/>
        <v>654.78559322033891</v>
      </c>
      <c r="V16" s="1034">
        <v>0</v>
      </c>
      <c r="W16" s="1034">
        <f t="shared" si="9"/>
        <v>720.26415254237281</v>
      </c>
      <c r="X16" s="1034">
        <v>0</v>
      </c>
      <c r="Y16" s="1034">
        <f t="shared" si="10"/>
        <v>687.52487288135592</v>
      </c>
      <c r="Z16" s="1034">
        <v>0</v>
      </c>
      <c r="AA16" s="1034">
        <f t="shared" si="11"/>
        <v>458.34991525423732</v>
      </c>
      <c r="AB16" s="1034">
        <v>0</v>
      </c>
    </row>
    <row r="17" spans="1:28" ht="24" customHeight="1" thickTop="1" thickBot="1" x14ac:dyDescent="0.3">
      <c r="A17" s="559" t="s">
        <v>468</v>
      </c>
      <c r="B17" s="559" t="s">
        <v>469</v>
      </c>
      <c r="C17" s="1033">
        <v>10</v>
      </c>
      <c r="D17" s="1034">
        <v>0</v>
      </c>
      <c r="E17" s="1034">
        <f t="shared" si="0"/>
        <v>0.93220338983050843</v>
      </c>
      <c r="F17" s="1034">
        <v>0</v>
      </c>
      <c r="G17" s="1034">
        <f t="shared" si="1"/>
        <v>0.80508474576271183</v>
      </c>
      <c r="H17" s="1034">
        <v>0</v>
      </c>
      <c r="I17" s="1034">
        <f t="shared" si="2"/>
        <v>0.84745762711864403</v>
      </c>
      <c r="J17" s="1034">
        <v>0</v>
      </c>
      <c r="K17" s="1034">
        <f t="shared" si="3"/>
        <v>0.88983050847457623</v>
      </c>
      <c r="L17" s="1034">
        <v>0</v>
      </c>
      <c r="M17" s="1034">
        <f t="shared" si="4"/>
        <v>0.93220338983050843</v>
      </c>
      <c r="N17" s="1034">
        <v>0</v>
      </c>
      <c r="O17" s="1034">
        <f t="shared" si="5"/>
        <v>0.88983050847457623</v>
      </c>
      <c r="P17" s="1034">
        <v>0</v>
      </c>
      <c r="Q17" s="1034">
        <f t="shared" si="6"/>
        <v>0.93220338983050843</v>
      </c>
      <c r="R17" s="1034">
        <v>0</v>
      </c>
      <c r="S17" s="1034">
        <f t="shared" si="7"/>
        <v>0.50847457627118642</v>
      </c>
      <c r="T17" s="1034">
        <v>0</v>
      </c>
      <c r="U17" s="1034">
        <f t="shared" si="8"/>
        <v>0.84745762711864403</v>
      </c>
      <c r="V17" s="1034">
        <v>0</v>
      </c>
      <c r="W17" s="1034">
        <f t="shared" si="9"/>
        <v>0.93220338983050843</v>
      </c>
      <c r="X17" s="1034">
        <v>0</v>
      </c>
      <c r="Y17" s="1034">
        <f t="shared" si="10"/>
        <v>0.88983050847457623</v>
      </c>
      <c r="Z17" s="1034">
        <v>0</v>
      </c>
      <c r="AA17" s="1034">
        <f t="shared" si="11"/>
        <v>0.59322033898305082</v>
      </c>
      <c r="AB17" s="1034">
        <v>0</v>
      </c>
    </row>
    <row r="18" spans="1:28" ht="24" customHeight="1" thickTop="1" thickBot="1" x14ac:dyDescent="0.3">
      <c r="A18" s="559" t="s">
        <v>470</v>
      </c>
      <c r="B18" s="1036" t="s">
        <v>471</v>
      </c>
      <c r="C18" s="1033">
        <v>11047.3</v>
      </c>
      <c r="D18" s="1034">
        <v>0</v>
      </c>
      <c r="E18" s="1034">
        <f t="shared" si="0"/>
        <v>1029.8330508474576</v>
      </c>
      <c r="F18" s="1034">
        <v>0</v>
      </c>
      <c r="G18" s="1034">
        <f t="shared" si="1"/>
        <v>889.40127118644057</v>
      </c>
      <c r="H18" s="1034">
        <v>0</v>
      </c>
      <c r="I18" s="1034">
        <f t="shared" si="2"/>
        <v>936.21186440677968</v>
      </c>
      <c r="J18" s="1034">
        <v>0</v>
      </c>
      <c r="K18" s="1034">
        <f t="shared" si="3"/>
        <v>983.02245762711857</v>
      </c>
      <c r="L18" s="1034">
        <v>0</v>
      </c>
      <c r="M18" s="1034">
        <f t="shared" si="4"/>
        <v>1029.8330508474576</v>
      </c>
      <c r="N18" s="1034">
        <v>0</v>
      </c>
      <c r="O18" s="1034">
        <f t="shared" si="5"/>
        <v>983.02245762711857</v>
      </c>
      <c r="P18" s="1034">
        <v>0</v>
      </c>
      <c r="Q18" s="1034">
        <f t="shared" si="6"/>
        <v>1029.8330508474576</v>
      </c>
      <c r="R18" s="1034">
        <v>0</v>
      </c>
      <c r="S18" s="1034">
        <f t="shared" si="7"/>
        <v>561.72711864406767</v>
      </c>
      <c r="T18" s="1034">
        <v>0</v>
      </c>
      <c r="U18" s="1034">
        <f t="shared" si="8"/>
        <v>936.21186440677968</v>
      </c>
      <c r="V18" s="1034">
        <v>0</v>
      </c>
      <c r="W18" s="1034">
        <f t="shared" si="9"/>
        <v>1029.8330508474576</v>
      </c>
      <c r="X18" s="1034">
        <v>0</v>
      </c>
      <c r="Y18" s="1034">
        <f t="shared" si="10"/>
        <v>983.02245762711857</v>
      </c>
      <c r="Z18" s="1034">
        <v>0</v>
      </c>
      <c r="AA18" s="1034">
        <f t="shared" si="11"/>
        <v>655.34830508474568</v>
      </c>
      <c r="AB18" s="1034">
        <v>0</v>
      </c>
    </row>
    <row r="19" spans="1:28" ht="24" customHeight="1" thickTop="1" thickBot="1" x14ac:dyDescent="0.3">
      <c r="A19" s="559" t="s">
        <v>472</v>
      </c>
      <c r="B19" s="559" t="s">
        <v>473</v>
      </c>
      <c r="C19" s="1033">
        <v>667.37</v>
      </c>
      <c r="D19" s="1034">
        <v>0</v>
      </c>
      <c r="E19" s="1034">
        <f t="shared" si="0"/>
        <v>62.212457627118638</v>
      </c>
      <c r="F19" s="1034">
        <v>0</v>
      </c>
      <c r="G19" s="1034">
        <f t="shared" si="1"/>
        <v>53.728940677966108</v>
      </c>
      <c r="H19" s="1034">
        <v>0</v>
      </c>
      <c r="I19" s="1034">
        <f t="shared" si="2"/>
        <v>56.556779661016947</v>
      </c>
      <c r="J19" s="1034">
        <v>0</v>
      </c>
      <c r="K19" s="1034">
        <f t="shared" si="3"/>
        <v>59.3846186440678</v>
      </c>
      <c r="L19" s="1034">
        <v>0</v>
      </c>
      <c r="M19" s="1034">
        <f t="shared" si="4"/>
        <v>62.212457627118638</v>
      </c>
      <c r="N19" s="1034">
        <v>0</v>
      </c>
      <c r="O19" s="1034">
        <f t="shared" si="5"/>
        <v>59.3846186440678</v>
      </c>
      <c r="P19" s="1034">
        <v>0</v>
      </c>
      <c r="Q19" s="1034">
        <f t="shared" si="6"/>
        <v>62.212457627118638</v>
      </c>
      <c r="R19" s="1034">
        <v>0</v>
      </c>
      <c r="S19" s="1034">
        <f t="shared" si="7"/>
        <v>33.934067796610172</v>
      </c>
      <c r="T19" s="1034">
        <v>0</v>
      </c>
      <c r="U19" s="1034">
        <f t="shared" si="8"/>
        <v>56.556779661016947</v>
      </c>
      <c r="V19" s="1034">
        <v>0</v>
      </c>
      <c r="W19" s="1034">
        <f t="shared" si="9"/>
        <v>62.212457627118638</v>
      </c>
      <c r="X19" s="1034">
        <v>0</v>
      </c>
      <c r="Y19" s="1034">
        <f t="shared" si="10"/>
        <v>59.3846186440678</v>
      </c>
      <c r="Z19" s="1034">
        <v>0</v>
      </c>
      <c r="AA19" s="1034">
        <f t="shared" si="11"/>
        <v>39.589745762711864</v>
      </c>
      <c r="AB19" s="1034">
        <v>0</v>
      </c>
    </row>
    <row r="20" spans="1:28" ht="24" customHeight="1" thickTop="1" thickBot="1" x14ac:dyDescent="0.3">
      <c r="A20" s="559" t="s">
        <v>474</v>
      </c>
      <c r="B20" s="1036" t="s">
        <v>475</v>
      </c>
      <c r="C20" s="1033">
        <v>365.12</v>
      </c>
      <c r="D20" s="1034">
        <v>0</v>
      </c>
      <c r="E20" s="1034">
        <f>C20/12</f>
        <v>30.426666666666666</v>
      </c>
      <c r="F20" s="1034">
        <v>0</v>
      </c>
      <c r="G20" s="1034">
        <f>C20/12</f>
        <v>30.426666666666666</v>
      </c>
      <c r="H20" s="1034">
        <v>0</v>
      </c>
      <c r="I20" s="1034">
        <f>C20/12</f>
        <v>30.426666666666666</v>
      </c>
      <c r="J20" s="1034">
        <v>0</v>
      </c>
      <c r="K20" s="1034">
        <f>C20/12</f>
        <v>30.426666666666666</v>
      </c>
      <c r="L20" s="1034">
        <v>0</v>
      </c>
      <c r="M20" s="1034">
        <f>C20/12</f>
        <v>30.426666666666666</v>
      </c>
      <c r="N20" s="1034">
        <v>0</v>
      </c>
      <c r="O20" s="1034">
        <f>$C20/12</f>
        <v>30.426666666666666</v>
      </c>
      <c r="P20" s="1034">
        <v>0</v>
      </c>
      <c r="Q20" s="1034">
        <f>$C20/12</f>
        <v>30.426666666666666</v>
      </c>
      <c r="R20" s="1034">
        <v>0</v>
      </c>
      <c r="S20" s="1034">
        <f>$C20/12</f>
        <v>30.426666666666666</v>
      </c>
      <c r="T20" s="1034">
        <v>0</v>
      </c>
      <c r="U20" s="1034">
        <f>$C20/12</f>
        <v>30.426666666666666</v>
      </c>
      <c r="V20" s="1034">
        <v>0</v>
      </c>
      <c r="W20" s="1034">
        <f>$C20/12</f>
        <v>30.426666666666666</v>
      </c>
      <c r="X20" s="1034">
        <v>0</v>
      </c>
      <c r="Y20" s="1034">
        <f>$C20/12</f>
        <v>30.426666666666666</v>
      </c>
      <c r="Z20" s="1034">
        <v>0</v>
      </c>
      <c r="AA20" s="1034">
        <f>$C20/12</f>
        <v>30.426666666666666</v>
      </c>
      <c r="AB20" s="1034">
        <v>0</v>
      </c>
    </row>
    <row r="21" spans="1:28" ht="24" customHeight="1" thickTop="1" thickBot="1" x14ac:dyDescent="0.3">
      <c r="A21" s="559" t="s">
        <v>476</v>
      </c>
      <c r="B21" s="1036" t="s">
        <v>1121</v>
      </c>
      <c r="C21" s="1033">
        <v>1210.32</v>
      </c>
      <c r="D21" s="1034">
        <v>0</v>
      </c>
      <c r="E21" s="1034">
        <f t="shared" ref="E21:E26" si="12">C21/12</f>
        <v>100.86</v>
      </c>
      <c r="F21" s="1034">
        <v>0</v>
      </c>
      <c r="G21" s="1034">
        <f t="shared" ref="G21:G26" si="13">C21/12</f>
        <v>100.86</v>
      </c>
      <c r="H21" s="1034">
        <v>0</v>
      </c>
      <c r="I21" s="1034">
        <f t="shared" ref="I21:I26" si="14">C21/12</f>
        <v>100.86</v>
      </c>
      <c r="J21" s="1034">
        <v>0</v>
      </c>
      <c r="K21" s="1034">
        <f t="shared" ref="K21:K26" si="15">C21/12</f>
        <v>100.86</v>
      </c>
      <c r="L21" s="1034">
        <v>0</v>
      </c>
      <c r="M21" s="1034">
        <f t="shared" ref="M21:M26" si="16">C21/12</f>
        <v>100.86</v>
      </c>
      <c r="N21" s="1034">
        <v>0</v>
      </c>
      <c r="O21" s="1034">
        <f t="shared" ref="O21:AA26" si="17">$C21/12</f>
        <v>100.86</v>
      </c>
      <c r="P21" s="1034">
        <v>0</v>
      </c>
      <c r="Q21" s="1034">
        <f t="shared" si="17"/>
        <v>100.86</v>
      </c>
      <c r="R21" s="1034">
        <v>0</v>
      </c>
      <c r="S21" s="1034">
        <f t="shared" si="17"/>
        <v>100.86</v>
      </c>
      <c r="T21" s="1034">
        <v>0</v>
      </c>
      <c r="U21" s="1034">
        <f t="shared" si="17"/>
        <v>100.86</v>
      </c>
      <c r="V21" s="1034">
        <v>0</v>
      </c>
      <c r="W21" s="1034">
        <f t="shared" si="17"/>
        <v>100.86</v>
      </c>
      <c r="X21" s="1034">
        <v>0</v>
      </c>
      <c r="Y21" s="1034">
        <f t="shared" si="17"/>
        <v>100.86</v>
      </c>
      <c r="Z21" s="1034">
        <v>0</v>
      </c>
      <c r="AA21" s="1034">
        <f t="shared" si="17"/>
        <v>100.86</v>
      </c>
      <c r="AB21" s="1034">
        <v>0</v>
      </c>
    </row>
    <row r="22" spans="1:28" ht="24" customHeight="1" thickTop="1" thickBot="1" x14ac:dyDescent="0.3">
      <c r="A22" s="559" t="s">
        <v>477</v>
      </c>
      <c r="B22" s="1036" t="s">
        <v>478</v>
      </c>
      <c r="C22" s="1033">
        <v>403.52</v>
      </c>
      <c r="D22" s="1034">
        <v>0</v>
      </c>
      <c r="E22" s="1034">
        <f t="shared" si="12"/>
        <v>33.626666666666665</v>
      </c>
      <c r="F22" s="1034">
        <v>0</v>
      </c>
      <c r="G22" s="1034">
        <f t="shared" si="13"/>
        <v>33.626666666666665</v>
      </c>
      <c r="H22" s="1034">
        <v>0</v>
      </c>
      <c r="I22" s="1034">
        <f t="shared" si="14"/>
        <v>33.626666666666665</v>
      </c>
      <c r="J22" s="1034">
        <v>0</v>
      </c>
      <c r="K22" s="1034">
        <f t="shared" si="15"/>
        <v>33.626666666666665</v>
      </c>
      <c r="L22" s="1034">
        <v>0</v>
      </c>
      <c r="M22" s="1034">
        <f t="shared" si="16"/>
        <v>33.626666666666665</v>
      </c>
      <c r="N22" s="1034">
        <v>0</v>
      </c>
      <c r="O22" s="1034">
        <f t="shared" si="17"/>
        <v>33.626666666666665</v>
      </c>
      <c r="P22" s="1034">
        <v>0</v>
      </c>
      <c r="Q22" s="1034">
        <f t="shared" si="17"/>
        <v>33.626666666666665</v>
      </c>
      <c r="R22" s="1034">
        <v>0</v>
      </c>
      <c r="S22" s="1034">
        <f t="shared" si="17"/>
        <v>33.626666666666665</v>
      </c>
      <c r="T22" s="1034">
        <v>0</v>
      </c>
      <c r="U22" s="1034">
        <f t="shared" si="17"/>
        <v>33.626666666666665</v>
      </c>
      <c r="V22" s="1034">
        <v>0</v>
      </c>
      <c r="W22" s="1034">
        <f t="shared" si="17"/>
        <v>33.626666666666665</v>
      </c>
      <c r="X22" s="1034">
        <v>0</v>
      </c>
      <c r="Y22" s="1034">
        <f t="shared" si="17"/>
        <v>33.626666666666665</v>
      </c>
      <c r="Z22" s="1034">
        <v>0</v>
      </c>
      <c r="AA22" s="1034">
        <f t="shared" si="17"/>
        <v>33.626666666666665</v>
      </c>
      <c r="AB22" s="1034">
        <v>0</v>
      </c>
    </row>
    <row r="23" spans="1:28" ht="24" customHeight="1" thickTop="1" thickBot="1" x14ac:dyDescent="0.3">
      <c r="A23" s="559" t="s">
        <v>479</v>
      </c>
      <c r="B23" s="1036" t="s">
        <v>997</v>
      </c>
      <c r="C23" s="1033">
        <v>1395.42</v>
      </c>
      <c r="D23" s="1034">
        <v>0</v>
      </c>
      <c r="E23" s="1034">
        <f t="shared" si="12"/>
        <v>116.28500000000001</v>
      </c>
      <c r="F23" s="1034">
        <v>0</v>
      </c>
      <c r="G23" s="1034">
        <f t="shared" si="13"/>
        <v>116.28500000000001</v>
      </c>
      <c r="H23" s="1034">
        <v>0</v>
      </c>
      <c r="I23" s="1034">
        <f t="shared" si="14"/>
        <v>116.28500000000001</v>
      </c>
      <c r="J23" s="1034">
        <v>0</v>
      </c>
      <c r="K23" s="1034">
        <f t="shared" si="15"/>
        <v>116.28500000000001</v>
      </c>
      <c r="L23" s="1034">
        <v>0</v>
      </c>
      <c r="M23" s="1034">
        <f t="shared" si="16"/>
        <v>116.28500000000001</v>
      </c>
      <c r="N23" s="1034">
        <v>0</v>
      </c>
      <c r="O23" s="1034">
        <f t="shared" si="17"/>
        <v>116.28500000000001</v>
      </c>
      <c r="P23" s="1034">
        <v>0</v>
      </c>
      <c r="Q23" s="1034">
        <f t="shared" si="17"/>
        <v>116.28500000000001</v>
      </c>
      <c r="R23" s="1034">
        <v>0</v>
      </c>
      <c r="S23" s="1034">
        <f t="shared" si="17"/>
        <v>116.28500000000001</v>
      </c>
      <c r="T23" s="1034">
        <v>0</v>
      </c>
      <c r="U23" s="1034">
        <f t="shared" si="17"/>
        <v>116.28500000000001</v>
      </c>
      <c r="V23" s="1034">
        <v>0</v>
      </c>
      <c r="W23" s="1034">
        <f t="shared" si="17"/>
        <v>116.28500000000001</v>
      </c>
      <c r="X23" s="1034">
        <v>0</v>
      </c>
      <c r="Y23" s="1034">
        <f t="shared" si="17"/>
        <v>116.28500000000001</v>
      </c>
      <c r="Z23" s="1034">
        <v>0</v>
      </c>
      <c r="AA23" s="1034">
        <f t="shared" si="17"/>
        <v>116.28500000000001</v>
      </c>
      <c r="AB23" s="1034">
        <v>0</v>
      </c>
    </row>
    <row r="24" spans="1:28" ht="24" customHeight="1" thickTop="1" thickBot="1" x14ac:dyDescent="0.3">
      <c r="A24" s="559" t="s">
        <v>480</v>
      </c>
      <c r="B24" s="1036" t="s">
        <v>481</v>
      </c>
      <c r="C24" s="1033">
        <v>128.76</v>
      </c>
      <c r="D24" s="1034">
        <v>0</v>
      </c>
      <c r="E24" s="1034">
        <f t="shared" si="12"/>
        <v>10.729999999999999</v>
      </c>
      <c r="F24" s="1034">
        <v>0</v>
      </c>
      <c r="G24" s="1034">
        <f t="shared" si="13"/>
        <v>10.729999999999999</v>
      </c>
      <c r="H24" s="1034">
        <v>0</v>
      </c>
      <c r="I24" s="1034">
        <f t="shared" si="14"/>
        <v>10.729999999999999</v>
      </c>
      <c r="J24" s="1034">
        <v>0</v>
      </c>
      <c r="K24" s="1034">
        <f t="shared" si="15"/>
        <v>10.729999999999999</v>
      </c>
      <c r="L24" s="1034">
        <v>0</v>
      </c>
      <c r="M24" s="1034">
        <f t="shared" si="16"/>
        <v>10.729999999999999</v>
      </c>
      <c r="N24" s="1034">
        <v>0</v>
      </c>
      <c r="O24" s="1034">
        <f t="shared" si="17"/>
        <v>10.729999999999999</v>
      </c>
      <c r="P24" s="1034">
        <v>0</v>
      </c>
      <c r="Q24" s="1034">
        <f t="shared" si="17"/>
        <v>10.729999999999999</v>
      </c>
      <c r="R24" s="1034">
        <v>0</v>
      </c>
      <c r="S24" s="1034">
        <f t="shared" si="17"/>
        <v>10.729999999999999</v>
      </c>
      <c r="T24" s="1034">
        <v>0</v>
      </c>
      <c r="U24" s="1034">
        <f t="shared" si="17"/>
        <v>10.729999999999999</v>
      </c>
      <c r="V24" s="1034">
        <v>0</v>
      </c>
      <c r="W24" s="1034">
        <f t="shared" si="17"/>
        <v>10.729999999999999</v>
      </c>
      <c r="X24" s="1034">
        <v>0</v>
      </c>
      <c r="Y24" s="1034">
        <f t="shared" si="17"/>
        <v>10.729999999999999</v>
      </c>
      <c r="Z24" s="1034">
        <v>0</v>
      </c>
      <c r="AA24" s="1034">
        <f t="shared" si="17"/>
        <v>10.729999999999999</v>
      </c>
      <c r="AB24" s="1034">
        <v>0</v>
      </c>
    </row>
    <row r="25" spans="1:28" ht="24" customHeight="1" thickTop="1" thickBot="1" x14ac:dyDescent="0.3">
      <c r="A25" s="559" t="s">
        <v>482</v>
      </c>
      <c r="B25" s="1036" t="s">
        <v>483</v>
      </c>
      <c r="C25" s="1033">
        <v>508.92</v>
      </c>
      <c r="D25" s="1034">
        <v>0</v>
      </c>
      <c r="E25" s="1034">
        <f t="shared" si="12"/>
        <v>42.410000000000004</v>
      </c>
      <c r="F25" s="1034">
        <v>0</v>
      </c>
      <c r="G25" s="1034">
        <f t="shared" si="13"/>
        <v>42.410000000000004</v>
      </c>
      <c r="H25" s="1034">
        <v>0</v>
      </c>
      <c r="I25" s="1034">
        <f t="shared" si="14"/>
        <v>42.410000000000004</v>
      </c>
      <c r="J25" s="1034">
        <v>0</v>
      </c>
      <c r="K25" s="1034">
        <f t="shared" si="15"/>
        <v>42.410000000000004</v>
      </c>
      <c r="L25" s="1034">
        <v>0</v>
      </c>
      <c r="M25" s="1034">
        <f t="shared" si="16"/>
        <v>42.410000000000004</v>
      </c>
      <c r="N25" s="1034">
        <v>0</v>
      </c>
      <c r="O25" s="1034">
        <f t="shared" si="17"/>
        <v>42.410000000000004</v>
      </c>
      <c r="P25" s="1034">
        <v>0</v>
      </c>
      <c r="Q25" s="1034">
        <f t="shared" si="17"/>
        <v>42.410000000000004</v>
      </c>
      <c r="R25" s="1034">
        <v>0</v>
      </c>
      <c r="S25" s="1034">
        <f t="shared" si="17"/>
        <v>42.410000000000004</v>
      </c>
      <c r="T25" s="1034">
        <v>0</v>
      </c>
      <c r="U25" s="1034">
        <f t="shared" si="17"/>
        <v>42.410000000000004</v>
      </c>
      <c r="V25" s="1034">
        <v>0</v>
      </c>
      <c r="W25" s="1034">
        <f t="shared" si="17"/>
        <v>42.410000000000004</v>
      </c>
      <c r="X25" s="1034">
        <v>0</v>
      </c>
      <c r="Y25" s="1034">
        <f t="shared" si="17"/>
        <v>42.410000000000004</v>
      </c>
      <c r="Z25" s="1034">
        <v>0</v>
      </c>
      <c r="AA25" s="1034">
        <f t="shared" si="17"/>
        <v>42.410000000000004</v>
      </c>
      <c r="AB25" s="1034">
        <v>0</v>
      </c>
    </row>
    <row r="26" spans="1:28" ht="24" customHeight="1" thickTop="1" thickBot="1" x14ac:dyDescent="0.3">
      <c r="A26" s="559" t="s">
        <v>484</v>
      </c>
      <c r="B26" s="1036" t="s">
        <v>1122</v>
      </c>
      <c r="C26" s="1033">
        <v>175.06</v>
      </c>
      <c r="D26" s="1034">
        <v>0</v>
      </c>
      <c r="E26" s="1034">
        <f t="shared" si="12"/>
        <v>14.588333333333333</v>
      </c>
      <c r="F26" s="1034">
        <v>0</v>
      </c>
      <c r="G26" s="1034">
        <f t="shared" si="13"/>
        <v>14.588333333333333</v>
      </c>
      <c r="H26" s="1034">
        <v>0</v>
      </c>
      <c r="I26" s="1034">
        <f t="shared" si="14"/>
        <v>14.588333333333333</v>
      </c>
      <c r="J26" s="1034">
        <v>0</v>
      </c>
      <c r="K26" s="1034">
        <f t="shared" si="15"/>
        <v>14.588333333333333</v>
      </c>
      <c r="L26" s="1034">
        <v>0</v>
      </c>
      <c r="M26" s="1034">
        <f t="shared" si="16"/>
        <v>14.588333333333333</v>
      </c>
      <c r="N26" s="1034">
        <v>0</v>
      </c>
      <c r="O26" s="1034">
        <f t="shared" si="17"/>
        <v>14.588333333333333</v>
      </c>
      <c r="P26" s="1034">
        <v>0</v>
      </c>
      <c r="Q26" s="1034">
        <f t="shared" si="17"/>
        <v>14.588333333333333</v>
      </c>
      <c r="R26" s="1034">
        <v>0</v>
      </c>
      <c r="S26" s="1034">
        <f t="shared" si="17"/>
        <v>14.588333333333333</v>
      </c>
      <c r="T26" s="1034">
        <v>0</v>
      </c>
      <c r="U26" s="1034">
        <f t="shared" si="17"/>
        <v>14.588333333333333</v>
      </c>
      <c r="V26" s="1034">
        <v>0</v>
      </c>
      <c r="W26" s="1034">
        <f t="shared" si="17"/>
        <v>14.588333333333333</v>
      </c>
      <c r="X26" s="1034">
        <v>0</v>
      </c>
      <c r="Y26" s="1034">
        <f t="shared" si="17"/>
        <v>14.588333333333333</v>
      </c>
      <c r="Z26" s="1034">
        <v>0</v>
      </c>
      <c r="AA26" s="1034">
        <f t="shared" si="17"/>
        <v>14.588333333333333</v>
      </c>
      <c r="AB26" s="1034">
        <v>0</v>
      </c>
    </row>
    <row r="27" spans="1:28" ht="24" customHeight="1" thickTop="1" thickBot="1" x14ac:dyDescent="0.3">
      <c r="A27" s="1037">
        <v>6250022</v>
      </c>
      <c r="B27" s="1036" t="s">
        <v>1123</v>
      </c>
      <c r="C27" s="1033">
        <v>283.88</v>
      </c>
      <c r="D27" s="1034">
        <v>0</v>
      </c>
      <c r="E27" s="1034">
        <f t="shared" ref="E27:AA33" si="18">$C27/12</f>
        <v>23.656666666666666</v>
      </c>
      <c r="F27" s="1034">
        <v>0</v>
      </c>
      <c r="G27" s="1034">
        <f t="shared" si="18"/>
        <v>23.656666666666666</v>
      </c>
      <c r="H27" s="1034">
        <v>0</v>
      </c>
      <c r="I27" s="1034">
        <f t="shared" si="18"/>
        <v>23.656666666666666</v>
      </c>
      <c r="J27" s="1034">
        <v>0</v>
      </c>
      <c r="K27" s="1034">
        <f t="shared" si="18"/>
        <v>23.656666666666666</v>
      </c>
      <c r="L27" s="1034">
        <v>0</v>
      </c>
      <c r="M27" s="1034">
        <f t="shared" si="18"/>
        <v>23.656666666666666</v>
      </c>
      <c r="N27" s="1034">
        <v>0</v>
      </c>
      <c r="O27" s="1034">
        <f t="shared" si="18"/>
        <v>23.656666666666666</v>
      </c>
      <c r="P27" s="1034">
        <v>0</v>
      </c>
      <c r="Q27" s="1034">
        <f t="shared" si="18"/>
        <v>23.656666666666666</v>
      </c>
      <c r="R27" s="1034">
        <v>0</v>
      </c>
      <c r="S27" s="1034">
        <f t="shared" si="18"/>
        <v>23.656666666666666</v>
      </c>
      <c r="T27" s="1034">
        <v>0</v>
      </c>
      <c r="U27" s="1034">
        <f t="shared" si="18"/>
        <v>23.656666666666666</v>
      </c>
      <c r="V27" s="1034">
        <v>0</v>
      </c>
      <c r="W27" s="1034">
        <f t="shared" si="18"/>
        <v>23.656666666666666</v>
      </c>
      <c r="X27" s="1034">
        <v>0</v>
      </c>
      <c r="Y27" s="1034">
        <f t="shared" si="18"/>
        <v>23.656666666666666</v>
      </c>
      <c r="Z27" s="1034">
        <v>0</v>
      </c>
      <c r="AA27" s="1034">
        <f t="shared" si="18"/>
        <v>23.656666666666666</v>
      </c>
      <c r="AB27" s="1034">
        <v>0</v>
      </c>
    </row>
    <row r="28" spans="1:28" ht="24" customHeight="1" thickTop="1" thickBot="1" x14ac:dyDescent="0.3">
      <c r="A28" s="1037">
        <v>6250024</v>
      </c>
      <c r="B28" s="1036" t="s">
        <v>998</v>
      </c>
      <c r="C28" s="1033">
        <v>11032.45</v>
      </c>
      <c r="D28" s="1034">
        <v>0</v>
      </c>
      <c r="E28" s="1034">
        <f t="shared" si="18"/>
        <v>919.37083333333339</v>
      </c>
      <c r="F28" s="1034">
        <v>0</v>
      </c>
      <c r="G28" s="1034">
        <f t="shared" si="18"/>
        <v>919.37083333333339</v>
      </c>
      <c r="H28" s="1034">
        <v>0</v>
      </c>
      <c r="I28" s="1034">
        <f t="shared" si="18"/>
        <v>919.37083333333339</v>
      </c>
      <c r="J28" s="1034">
        <v>0</v>
      </c>
      <c r="K28" s="1034">
        <f t="shared" si="18"/>
        <v>919.37083333333339</v>
      </c>
      <c r="L28" s="1034">
        <v>0</v>
      </c>
      <c r="M28" s="1034">
        <f t="shared" si="18"/>
        <v>919.37083333333339</v>
      </c>
      <c r="N28" s="1034">
        <v>0</v>
      </c>
      <c r="O28" s="1034">
        <f t="shared" si="18"/>
        <v>919.37083333333339</v>
      </c>
      <c r="P28" s="1034">
        <v>0</v>
      </c>
      <c r="Q28" s="1034">
        <f t="shared" si="18"/>
        <v>919.37083333333339</v>
      </c>
      <c r="R28" s="1034">
        <v>0</v>
      </c>
      <c r="S28" s="1034">
        <f t="shared" si="18"/>
        <v>919.37083333333339</v>
      </c>
      <c r="T28" s="1034">
        <v>0</v>
      </c>
      <c r="U28" s="1034">
        <f t="shared" si="18"/>
        <v>919.37083333333339</v>
      </c>
      <c r="V28" s="1034">
        <v>0</v>
      </c>
      <c r="W28" s="1034">
        <f t="shared" si="18"/>
        <v>919.37083333333339</v>
      </c>
      <c r="X28" s="1034">
        <v>0</v>
      </c>
      <c r="Y28" s="1034">
        <f t="shared" si="18"/>
        <v>919.37083333333339</v>
      </c>
      <c r="Z28" s="1034">
        <v>0</v>
      </c>
      <c r="AA28" s="1034">
        <f t="shared" si="18"/>
        <v>919.37083333333339</v>
      </c>
      <c r="AB28" s="1034">
        <v>0</v>
      </c>
    </row>
    <row r="29" spans="1:28" ht="24" customHeight="1" thickTop="1" thickBot="1" x14ac:dyDescent="0.3">
      <c r="A29" s="1037">
        <v>6250025</v>
      </c>
      <c r="B29" s="1036" t="s">
        <v>1124</v>
      </c>
      <c r="C29" s="1428">
        <v>422.05</v>
      </c>
      <c r="D29" s="1429">
        <v>0</v>
      </c>
      <c r="E29" s="1034">
        <f t="shared" si="18"/>
        <v>35.170833333333334</v>
      </c>
      <c r="F29" s="1034">
        <v>0</v>
      </c>
      <c r="G29" s="1034">
        <f t="shared" si="18"/>
        <v>35.170833333333334</v>
      </c>
      <c r="H29" s="1034">
        <v>0</v>
      </c>
      <c r="I29" s="1034">
        <f t="shared" si="18"/>
        <v>35.170833333333334</v>
      </c>
      <c r="J29" s="1034">
        <v>0</v>
      </c>
      <c r="K29" s="1034">
        <f t="shared" si="18"/>
        <v>35.170833333333334</v>
      </c>
      <c r="L29" s="1034">
        <v>0</v>
      </c>
      <c r="M29" s="1034">
        <f t="shared" si="18"/>
        <v>35.170833333333334</v>
      </c>
      <c r="N29" s="1034">
        <v>0</v>
      </c>
      <c r="O29" s="1034">
        <f t="shared" si="18"/>
        <v>35.170833333333334</v>
      </c>
      <c r="P29" s="1034">
        <v>0</v>
      </c>
      <c r="Q29" s="1034">
        <f t="shared" si="18"/>
        <v>35.170833333333334</v>
      </c>
      <c r="R29" s="1034">
        <v>0</v>
      </c>
      <c r="S29" s="1034">
        <f t="shared" si="18"/>
        <v>35.170833333333334</v>
      </c>
      <c r="T29" s="1034">
        <v>0</v>
      </c>
      <c r="U29" s="1034">
        <f t="shared" si="18"/>
        <v>35.170833333333334</v>
      </c>
      <c r="V29" s="1034">
        <v>0</v>
      </c>
      <c r="W29" s="1034">
        <f t="shared" si="18"/>
        <v>35.170833333333334</v>
      </c>
      <c r="X29" s="1034">
        <v>0</v>
      </c>
      <c r="Y29" s="1034">
        <f t="shared" si="18"/>
        <v>35.170833333333334</v>
      </c>
      <c r="Z29" s="1034">
        <v>0</v>
      </c>
      <c r="AA29" s="1034">
        <f t="shared" si="18"/>
        <v>35.170833333333334</v>
      </c>
      <c r="AB29" s="1429">
        <v>0</v>
      </c>
    </row>
    <row r="30" spans="1:28" ht="24" customHeight="1" thickTop="1" thickBot="1" x14ac:dyDescent="0.3">
      <c r="A30" s="1037">
        <v>6250026</v>
      </c>
      <c r="B30" s="1036" t="s">
        <v>1125</v>
      </c>
      <c r="C30" s="1428">
        <v>378.57</v>
      </c>
      <c r="D30" s="1429">
        <v>0</v>
      </c>
      <c r="E30" s="1034">
        <f t="shared" si="18"/>
        <v>31.547499999999999</v>
      </c>
      <c r="F30" s="1034">
        <v>0</v>
      </c>
      <c r="G30" s="1034">
        <f t="shared" si="18"/>
        <v>31.547499999999999</v>
      </c>
      <c r="H30" s="1034">
        <v>0</v>
      </c>
      <c r="I30" s="1034">
        <f t="shared" si="18"/>
        <v>31.547499999999999</v>
      </c>
      <c r="J30" s="1034">
        <v>0</v>
      </c>
      <c r="K30" s="1034">
        <f t="shared" si="18"/>
        <v>31.547499999999999</v>
      </c>
      <c r="L30" s="1034">
        <v>0</v>
      </c>
      <c r="M30" s="1034">
        <f t="shared" si="18"/>
        <v>31.547499999999999</v>
      </c>
      <c r="N30" s="1034">
        <v>0</v>
      </c>
      <c r="O30" s="1034">
        <f t="shared" si="18"/>
        <v>31.547499999999999</v>
      </c>
      <c r="P30" s="1034">
        <v>0</v>
      </c>
      <c r="Q30" s="1034">
        <f t="shared" si="18"/>
        <v>31.547499999999999</v>
      </c>
      <c r="R30" s="1034">
        <v>0</v>
      </c>
      <c r="S30" s="1034">
        <f t="shared" si="18"/>
        <v>31.547499999999999</v>
      </c>
      <c r="T30" s="1034">
        <v>0</v>
      </c>
      <c r="U30" s="1034">
        <f t="shared" si="18"/>
        <v>31.547499999999999</v>
      </c>
      <c r="V30" s="1034">
        <v>0</v>
      </c>
      <c r="W30" s="1034">
        <f t="shared" si="18"/>
        <v>31.547499999999999</v>
      </c>
      <c r="X30" s="1034">
        <v>0</v>
      </c>
      <c r="Y30" s="1034">
        <f t="shared" si="18"/>
        <v>31.547499999999999</v>
      </c>
      <c r="Z30" s="1034">
        <v>0</v>
      </c>
      <c r="AA30" s="1034">
        <f t="shared" si="18"/>
        <v>31.547499999999999</v>
      </c>
      <c r="AB30" s="1429">
        <v>0</v>
      </c>
    </row>
    <row r="31" spans="1:28" ht="24" customHeight="1" thickTop="1" thickBot="1" x14ac:dyDescent="0.3">
      <c r="A31" s="1037">
        <v>6250027</v>
      </c>
      <c r="B31" s="1036" t="s">
        <v>1126</v>
      </c>
      <c r="C31" s="1428">
        <v>799.54</v>
      </c>
      <c r="D31" s="1429">
        <v>0</v>
      </c>
      <c r="E31" s="1429">
        <f t="shared" si="18"/>
        <v>66.62833333333333</v>
      </c>
      <c r="F31" s="1429">
        <v>0</v>
      </c>
      <c r="G31" s="1429">
        <f t="shared" si="18"/>
        <v>66.62833333333333</v>
      </c>
      <c r="H31" s="1429">
        <v>0</v>
      </c>
      <c r="I31" s="1429">
        <f t="shared" si="18"/>
        <v>66.62833333333333</v>
      </c>
      <c r="J31" s="1429">
        <v>0</v>
      </c>
      <c r="K31" s="1429">
        <f t="shared" si="18"/>
        <v>66.62833333333333</v>
      </c>
      <c r="L31" s="1429">
        <v>0</v>
      </c>
      <c r="M31" s="1429">
        <f t="shared" si="18"/>
        <v>66.62833333333333</v>
      </c>
      <c r="N31" s="1429">
        <v>0</v>
      </c>
      <c r="O31" s="1429">
        <f t="shared" si="18"/>
        <v>66.62833333333333</v>
      </c>
      <c r="P31" s="1429">
        <v>0</v>
      </c>
      <c r="Q31" s="1429">
        <f t="shared" si="18"/>
        <v>66.62833333333333</v>
      </c>
      <c r="R31" s="1429">
        <v>0</v>
      </c>
      <c r="S31" s="1429">
        <f t="shared" si="18"/>
        <v>66.62833333333333</v>
      </c>
      <c r="T31" s="1429">
        <v>0</v>
      </c>
      <c r="U31" s="1429">
        <f t="shared" si="18"/>
        <v>66.62833333333333</v>
      </c>
      <c r="V31" s="1429">
        <v>0</v>
      </c>
      <c r="W31" s="1429">
        <f t="shared" si="18"/>
        <v>66.62833333333333</v>
      </c>
      <c r="X31" s="1429">
        <v>0</v>
      </c>
      <c r="Y31" s="1429">
        <f t="shared" si="18"/>
        <v>66.62833333333333</v>
      </c>
      <c r="Z31" s="1429">
        <v>0</v>
      </c>
      <c r="AA31" s="1429">
        <f t="shared" si="18"/>
        <v>66.62833333333333</v>
      </c>
      <c r="AB31" s="1429">
        <v>0</v>
      </c>
    </row>
    <row r="32" spans="1:28" ht="24" customHeight="1" thickTop="1" thickBot="1" x14ac:dyDescent="0.3">
      <c r="A32" s="1037">
        <v>6250028</v>
      </c>
      <c r="B32" s="1036" t="s">
        <v>1127</v>
      </c>
      <c r="C32" s="1428">
        <v>559.17999999999995</v>
      </c>
      <c r="D32" s="1429">
        <v>0</v>
      </c>
      <c r="E32" s="1429">
        <f t="shared" si="18"/>
        <v>46.598333333333329</v>
      </c>
      <c r="F32" s="1429">
        <v>0</v>
      </c>
      <c r="G32" s="1429">
        <f t="shared" si="18"/>
        <v>46.598333333333329</v>
      </c>
      <c r="H32" s="1429">
        <v>0</v>
      </c>
      <c r="I32" s="1429">
        <f t="shared" si="18"/>
        <v>46.598333333333329</v>
      </c>
      <c r="J32" s="1429">
        <v>0</v>
      </c>
      <c r="K32" s="1429">
        <f t="shared" si="18"/>
        <v>46.598333333333329</v>
      </c>
      <c r="L32" s="1429">
        <v>0</v>
      </c>
      <c r="M32" s="1429">
        <f t="shared" si="18"/>
        <v>46.598333333333329</v>
      </c>
      <c r="N32" s="1429">
        <v>0</v>
      </c>
      <c r="O32" s="1429">
        <f t="shared" si="18"/>
        <v>46.598333333333329</v>
      </c>
      <c r="P32" s="1429">
        <v>0</v>
      </c>
      <c r="Q32" s="1429">
        <f t="shared" si="18"/>
        <v>46.598333333333329</v>
      </c>
      <c r="R32" s="1429">
        <v>0</v>
      </c>
      <c r="S32" s="1429">
        <f t="shared" si="18"/>
        <v>46.598333333333329</v>
      </c>
      <c r="T32" s="1429">
        <v>0</v>
      </c>
      <c r="U32" s="1429">
        <f t="shared" si="18"/>
        <v>46.598333333333329</v>
      </c>
      <c r="V32" s="1429">
        <v>0</v>
      </c>
      <c r="W32" s="1429">
        <f t="shared" si="18"/>
        <v>46.598333333333329</v>
      </c>
      <c r="X32" s="1429">
        <v>0</v>
      </c>
      <c r="Y32" s="1429">
        <f t="shared" si="18"/>
        <v>46.598333333333329</v>
      </c>
      <c r="Z32" s="1429">
        <v>0</v>
      </c>
      <c r="AA32" s="1429">
        <f t="shared" si="18"/>
        <v>46.598333333333329</v>
      </c>
      <c r="AB32" s="1429">
        <v>0</v>
      </c>
    </row>
    <row r="33" spans="1:28" ht="24" customHeight="1" thickTop="1" thickBot="1" x14ac:dyDescent="0.3">
      <c r="A33" s="1037">
        <v>6260806</v>
      </c>
      <c r="B33" s="1036" t="s">
        <v>999</v>
      </c>
      <c r="C33" s="1428">
        <v>43.56</v>
      </c>
      <c r="D33" s="1429">
        <v>0</v>
      </c>
      <c r="E33" s="1429">
        <f t="shared" si="18"/>
        <v>3.6300000000000003</v>
      </c>
      <c r="F33" s="1429">
        <v>0</v>
      </c>
      <c r="G33" s="1429">
        <f t="shared" si="18"/>
        <v>3.6300000000000003</v>
      </c>
      <c r="H33" s="1429">
        <v>0</v>
      </c>
      <c r="I33" s="1429">
        <f t="shared" si="18"/>
        <v>3.6300000000000003</v>
      </c>
      <c r="J33" s="1429">
        <v>0</v>
      </c>
      <c r="K33" s="1429">
        <f t="shared" si="18"/>
        <v>3.6300000000000003</v>
      </c>
      <c r="L33" s="1429">
        <v>0</v>
      </c>
      <c r="M33" s="1429">
        <f t="shared" si="18"/>
        <v>3.6300000000000003</v>
      </c>
      <c r="N33" s="1429">
        <v>0</v>
      </c>
      <c r="O33" s="1429">
        <f t="shared" si="18"/>
        <v>3.6300000000000003</v>
      </c>
      <c r="P33" s="1429">
        <v>0</v>
      </c>
      <c r="Q33" s="1429">
        <f t="shared" si="18"/>
        <v>3.6300000000000003</v>
      </c>
      <c r="R33" s="1429">
        <v>0</v>
      </c>
      <c r="S33" s="1429">
        <f t="shared" si="18"/>
        <v>3.6300000000000003</v>
      </c>
      <c r="T33" s="1429">
        <v>0</v>
      </c>
      <c r="U33" s="1429">
        <f t="shared" si="18"/>
        <v>3.6300000000000003</v>
      </c>
      <c r="V33" s="1429">
        <v>0</v>
      </c>
      <c r="W33" s="1429">
        <f t="shared" si="18"/>
        <v>3.6300000000000003</v>
      </c>
      <c r="X33" s="1429">
        <v>0</v>
      </c>
      <c r="Y33" s="1429">
        <f t="shared" si="18"/>
        <v>3.6300000000000003</v>
      </c>
      <c r="Z33" s="1429">
        <v>0</v>
      </c>
      <c r="AA33" s="1429">
        <f t="shared" si="18"/>
        <v>3.6300000000000003</v>
      </c>
      <c r="AB33" s="1429">
        <v>0</v>
      </c>
    </row>
    <row r="34" spans="1:28" ht="24" customHeight="1" thickTop="1" thickBot="1" x14ac:dyDescent="0.3">
      <c r="A34" s="559" t="s">
        <v>485</v>
      </c>
      <c r="B34" s="559" t="s">
        <v>486</v>
      </c>
      <c r="C34" s="1033">
        <v>596.27</v>
      </c>
      <c r="D34" s="1034">
        <v>0</v>
      </c>
      <c r="E34" s="1034">
        <f t="shared" ref="E34:E54" si="19">($C34*$E$1)/$AC$1</f>
        <v>55.584491525423722</v>
      </c>
      <c r="F34" s="1034">
        <v>0</v>
      </c>
      <c r="G34" s="1034">
        <f t="shared" ref="G34:G54" si="20">($C34*$G$1)/$AC$1</f>
        <v>48.004788135593216</v>
      </c>
      <c r="H34" s="1034">
        <v>0</v>
      </c>
      <c r="I34" s="1034">
        <f t="shared" ref="I34:I54" si="21">($C34*$I$1)/$AC$1</f>
        <v>50.53135593220339</v>
      </c>
      <c r="J34" s="1034">
        <v>0</v>
      </c>
      <c r="K34" s="1034">
        <f t="shared" ref="K34:K54" si="22">($C34*$K$1)/$AC$1</f>
        <v>53.057923728813563</v>
      </c>
      <c r="L34" s="1034">
        <v>0</v>
      </c>
      <c r="M34" s="1034">
        <f t="shared" ref="M34:M54" si="23">($C34*$M$1)/$AC$1</f>
        <v>55.584491525423722</v>
      </c>
      <c r="N34" s="1034">
        <v>0</v>
      </c>
      <c r="O34" s="1034">
        <f t="shared" ref="O34:O54" si="24">($C34*$O$1)/$AC$1</f>
        <v>53.057923728813563</v>
      </c>
      <c r="P34" s="1034">
        <v>0</v>
      </c>
      <c r="Q34" s="1034">
        <f t="shared" ref="Q34:Q54" si="25">($C34*$Q$1)/$AC$1</f>
        <v>55.584491525423722</v>
      </c>
      <c r="R34" s="1034">
        <v>0</v>
      </c>
      <c r="S34" s="1034">
        <f t="shared" ref="S34:S54" si="26">($C34*$S$1)/$AC$1</f>
        <v>30.318813559322034</v>
      </c>
      <c r="T34" s="1034">
        <v>0</v>
      </c>
      <c r="U34" s="1034">
        <f t="shared" ref="U34:U54" si="27">($C34*$U$1)/$AC$1</f>
        <v>50.53135593220339</v>
      </c>
      <c r="V34" s="1034">
        <v>0</v>
      </c>
      <c r="W34" s="1034">
        <f t="shared" ref="W34:W54" si="28">($C34*$W$1)/$AC$1</f>
        <v>55.584491525423722</v>
      </c>
      <c r="X34" s="1034">
        <v>0</v>
      </c>
      <c r="Y34" s="1034">
        <f t="shared" ref="Y34:Y54" si="29">($C34*$Y$1)/$AC$1</f>
        <v>53.057923728813563</v>
      </c>
      <c r="Z34" s="1034">
        <v>0</v>
      </c>
      <c r="AA34" s="1034">
        <f t="shared" ref="AA34:AA54" si="30">($C34*$AA$1)/$AC$1</f>
        <v>35.371949152542371</v>
      </c>
      <c r="AB34" s="1034">
        <v>0</v>
      </c>
    </row>
    <row r="35" spans="1:28" ht="24" customHeight="1" thickTop="1" thickBot="1" x14ac:dyDescent="0.3">
      <c r="A35" s="559" t="s">
        <v>487</v>
      </c>
      <c r="B35" s="559" t="s">
        <v>488</v>
      </c>
      <c r="C35" s="1033">
        <v>66.88</v>
      </c>
      <c r="D35" s="1034">
        <v>0</v>
      </c>
      <c r="E35" s="1034">
        <f t="shared" si="19"/>
        <v>6.2345762711864401</v>
      </c>
      <c r="F35" s="1034">
        <v>0</v>
      </c>
      <c r="G35" s="1034">
        <f t="shared" si="20"/>
        <v>5.384406779661016</v>
      </c>
      <c r="H35" s="1034">
        <v>0</v>
      </c>
      <c r="I35" s="1034">
        <f t="shared" si="21"/>
        <v>5.667796610169491</v>
      </c>
      <c r="J35" s="1034">
        <v>0</v>
      </c>
      <c r="K35" s="1034">
        <f t="shared" si="22"/>
        <v>5.951186440677966</v>
      </c>
      <c r="L35" s="1034">
        <v>0</v>
      </c>
      <c r="M35" s="1034">
        <f t="shared" si="23"/>
        <v>6.2345762711864401</v>
      </c>
      <c r="N35" s="1034">
        <v>0</v>
      </c>
      <c r="O35" s="1034">
        <f t="shared" si="24"/>
        <v>5.951186440677966</v>
      </c>
      <c r="P35" s="1034">
        <v>0</v>
      </c>
      <c r="Q35" s="1034">
        <f t="shared" si="25"/>
        <v>6.2345762711864401</v>
      </c>
      <c r="R35" s="1034">
        <v>0</v>
      </c>
      <c r="S35" s="1034">
        <f t="shared" si="26"/>
        <v>3.4006779661016946</v>
      </c>
      <c r="T35" s="1034">
        <v>0</v>
      </c>
      <c r="U35" s="1034">
        <f t="shared" si="27"/>
        <v>5.667796610169491</v>
      </c>
      <c r="V35" s="1034">
        <v>0</v>
      </c>
      <c r="W35" s="1034">
        <f t="shared" si="28"/>
        <v>6.2345762711864401</v>
      </c>
      <c r="X35" s="1034">
        <v>0</v>
      </c>
      <c r="Y35" s="1034">
        <f t="shared" si="29"/>
        <v>5.951186440677966</v>
      </c>
      <c r="Z35" s="1034">
        <v>0</v>
      </c>
      <c r="AA35" s="1034">
        <f t="shared" si="30"/>
        <v>3.9674576271186437</v>
      </c>
      <c r="AB35" s="1034">
        <v>0</v>
      </c>
    </row>
    <row r="36" spans="1:28" ht="24" customHeight="1" thickTop="1" thickBot="1" x14ac:dyDescent="0.3">
      <c r="A36" s="559" t="s">
        <v>489</v>
      </c>
      <c r="B36" s="559" t="s">
        <v>490</v>
      </c>
      <c r="C36" s="1033">
        <v>2198.5300000000002</v>
      </c>
      <c r="D36" s="1034">
        <v>0</v>
      </c>
      <c r="E36" s="1034">
        <f t="shared" si="19"/>
        <v>204.94771186440678</v>
      </c>
      <c r="F36" s="1034">
        <v>0</v>
      </c>
      <c r="G36" s="1034">
        <f t="shared" si="20"/>
        <v>177.00029661016953</v>
      </c>
      <c r="H36" s="1034">
        <v>0</v>
      </c>
      <c r="I36" s="1034">
        <f t="shared" si="21"/>
        <v>186.31610169491529</v>
      </c>
      <c r="J36" s="1034">
        <v>0</v>
      </c>
      <c r="K36" s="1034">
        <f t="shared" si="22"/>
        <v>195.63190677966102</v>
      </c>
      <c r="L36" s="1034">
        <v>0</v>
      </c>
      <c r="M36" s="1034">
        <f t="shared" si="23"/>
        <v>204.94771186440678</v>
      </c>
      <c r="N36" s="1034">
        <v>0</v>
      </c>
      <c r="O36" s="1034">
        <f t="shared" si="24"/>
        <v>195.63190677966102</v>
      </c>
      <c r="P36" s="1034">
        <v>0</v>
      </c>
      <c r="Q36" s="1034">
        <f t="shared" si="25"/>
        <v>204.94771186440678</v>
      </c>
      <c r="R36" s="1034">
        <v>0</v>
      </c>
      <c r="S36" s="1034">
        <f t="shared" si="26"/>
        <v>111.78966101694915</v>
      </c>
      <c r="T36" s="1034">
        <v>0</v>
      </c>
      <c r="U36" s="1034">
        <f t="shared" si="27"/>
        <v>186.31610169491529</v>
      </c>
      <c r="V36" s="1034">
        <v>0</v>
      </c>
      <c r="W36" s="1034">
        <f t="shared" si="28"/>
        <v>204.94771186440678</v>
      </c>
      <c r="X36" s="1034">
        <v>0</v>
      </c>
      <c r="Y36" s="1034">
        <f t="shared" si="29"/>
        <v>195.63190677966102</v>
      </c>
      <c r="Z36" s="1034">
        <v>0</v>
      </c>
      <c r="AA36" s="1034">
        <f t="shared" si="30"/>
        <v>130.42127118644069</v>
      </c>
      <c r="AB36" s="1034">
        <v>0</v>
      </c>
    </row>
    <row r="37" spans="1:28" ht="24" customHeight="1" thickTop="1" thickBot="1" x14ac:dyDescent="0.3">
      <c r="A37" s="1035">
        <v>6280002</v>
      </c>
      <c r="B37" s="559" t="s">
        <v>1001</v>
      </c>
      <c r="C37" s="1033">
        <v>5011.4399999999996</v>
      </c>
      <c r="D37" s="1034">
        <v>0</v>
      </c>
      <c r="E37" s="1034">
        <f t="shared" si="19"/>
        <v>467.16813559322031</v>
      </c>
      <c r="F37" s="1034">
        <v>0</v>
      </c>
      <c r="G37" s="1034">
        <f t="shared" si="20"/>
        <v>403.46338983050839</v>
      </c>
      <c r="H37" s="1034">
        <v>0</v>
      </c>
      <c r="I37" s="1034">
        <f t="shared" si="21"/>
        <v>424.6983050847457</v>
      </c>
      <c r="J37" s="1034">
        <v>0</v>
      </c>
      <c r="K37" s="1034">
        <f t="shared" si="22"/>
        <v>445.93322033898301</v>
      </c>
      <c r="L37" s="1034">
        <v>0</v>
      </c>
      <c r="M37" s="1034">
        <f t="shared" si="23"/>
        <v>467.16813559322031</v>
      </c>
      <c r="N37" s="1034">
        <v>0</v>
      </c>
      <c r="O37" s="1034">
        <f t="shared" si="24"/>
        <v>445.93322033898301</v>
      </c>
      <c r="P37" s="1034">
        <v>0</v>
      </c>
      <c r="Q37" s="1034">
        <f t="shared" si="25"/>
        <v>467.16813559322031</v>
      </c>
      <c r="R37" s="1034">
        <v>0</v>
      </c>
      <c r="S37" s="1034">
        <f t="shared" si="26"/>
        <v>254.81898305084746</v>
      </c>
      <c r="T37" s="1034">
        <v>0</v>
      </c>
      <c r="U37" s="1034">
        <f t="shared" si="27"/>
        <v>424.6983050847457</v>
      </c>
      <c r="V37" s="1034">
        <v>0</v>
      </c>
      <c r="W37" s="1034">
        <f t="shared" si="28"/>
        <v>467.16813559322031</v>
      </c>
      <c r="X37" s="1034">
        <v>0</v>
      </c>
      <c r="Y37" s="1034">
        <f t="shared" si="29"/>
        <v>445.93322033898301</v>
      </c>
      <c r="Z37" s="1034">
        <v>0</v>
      </c>
      <c r="AA37" s="1034">
        <f t="shared" si="30"/>
        <v>297.28881355932197</v>
      </c>
      <c r="AB37" s="1034">
        <v>0</v>
      </c>
    </row>
    <row r="38" spans="1:28" ht="24" customHeight="1" thickTop="1" thickBot="1" x14ac:dyDescent="0.3">
      <c r="A38" s="559" t="s">
        <v>491</v>
      </c>
      <c r="B38" s="559" t="s">
        <v>1000</v>
      </c>
      <c r="C38" s="1033">
        <v>91819.06</v>
      </c>
      <c r="D38" s="1034">
        <v>0</v>
      </c>
      <c r="E38" s="1034">
        <f t="shared" si="19"/>
        <v>8559.4038983050832</v>
      </c>
      <c r="F38" s="1034">
        <v>0</v>
      </c>
      <c r="G38" s="1034">
        <f t="shared" si="20"/>
        <v>7392.2124576271181</v>
      </c>
      <c r="H38" s="1034">
        <v>0</v>
      </c>
      <c r="I38" s="1034">
        <f t="shared" si="21"/>
        <v>7781.2762711864407</v>
      </c>
      <c r="J38" s="1034">
        <v>0</v>
      </c>
      <c r="K38" s="1034">
        <f t="shared" si="22"/>
        <v>8170.3400847457624</v>
      </c>
      <c r="L38" s="1034">
        <v>0</v>
      </c>
      <c r="M38" s="1034">
        <f t="shared" si="23"/>
        <v>8559.4038983050832</v>
      </c>
      <c r="N38" s="1034">
        <v>0</v>
      </c>
      <c r="O38" s="1034">
        <f t="shared" si="24"/>
        <v>8170.3400847457624</v>
      </c>
      <c r="P38" s="1034">
        <v>0</v>
      </c>
      <c r="Q38" s="1034">
        <f t="shared" si="25"/>
        <v>8559.4038983050832</v>
      </c>
      <c r="R38" s="1034">
        <v>0</v>
      </c>
      <c r="S38" s="1034">
        <f t="shared" si="26"/>
        <v>4668.7657627118642</v>
      </c>
      <c r="T38" s="1034">
        <v>0</v>
      </c>
      <c r="U38" s="1034">
        <f t="shared" si="27"/>
        <v>7781.2762711864407</v>
      </c>
      <c r="V38" s="1034">
        <v>0</v>
      </c>
      <c r="W38" s="1034">
        <f t="shared" si="28"/>
        <v>8559.4038983050832</v>
      </c>
      <c r="X38" s="1034">
        <v>0</v>
      </c>
      <c r="Y38" s="1034">
        <f t="shared" si="29"/>
        <v>8170.3400847457624</v>
      </c>
      <c r="Z38" s="1034">
        <v>0</v>
      </c>
      <c r="AA38" s="1034">
        <f t="shared" si="30"/>
        <v>5446.8933898305077</v>
      </c>
      <c r="AB38" s="1034">
        <v>0</v>
      </c>
    </row>
    <row r="39" spans="1:28" ht="24" customHeight="1" thickTop="1" thickBot="1" x14ac:dyDescent="0.3">
      <c r="A39" s="559" t="s">
        <v>492</v>
      </c>
      <c r="B39" s="559" t="s">
        <v>493</v>
      </c>
      <c r="C39" s="1033">
        <v>9541.82</v>
      </c>
      <c r="D39" s="1034">
        <v>0</v>
      </c>
      <c r="E39" s="1034">
        <f t="shared" si="19"/>
        <v>889.49169491525413</v>
      </c>
      <c r="F39" s="1034">
        <v>0</v>
      </c>
      <c r="G39" s="1034">
        <f t="shared" si="20"/>
        <v>768.19737288135593</v>
      </c>
      <c r="H39" s="1034">
        <v>0</v>
      </c>
      <c r="I39" s="1034">
        <f t="shared" si="21"/>
        <v>808.628813559322</v>
      </c>
      <c r="J39" s="1034">
        <v>0</v>
      </c>
      <c r="K39" s="1034">
        <f t="shared" si="22"/>
        <v>849.06025423728818</v>
      </c>
      <c r="L39" s="1034">
        <v>0</v>
      </c>
      <c r="M39" s="1034">
        <f t="shared" si="23"/>
        <v>889.49169491525413</v>
      </c>
      <c r="N39" s="1034">
        <v>0</v>
      </c>
      <c r="O39" s="1034">
        <f t="shared" si="24"/>
        <v>849.06025423728818</v>
      </c>
      <c r="P39" s="1034">
        <v>0</v>
      </c>
      <c r="Q39" s="1034">
        <f t="shared" si="25"/>
        <v>889.49169491525413</v>
      </c>
      <c r="R39" s="1034">
        <v>0</v>
      </c>
      <c r="S39" s="1034">
        <f t="shared" si="26"/>
        <v>485.17728813559319</v>
      </c>
      <c r="T39" s="1034">
        <v>0</v>
      </c>
      <c r="U39" s="1034">
        <f t="shared" si="27"/>
        <v>808.628813559322</v>
      </c>
      <c r="V39" s="1034">
        <v>0</v>
      </c>
      <c r="W39" s="1034">
        <f t="shared" si="28"/>
        <v>889.49169491525413</v>
      </c>
      <c r="X39" s="1034">
        <v>0</v>
      </c>
      <c r="Y39" s="1034">
        <f t="shared" si="29"/>
        <v>849.06025423728818</v>
      </c>
      <c r="Z39" s="1034">
        <v>0</v>
      </c>
      <c r="AA39" s="1034">
        <f t="shared" si="30"/>
        <v>566.04016949152538</v>
      </c>
      <c r="AB39" s="1034">
        <v>0</v>
      </c>
    </row>
    <row r="40" spans="1:28" ht="24" customHeight="1" thickTop="1" thickBot="1" x14ac:dyDescent="0.3">
      <c r="A40" s="559" t="s">
        <v>494</v>
      </c>
      <c r="B40" s="559" t="s">
        <v>1002</v>
      </c>
      <c r="C40" s="1033">
        <v>12431.01</v>
      </c>
      <c r="D40" s="1034">
        <v>0</v>
      </c>
      <c r="E40" s="1034">
        <f t="shared" si="19"/>
        <v>1158.8229661016951</v>
      </c>
      <c r="F40" s="1034">
        <v>0</v>
      </c>
      <c r="G40" s="1034">
        <f t="shared" si="20"/>
        <v>1000.8016525423728</v>
      </c>
      <c r="H40" s="1034">
        <v>0</v>
      </c>
      <c r="I40" s="1034">
        <f t="shared" si="21"/>
        <v>1053.4754237288137</v>
      </c>
      <c r="J40" s="1034">
        <v>0</v>
      </c>
      <c r="K40" s="1034">
        <f t="shared" si="22"/>
        <v>1106.1491949152542</v>
      </c>
      <c r="L40" s="1034">
        <v>0</v>
      </c>
      <c r="M40" s="1034">
        <f t="shared" si="23"/>
        <v>1158.8229661016951</v>
      </c>
      <c r="N40" s="1034">
        <v>0</v>
      </c>
      <c r="O40" s="1034">
        <f t="shared" si="24"/>
        <v>1106.1491949152542</v>
      </c>
      <c r="P40" s="1034">
        <v>0</v>
      </c>
      <c r="Q40" s="1034">
        <f t="shared" si="25"/>
        <v>1158.8229661016951</v>
      </c>
      <c r="R40" s="1034">
        <v>0</v>
      </c>
      <c r="S40" s="1034">
        <f t="shared" si="26"/>
        <v>632.08525423728815</v>
      </c>
      <c r="T40" s="1034">
        <v>0</v>
      </c>
      <c r="U40" s="1034">
        <f t="shared" si="27"/>
        <v>1053.4754237288137</v>
      </c>
      <c r="V40" s="1034">
        <v>0</v>
      </c>
      <c r="W40" s="1034">
        <f t="shared" si="28"/>
        <v>1158.8229661016951</v>
      </c>
      <c r="X40" s="1034">
        <v>0</v>
      </c>
      <c r="Y40" s="1034">
        <f t="shared" si="29"/>
        <v>1106.1491949152542</v>
      </c>
      <c r="Z40" s="1034">
        <v>0</v>
      </c>
      <c r="AA40" s="1034">
        <f t="shared" si="30"/>
        <v>737.43279661016959</v>
      </c>
      <c r="AB40" s="1034">
        <v>0</v>
      </c>
    </row>
    <row r="41" spans="1:28" ht="24" customHeight="1" thickTop="1" thickBot="1" x14ac:dyDescent="0.3">
      <c r="A41" s="559" t="s">
        <v>495</v>
      </c>
      <c r="B41" s="559" t="s">
        <v>1003</v>
      </c>
      <c r="C41" s="1511">
        <v>135494.21</v>
      </c>
      <c r="D41" s="1034">
        <v>0</v>
      </c>
      <c r="E41" s="1034">
        <f t="shared" si="19"/>
        <v>12630.816186440676</v>
      </c>
      <c r="F41" s="1034">
        <v>0</v>
      </c>
      <c r="G41" s="1034">
        <f t="shared" si="20"/>
        <v>10908.432161016948</v>
      </c>
      <c r="H41" s="1034">
        <v>0</v>
      </c>
      <c r="I41" s="1034">
        <f t="shared" si="21"/>
        <v>11482.560169491524</v>
      </c>
      <c r="J41" s="1034">
        <v>0</v>
      </c>
      <c r="K41" s="1034">
        <f t="shared" si="22"/>
        <v>12056.6881779661</v>
      </c>
      <c r="L41" s="1034">
        <v>0</v>
      </c>
      <c r="M41" s="1034">
        <f t="shared" si="23"/>
        <v>12630.816186440676</v>
      </c>
      <c r="N41" s="1034">
        <v>0</v>
      </c>
      <c r="O41" s="1034">
        <f t="shared" si="24"/>
        <v>12056.6881779661</v>
      </c>
      <c r="P41" s="1034">
        <v>0</v>
      </c>
      <c r="Q41" s="1034">
        <f t="shared" si="25"/>
        <v>12630.816186440676</v>
      </c>
      <c r="R41" s="1034">
        <v>0</v>
      </c>
      <c r="S41" s="1034">
        <f t="shared" si="26"/>
        <v>6889.5361016949155</v>
      </c>
      <c r="T41" s="1034">
        <v>0</v>
      </c>
      <c r="U41" s="1034">
        <f t="shared" si="27"/>
        <v>11482.560169491524</v>
      </c>
      <c r="V41" s="1034">
        <v>0</v>
      </c>
      <c r="W41" s="1034">
        <f t="shared" si="28"/>
        <v>12630.816186440676</v>
      </c>
      <c r="X41" s="1034">
        <v>0</v>
      </c>
      <c r="Y41" s="1034">
        <f t="shared" si="29"/>
        <v>12056.6881779661</v>
      </c>
      <c r="Z41" s="1034">
        <v>0</v>
      </c>
      <c r="AA41" s="1034">
        <f t="shared" si="30"/>
        <v>8037.7921186440672</v>
      </c>
      <c r="AB41" s="1034">
        <v>0</v>
      </c>
    </row>
    <row r="42" spans="1:28" ht="24" customHeight="1" thickTop="1" thickBot="1" x14ac:dyDescent="0.3">
      <c r="A42" s="1035">
        <v>6284100</v>
      </c>
      <c r="B42" s="559" t="s">
        <v>697</v>
      </c>
      <c r="C42" s="1033">
        <v>120.96</v>
      </c>
      <c r="D42" s="1034">
        <v>0</v>
      </c>
      <c r="E42" s="1034">
        <f t="shared" si="19"/>
        <v>11.27593220338983</v>
      </c>
      <c r="F42" s="1034">
        <v>0</v>
      </c>
      <c r="G42" s="1034">
        <f t="shared" si="20"/>
        <v>9.7383050847457611</v>
      </c>
      <c r="H42" s="1034">
        <v>0</v>
      </c>
      <c r="I42" s="1034">
        <f t="shared" si="21"/>
        <v>10.250847457627119</v>
      </c>
      <c r="J42" s="1034">
        <v>0</v>
      </c>
      <c r="K42" s="1034">
        <f t="shared" si="22"/>
        <v>10.763389830508475</v>
      </c>
      <c r="L42" s="1034">
        <v>0</v>
      </c>
      <c r="M42" s="1034">
        <f t="shared" si="23"/>
        <v>11.27593220338983</v>
      </c>
      <c r="N42" s="1034">
        <v>0</v>
      </c>
      <c r="O42" s="1034">
        <f t="shared" si="24"/>
        <v>10.763389830508475</v>
      </c>
      <c r="P42" s="1034">
        <v>0</v>
      </c>
      <c r="Q42" s="1034">
        <f t="shared" si="25"/>
        <v>11.27593220338983</v>
      </c>
      <c r="R42" s="1034">
        <v>0</v>
      </c>
      <c r="S42" s="1034">
        <f t="shared" si="26"/>
        <v>6.150508474576271</v>
      </c>
      <c r="T42" s="1034">
        <v>0</v>
      </c>
      <c r="U42" s="1034">
        <f t="shared" si="27"/>
        <v>10.250847457627119</v>
      </c>
      <c r="V42" s="1034">
        <v>0</v>
      </c>
      <c r="W42" s="1034">
        <f t="shared" si="28"/>
        <v>11.27593220338983</v>
      </c>
      <c r="X42" s="1034">
        <v>0</v>
      </c>
      <c r="Y42" s="1034">
        <f t="shared" si="29"/>
        <v>10.763389830508475</v>
      </c>
      <c r="Z42" s="1034">
        <v>0</v>
      </c>
      <c r="AA42" s="1034">
        <f t="shared" si="30"/>
        <v>7.1755932203389827</v>
      </c>
      <c r="AB42" s="1034">
        <v>0</v>
      </c>
    </row>
    <row r="43" spans="1:28" ht="24" customHeight="1" thickTop="1" thickBot="1" x14ac:dyDescent="0.3">
      <c r="A43" s="1035">
        <v>6285000</v>
      </c>
      <c r="B43" s="559" t="s">
        <v>1004</v>
      </c>
      <c r="C43" s="1428">
        <v>360</v>
      </c>
      <c r="D43" s="1429">
        <v>0</v>
      </c>
      <c r="E43" s="1429">
        <f t="shared" si="19"/>
        <v>33.559322033898304</v>
      </c>
      <c r="F43" s="1429">
        <v>0</v>
      </c>
      <c r="G43" s="1429">
        <f t="shared" si="20"/>
        <v>28.983050847457626</v>
      </c>
      <c r="H43" s="1429">
        <v>0</v>
      </c>
      <c r="I43" s="1429">
        <f t="shared" si="21"/>
        <v>30.508474576271187</v>
      </c>
      <c r="J43" s="1429">
        <v>0</v>
      </c>
      <c r="K43" s="1429">
        <f t="shared" si="22"/>
        <v>32.033898305084747</v>
      </c>
      <c r="L43" s="1429">
        <v>0</v>
      </c>
      <c r="M43" s="1429">
        <f t="shared" si="23"/>
        <v>33.559322033898304</v>
      </c>
      <c r="N43" s="1429">
        <v>0</v>
      </c>
      <c r="O43" s="1429">
        <f t="shared" si="24"/>
        <v>32.033898305084747</v>
      </c>
      <c r="P43" s="1429">
        <v>0</v>
      </c>
      <c r="Q43" s="1429">
        <f t="shared" si="25"/>
        <v>33.559322033898304</v>
      </c>
      <c r="R43" s="1429">
        <v>0</v>
      </c>
      <c r="S43" s="1429">
        <f t="shared" si="26"/>
        <v>18.305084745762713</v>
      </c>
      <c r="T43" s="1429">
        <v>0</v>
      </c>
      <c r="U43" s="1429">
        <f t="shared" si="27"/>
        <v>30.508474576271187</v>
      </c>
      <c r="V43" s="1429">
        <v>0</v>
      </c>
      <c r="W43" s="1429">
        <f t="shared" si="28"/>
        <v>33.559322033898304</v>
      </c>
      <c r="X43" s="1429">
        <v>0</v>
      </c>
      <c r="Y43" s="1429">
        <f t="shared" si="29"/>
        <v>32.033898305084747</v>
      </c>
      <c r="Z43" s="1429">
        <v>0</v>
      </c>
      <c r="AA43" s="1429">
        <f t="shared" si="30"/>
        <v>21.35593220338983</v>
      </c>
      <c r="AB43" s="1429">
        <v>0</v>
      </c>
    </row>
    <row r="44" spans="1:28" ht="24" customHeight="1" thickTop="1" thickBot="1" x14ac:dyDescent="0.3">
      <c r="A44" s="1035">
        <v>6290000</v>
      </c>
      <c r="B44" s="559" t="s">
        <v>496</v>
      </c>
      <c r="C44" s="1033">
        <v>12524.73</v>
      </c>
      <c r="D44" s="1034">
        <v>0</v>
      </c>
      <c r="E44" s="1034">
        <f t="shared" si="19"/>
        <v>1167.5595762711864</v>
      </c>
      <c r="F44" s="1034">
        <v>0</v>
      </c>
      <c r="G44" s="1034">
        <f t="shared" si="20"/>
        <v>1008.346906779661</v>
      </c>
      <c r="H44" s="1034">
        <v>0</v>
      </c>
      <c r="I44" s="1034">
        <f t="shared" si="21"/>
        <v>1061.4177966101695</v>
      </c>
      <c r="J44" s="1034">
        <v>0</v>
      </c>
      <c r="K44" s="1034">
        <f t="shared" si="22"/>
        <v>1114.4886864406781</v>
      </c>
      <c r="L44" s="1034">
        <v>0</v>
      </c>
      <c r="M44" s="1034">
        <f t="shared" si="23"/>
        <v>1167.5595762711864</v>
      </c>
      <c r="N44" s="1034">
        <v>0</v>
      </c>
      <c r="O44" s="1034">
        <f t="shared" si="24"/>
        <v>1114.4886864406781</v>
      </c>
      <c r="P44" s="1034">
        <v>0</v>
      </c>
      <c r="Q44" s="1034">
        <f t="shared" si="25"/>
        <v>1167.5595762711864</v>
      </c>
      <c r="R44" s="1034">
        <v>0</v>
      </c>
      <c r="S44" s="1034">
        <f t="shared" si="26"/>
        <v>636.85067796610178</v>
      </c>
      <c r="T44" s="1034">
        <v>0</v>
      </c>
      <c r="U44" s="1034">
        <f t="shared" si="27"/>
        <v>1061.4177966101695</v>
      </c>
      <c r="V44" s="1034">
        <v>0</v>
      </c>
      <c r="W44" s="1034">
        <f t="shared" si="28"/>
        <v>1167.5595762711864</v>
      </c>
      <c r="X44" s="1034">
        <v>0</v>
      </c>
      <c r="Y44" s="1034">
        <f t="shared" si="29"/>
        <v>1114.4886864406781</v>
      </c>
      <c r="Z44" s="1034">
        <v>0</v>
      </c>
      <c r="AA44" s="1034">
        <f t="shared" si="30"/>
        <v>742.9924576271186</v>
      </c>
      <c r="AB44" s="1034">
        <v>0</v>
      </c>
    </row>
    <row r="45" spans="1:28" ht="24" customHeight="1" thickTop="1" thickBot="1" x14ac:dyDescent="0.3">
      <c r="A45" s="1035">
        <v>6290001</v>
      </c>
      <c r="B45" s="559" t="s">
        <v>698</v>
      </c>
      <c r="C45" s="1033">
        <v>0</v>
      </c>
      <c r="D45" s="1034">
        <v>0</v>
      </c>
      <c r="E45" s="1034">
        <f t="shared" si="19"/>
        <v>0</v>
      </c>
      <c r="F45" s="1034">
        <v>0</v>
      </c>
      <c r="G45" s="1034">
        <f t="shared" si="20"/>
        <v>0</v>
      </c>
      <c r="H45" s="1034">
        <v>0</v>
      </c>
      <c r="I45" s="1034">
        <f t="shared" si="21"/>
        <v>0</v>
      </c>
      <c r="J45" s="1034">
        <v>0</v>
      </c>
      <c r="K45" s="1034">
        <f t="shared" si="22"/>
        <v>0</v>
      </c>
      <c r="L45" s="1034">
        <v>0</v>
      </c>
      <c r="M45" s="1034">
        <f t="shared" si="23"/>
        <v>0</v>
      </c>
      <c r="N45" s="1034">
        <v>0</v>
      </c>
      <c r="O45" s="1034">
        <f t="shared" si="24"/>
        <v>0</v>
      </c>
      <c r="P45" s="1034">
        <v>0</v>
      </c>
      <c r="Q45" s="1034">
        <f t="shared" si="25"/>
        <v>0</v>
      </c>
      <c r="R45" s="1034">
        <v>0</v>
      </c>
      <c r="S45" s="1034">
        <f t="shared" si="26"/>
        <v>0</v>
      </c>
      <c r="T45" s="1034">
        <v>0</v>
      </c>
      <c r="U45" s="1034">
        <f t="shared" si="27"/>
        <v>0</v>
      </c>
      <c r="V45" s="1034">
        <v>0</v>
      </c>
      <c r="W45" s="1034">
        <f t="shared" si="28"/>
        <v>0</v>
      </c>
      <c r="X45" s="1034">
        <v>0</v>
      </c>
      <c r="Y45" s="1034">
        <f t="shared" si="29"/>
        <v>0</v>
      </c>
      <c r="Z45" s="1034">
        <v>0</v>
      </c>
      <c r="AA45" s="1034">
        <f t="shared" si="30"/>
        <v>0</v>
      </c>
      <c r="AB45" s="1034">
        <v>0</v>
      </c>
    </row>
    <row r="46" spans="1:28" ht="24" customHeight="1" thickTop="1" thickBot="1" x14ac:dyDescent="0.3">
      <c r="A46" s="559" t="s">
        <v>497</v>
      </c>
      <c r="B46" s="559" t="s">
        <v>498</v>
      </c>
      <c r="C46" s="1033">
        <v>1592.87</v>
      </c>
      <c r="D46" s="1034">
        <v>0</v>
      </c>
      <c r="E46" s="1034">
        <f t="shared" si="19"/>
        <v>148.48788135593219</v>
      </c>
      <c r="F46" s="1034">
        <v>0</v>
      </c>
      <c r="G46" s="1034">
        <f t="shared" si="20"/>
        <v>128.23953389830507</v>
      </c>
      <c r="H46" s="1034">
        <v>0</v>
      </c>
      <c r="I46" s="1034">
        <f t="shared" si="21"/>
        <v>134.98898305084745</v>
      </c>
      <c r="J46" s="1034">
        <v>0</v>
      </c>
      <c r="K46" s="1034">
        <f t="shared" si="22"/>
        <v>141.73843220338981</v>
      </c>
      <c r="L46" s="1034">
        <v>0</v>
      </c>
      <c r="M46" s="1034">
        <f t="shared" si="23"/>
        <v>148.48788135593219</v>
      </c>
      <c r="N46" s="1034">
        <v>0</v>
      </c>
      <c r="O46" s="1034">
        <f t="shared" si="24"/>
        <v>141.73843220338981</v>
      </c>
      <c r="P46" s="1034">
        <v>0</v>
      </c>
      <c r="Q46" s="1034">
        <f t="shared" si="25"/>
        <v>148.48788135593219</v>
      </c>
      <c r="R46" s="1034">
        <v>0</v>
      </c>
      <c r="S46" s="1034">
        <f t="shared" si="26"/>
        <v>80.993389830508463</v>
      </c>
      <c r="T46" s="1034">
        <v>0</v>
      </c>
      <c r="U46" s="1034">
        <f t="shared" si="27"/>
        <v>134.98898305084745</v>
      </c>
      <c r="V46" s="1034">
        <v>0</v>
      </c>
      <c r="W46" s="1034">
        <f t="shared" si="28"/>
        <v>148.48788135593219</v>
      </c>
      <c r="X46" s="1034">
        <v>0</v>
      </c>
      <c r="Y46" s="1034">
        <f t="shared" si="29"/>
        <v>141.73843220338981</v>
      </c>
      <c r="Z46" s="1034">
        <v>0</v>
      </c>
      <c r="AA46" s="1034">
        <f t="shared" si="30"/>
        <v>94.492288135593228</v>
      </c>
      <c r="AB46" s="1034">
        <v>0</v>
      </c>
    </row>
    <row r="47" spans="1:28" ht="24" customHeight="1" thickTop="1" thickBot="1" x14ac:dyDescent="0.3">
      <c r="A47" s="559" t="s">
        <v>499</v>
      </c>
      <c r="B47" s="559" t="s">
        <v>500</v>
      </c>
      <c r="C47" s="1033">
        <v>3486.81</v>
      </c>
      <c r="D47" s="1034">
        <v>0</v>
      </c>
      <c r="E47" s="1034">
        <f t="shared" si="19"/>
        <v>325.04161016949149</v>
      </c>
      <c r="F47" s="1034">
        <v>0</v>
      </c>
      <c r="G47" s="1034">
        <f t="shared" si="20"/>
        <v>280.71775423728815</v>
      </c>
      <c r="H47" s="1034">
        <v>0</v>
      </c>
      <c r="I47" s="1034">
        <f t="shared" si="21"/>
        <v>295.49237288135595</v>
      </c>
      <c r="J47" s="1034">
        <v>0</v>
      </c>
      <c r="K47" s="1034">
        <f t="shared" si="22"/>
        <v>310.26699152542369</v>
      </c>
      <c r="L47" s="1034">
        <v>0</v>
      </c>
      <c r="M47" s="1034">
        <f t="shared" si="23"/>
        <v>325.04161016949149</v>
      </c>
      <c r="N47" s="1034">
        <v>0</v>
      </c>
      <c r="O47" s="1034">
        <f t="shared" si="24"/>
        <v>310.26699152542369</v>
      </c>
      <c r="P47" s="1034">
        <v>0</v>
      </c>
      <c r="Q47" s="1034">
        <f t="shared" si="25"/>
        <v>325.04161016949149</v>
      </c>
      <c r="R47" s="1034">
        <v>0</v>
      </c>
      <c r="S47" s="1034">
        <f t="shared" si="26"/>
        <v>177.29542372881357</v>
      </c>
      <c r="T47" s="1034">
        <v>0</v>
      </c>
      <c r="U47" s="1034">
        <f t="shared" si="27"/>
        <v>295.49237288135595</v>
      </c>
      <c r="V47" s="1034">
        <v>0</v>
      </c>
      <c r="W47" s="1034">
        <f t="shared" si="28"/>
        <v>325.04161016949149</v>
      </c>
      <c r="X47" s="1034">
        <v>0</v>
      </c>
      <c r="Y47" s="1034">
        <f t="shared" si="29"/>
        <v>310.26699152542369</v>
      </c>
      <c r="Z47" s="1034">
        <v>0</v>
      </c>
      <c r="AA47" s="1034">
        <f t="shared" si="30"/>
        <v>206.84466101694915</v>
      </c>
      <c r="AB47" s="1034">
        <v>0</v>
      </c>
    </row>
    <row r="48" spans="1:28" ht="24" customHeight="1" thickTop="1" thickBot="1" x14ac:dyDescent="0.3">
      <c r="A48" s="559" t="s">
        <v>501</v>
      </c>
      <c r="B48" s="559" t="s">
        <v>502</v>
      </c>
      <c r="C48" s="1033">
        <v>2038.02</v>
      </c>
      <c r="D48" s="1034">
        <v>0</v>
      </c>
      <c r="E48" s="1034">
        <f t="shared" si="19"/>
        <v>189.98491525423731</v>
      </c>
      <c r="F48" s="1034">
        <v>0</v>
      </c>
      <c r="G48" s="1034">
        <f t="shared" si="20"/>
        <v>164.07788135593219</v>
      </c>
      <c r="H48" s="1034">
        <v>0</v>
      </c>
      <c r="I48" s="1034">
        <f t="shared" si="21"/>
        <v>172.71355932203392</v>
      </c>
      <c r="J48" s="1034">
        <v>0</v>
      </c>
      <c r="K48" s="1034">
        <f t="shared" si="22"/>
        <v>181.34923728813558</v>
      </c>
      <c r="L48" s="1034">
        <v>0</v>
      </c>
      <c r="M48" s="1034">
        <f t="shared" si="23"/>
        <v>189.98491525423731</v>
      </c>
      <c r="N48" s="1034">
        <v>0</v>
      </c>
      <c r="O48" s="1034">
        <f t="shared" si="24"/>
        <v>181.34923728813558</v>
      </c>
      <c r="P48" s="1034">
        <v>0</v>
      </c>
      <c r="Q48" s="1034">
        <f t="shared" si="25"/>
        <v>189.98491525423731</v>
      </c>
      <c r="R48" s="1034">
        <v>0</v>
      </c>
      <c r="S48" s="1034">
        <f t="shared" si="26"/>
        <v>103.62813559322034</v>
      </c>
      <c r="T48" s="1034">
        <v>0</v>
      </c>
      <c r="U48" s="1034">
        <f t="shared" si="27"/>
        <v>172.71355932203392</v>
      </c>
      <c r="V48" s="1034">
        <v>0</v>
      </c>
      <c r="W48" s="1034">
        <f t="shared" si="28"/>
        <v>189.98491525423731</v>
      </c>
      <c r="X48" s="1034">
        <v>0</v>
      </c>
      <c r="Y48" s="1034">
        <f t="shared" si="29"/>
        <v>181.34923728813558</v>
      </c>
      <c r="Z48" s="1034">
        <v>0</v>
      </c>
      <c r="AA48" s="1034">
        <f t="shared" si="30"/>
        <v>120.89949152542373</v>
      </c>
      <c r="AB48" s="1034">
        <v>0</v>
      </c>
    </row>
    <row r="49" spans="1:28" ht="24" customHeight="1" thickTop="1" thickBot="1" x14ac:dyDescent="0.3">
      <c r="A49" s="1035">
        <v>6290006</v>
      </c>
      <c r="B49" s="559" t="s">
        <v>1005</v>
      </c>
      <c r="C49" s="1428">
        <v>0</v>
      </c>
      <c r="D49" s="1429">
        <v>0</v>
      </c>
      <c r="E49" s="1429">
        <f t="shared" si="19"/>
        <v>0</v>
      </c>
      <c r="F49" s="1429">
        <v>0</v>
      </c>
      <c r="G49" s="1429">
        <f t="shared" si="20"/>
        <v>0</v>
      </c>
      <c r="H49" s="1429">
        <v>0</v>
      </c>
      <c r="I49" s="1429">
        <f t="shared" si="21"/>
        <v>0</v>
      </c>
      <c r="J49" s="1429">
        <v>0</v>
      </c>
      <c r="K49" s="1429">
        <f t="shared" si="22"/>
        <v>0</v>
      </c>
      <c r="L49" s="1429">
        <v>0</v>
      </c>
      <c r="M49" s="1429">
        <f t="shared" si="23"/>
        <v>0</v>
      </c>
      <c r="N49" s="1429">
        <v>0</v>
      </c>
      <c r="O49" s="1429">
        <f t="shared" si="24"/>
        <v>0</v>
      </c>
      <c r="P49" s="1429">
        <v>0</v>
      </c>
      <c r="Q49" s="1429">
        <f t="shared" si="25"/>
        <v>0</v>
      </c>
      <c r="R49" s="1429">
        <v>0</v>
      </c>
      <c r="S49" s="1429">
        <f t="shared" si="26"/>
        <v>0</v>
      </c>
      <c r="T49" s="1429">
        <v>0</v>
      </c>
      <c r="U49" s="1429">
        <f t="shared" si="27"/>
        <v>0</v>
      </c>
      <c r="V49" s="1429">
        <v>0</v>
      </c>
      <c r="W49" s="1429">
        <f t="shared" si="28"/>
        <v>0</v>
      </c>
      <c r="X49" s="1429">
        <v>0</v>
      </c>
      <c r="Y49" s="1429">
        <f t="shared" si="29"/>
        <v>0</v>
      </c>
      <c r="Z49" s="1429">
        <v>0</v>
      </c>
      <c r="AA49" s="1429">
        <f t="shared" si="30"/>
        <v>0</v>
      </c>
      <c r="AB49" s="1429">
        <v>0</v>
      </c>
    </row>
    <row r="50" spans="1:28" ht="24" customHeight="1" thickTop="1" thickBot="1" x14ac:dyDescent="0.3">
      <c r="A50" s="1035">
        <v>6290011</v>
      </c>
      <c r="B50" s="559" t="s">
        <v>1006</v>
      </c>
      <c r="C50" s="1428">
        <v>3240</v>
      </c>
      <c r="D50" s="1429">
        <v>0</v>
      </c>
      <c r="E50" s="1429">
        <f t="shared" si="19"/>
        <v>302.03389830508473</v>
      </c>
      <c r="F50" s="1429">
        <v>0</v>
      </c>
      <c r="G50" s="1429">
        <f t="shared" si="20"/>
        <v>260.84745762711867</v>
      </c>
      <c r="H50" s="1429">
        <v>0</v>
      </c>
      <c r="I50" s="1429">
        <f t="shared" si="21"/>
        <v>274.57627118644069</v>
      </c>
      <c r="J50" s="1429">
        <v>0</v>
      </c>
      <c r="K50" s="1429">
        <f t="shared" si="22"/>
        <v>288.30508474576271</v>
      </c>
      <c r="L50" s="1429">
        <v>0</v>
      </c>
      <c r="M50" s="1429">
        <f t="shared" si="23"/>
        <v>302.03389830508473</v>
      </c>
      <c r="N50" s="1429">
        <v>0</v>
      </c>
      <c r="O50" s="1429">
        <f t="shared" si="24"/>
        <v>288.30508474576271</v>
      </c>
      <c r="P50" s="1429">
        <v>0</v>
      </c>
      <c r="Q50" s="1429">
        <f t="shared" si="25"/>
        <v>302.03389830508473</v>
      </c>
      <c r="R50" s="1429">
        <v>0</v>
      </c>
      <c r="S50" s="1429">
        <f t="shared" si="26"/>
        <v>164.74576271186442</v>
      </c>
      <c r="T50" s="1429">
        <v>0</v>
      </c>
      <c r="U50" s="1429">
        <f t="shared" si="27"/>
        <v>274.57627118644069</v>
      </c>
      <c r="V50" s="1429">
        <v>0</v>
      </c>
      <c r="W50" s="1429">
        <f t="shared" si="28"/>
        <v>302.03389830508473</v>
      </c>
      <c r="X50" s="1429">
        <v>0</v>
      </c>
      <c r="Y50" s="1429">
        <f t="shared" si="29"/>
        <v>288.30508474576271</v>
      </c>
      <c r="Z50" s="1429">
        <v>0</v>
      </c>
      <c r="AA50" s="1429">
        <f t="shared" si="30"/>
        <v>192.20338983050848</v>
      </c>
      <c r="AB50" s="1429">
        <v>0</v>
      </c>
    </row>
    <row r="51" spans="1:28" ht="24" customHeight="1" thickTop="1" thickBot="1" x14ac:dyDescent="0.3">
      <c r="A51" s="1035">
        <v>6291000</v>
      </c>
      <c r="B51" s="559" t="s">
        <v>689</v>
      </c>
      <c r="C51" s="1033">
        <v>100000</v>
      </c>
      <c r="D51" s="1034">
        <v>0</v>
      </c>
      <c r="E51" s="1034">
        <f>C51/10</f>
        <v>10000</v>
      </c>
      <c r="F51" s="1034">
        <v>0</v>
      </c>
      <c r="G51" s="1034">
        <f>$C$51/10</f>
        <v>10000</v>
      </c>
      <c r="H51" s="1034">
        <v>0</v>
      </c>
      <c r="I51" s="1034">
        <f>$C$51/10</f>
        <v>10000</v>
      </c>
      <c r="J51" s="1034">
        <v>0</v>
      </c>
      <c r="K51" s="1034">
        <f>$C$51/10</f>
        <v>10000</v>
      </c>
      <c r="L51" s="1034">
        <v>0</v>
      </c>
      <c r="M51" s="1034">
        <f>$C$51/10</f>
        <v>10000</v>
      </c>
      <c r="N51" s="1034">
        <v>0</v>
      </c>
      <c r="O51" s="1034">
        <f>$C$51/10</f>
        <v>10000</v>
      </c>
      <c r="P51" s="1034">
        <v>0</v>
      </c>
      <c r="Q51" s="1034">
        <f>$C$51/10</f>
        <v>10000</v>
      </c>
      <c r="R51" s="1034">
        <v>0</v>
      </c>
      <c r="S51" s="1034">
        <v>0</v>
      </c>
      <c r="T51" s="1034">
        <v>0</v>
      </c>
      <c r="U51" s="1034">
        <f>$C$51/10</f>
        <v>10000</v>
      </c>
      <c r="V51" s="1034">
        <v>0</v>
      </c>
      <c r="W51" s="1034">
        <f>$C$51/10</f>
        <v>10000</v>
      </c>
      <c r="X51" s="1034">
        <v>0</v>
      </c>
      <c r="Y51" s="1034">
        <f>$C$51/10</f>
        <v>10000</v>
      </c>
      <c r="Z51" s="1034">
        <v>0</v>
      </c>
      <c r="AA51" s="1034">
        <v>0</v>
      </c>
      <c r="AB51" s="1034">
        <v>0</v>
      </c>
    </row>
    <row r="52" spans="1:28" ht="24" customHeight="1" thickTop="1" thickBot="1" x14ac:dyDescent="0.3">
      <c r="A52" s="559" t="s">
        <v>503</v>
      </c>
      <c r="B52" s="559" t="s">
        <v>504</v>
      </c>
      <c r="C52" s="1033">
        <v>1639.99</v>
      </c>
      <c r="D52" s="1034">
        <v>0</v>
      </c>
      <c r="E52" s="1034">
        <f t="shared" si="19"/>
        <v>152.88042372881355</v>
      </c>
      <c r="F52" s="1034">
        <v>0</v>
      </c>
      <c r="G52" s="1034">
        <f t="shared" si="20"/>
        <v>132.033093220339</v>
      </c>
      <c r="H52" s="1034">
        <v>0</v>
      </c>
      <c r="I52" s="1034">
        <f t="shared" si="21"/>
        <v>138.98220338983052</v>
      </c>
      <c r="J52" s="1034">
        <v>0</v>
      </c>
      <c r="K52" s="1034">
        <f t="shared" si="22"/>
        <v>145.93131355932204</v>
      </c>
      <c r="L52" s="1034">
        <v>0</v>
      </c>
      <c r="M52" s="1034">
        <f t="shared" si="23"/>
        <v>152.88042372881355</v>
      </c>
      <c r="N52" s="1034">
        <v>0</v>
      </c>
      <c r="O52" s="1034">
        <f t="shared" si="24"/>
        <v>145.93131355932204</v>
      </c>
      <c r="P52" s="1034">
        <v>0</v>
      </c>
      <c r="Q52" s="1034">
        <f t="shared" si="25"/>
        <v>152.88042372881355</v>
      </c>
      <c r="R52" s="1034">
        <v>0</v>
      </c>
      <c r="S52" s="1034">
        <f t="shared" si="26"/>
        <v>83.38932203389831</v>
      </c>
      <c r="T52" s="1034">
        <v>0</v>
      </c>
      <c r="U52" s="1034">
        <f t="shared" si="27"/>
        <v>138.98220338983052</v>
      </c>
      <c r="V52" s="1034">
        <v>0</v>
      </c>
      <c r="W52" s="1034">
        <f t="shared" si="28"/>
        <v>152.88042372881355</v>
      </c>
      <c r="X52" s="1034">
        <v>0</v>
      </c>
      <c r="Y52" s="1034">
        <f t="shared" si="29"/>
        <v>145.93131355932204</v>
      </c>
      <c r="Z52" s="1034">
        <v>0</v>
      </c>
      <c r="AA52" s="1034">
        <f t="shared" si="30"/>
        <v>97.287542372881362</v>
      </c>
      <c r="AB52" s="1034">
        <v>0</v>
      </c>
    </row>
    <row r="53" spans="1:28" ht="24" customHeight="1" thickTop="1" thickBot="1" x14ac:dyDescent="0.3">
      <c r="A53" s="1035">
        <v>6300000</v>
      </c>
      <c r="B53" s="559" t="s">
        <v>699</v>
      </c>
      <c r="C53" s="1033">
        <v>210303.62</v>
      </c>
      <c r="D53" s="1034">
        <v>0</v>
      </c>
      <c r="E53" s="1034">
        <f t="shared" si="19"/>
        <v>19604.574745762711</v>
      </c>
      <c r="F53" s="1034">
        <v>0</v>
      </c>
      <c r="G53" s="1034">
        <f t="shared" si="20"/>
        <v>16931.223644067795</v>
      </c>
      <c r="H53" s="1034">
        <v>0</v>
      </c>
      <c r="I53" s="1034">
        <f t="shared" si="21"/>
        <v>17822.340677966102</v>
      </c>
      <c r="J53" s="1034">
        <v>0</v>
      </c>
      <c r="K53" s="1034">
        <f t="shared" si="22"/>
        <v>18713.457711864405</v>
      </c>
      <c r="L53" s="1034">
        <v>0</v>
      </c>
      <c r="M53" s="1034">
        <f t="shared" si="23"/>
        <v>19604.574745762711</v>
      </c>
      <c r="N53" s="1034">
        <v>0</v>
      </c>
      <c r="O53" s="1034">
        <f t="shared" si="24"/>
        <v>18713.457711864405</v>
      </c>
      <c r="P53" s="1034">
        <v>0</v>
      </c>
      <c r="Q53" s="1034">
        <f t="shared" si="25"/>
        <v>19604.574745762711</v>
      </c>
      <c r="R53" s="1034">
        <v>0</v>
      </c>
      <c r="S53" s="1034">
        <f t="shared" si="26"/>
        <v>10693.40440677966</v>
      </c>
      <c r="T53" s="1034">
        <v>0</v>
      </c>
      <c r="U53" s="1034">
        <f t="shared" si="27"/>
        <v>17822.340677966102</v>
      </c>
      <c r="V53" s="1034">
        <v>0</v>
      </c>
      <c r="W53" s="1034">
        <f t="shared" si="28"/>
        <v>19604.574745762711</v>
      </c>
      <c r="X53" s="1034">
        <v>0</v>
      </c>
      <c r="Y53" s="1034">
        <f t="shared" si="29"/>
        <v>18713.457711864405</v>
      </c>
      <c r="Z53" s="1034">
        <v>0</v>
      </c>
      <c r="AA53" s="1034">
        <f t="shared" si="30"/>
        <v>12475.63847457627</v>
      </c>
      <c r="AB53" s="1034">
        <v>0</v>
      </c>
    </row>
    <row r="54" spans="1:28" ht="24" customHeight="1" thickTop="1" thickBot="1" x14ac:dyDescent="0.3">
      <c r="A54" s="559" t="s">
        <v>505</v>
      </c>
      <c r="B54" s="559" t="s">
        <v>506</v>
      </c>
      <c r="C54" s="1033">
        <v>24957.200000000001</v>
      </c>
      <c r="D54" s="1034">
        <v>0</v>
      </c>
      <c r="E54" s="1034">
        <f t="shared" si="19"/>
        <v>2326.5186440677967</v>
      </c>
      <c r="F54" s="1034">
        <v>0</v>
      </c>
      <c r="G54" s="1034">
        <f t="shared" si="20"/>
        <v>2009.2661016949153</v>
      </c>
      <c r="H54" s="1034">
        <v>0</v>
      </c>
      <c r="I54" s="1034">
        <f t="shared" si="21"/>
        <v>2115.0169491525426</v>
      </c>
      <c r="J54" s="1034">
        <v>0</v>
      </c>
      <c r="K54" s="1034">
        <f t="shared" si="22"/>
        <v>2220.7677966101696</v>
      </c>
      <c r="L54" s="1034">
        <v>0</v>
      </c>
      <c r="M54" s="1034">
        <f t="shared" si="23"/>
        <v>2326.5186440677967</v>
      </c>
      <c r="N54" s="1034">
        <v>0</v>
      </c>
      <c r="O54" s="1034">
        <f t="shared" si="24"/>
        <v>2220.7677966101696</v>
      </c>
      <c r="P54" s="1034">
        <v>0</v>
      </c>
      <c r="Q54" s="1034">
        <f t="shared" si="25"/>
        <v>2326.5186440677967</v>
      </c>
      <c r="R54" s="1034">
        <v>0</v>
      </c>
      <c r="S54" s="1034">
        <f t="shared" si="26"/>
        <v>1269.0101694915256</v>
      </c>
      <c r="T54" s="1034">
        <v>0</v>
      </c>
      <c r="U54" s="1034">
        <f t="shared" si="27"/>
        <v>2115.0169491525426</v>
      </c>
      <c r="V54" s="1034">
        <v>0</v>
      </c>
      <c r="W54" s="1034">
        <f t="shared" si="28"/>
        <v>2326.5186440677967</v>
      </c>
      <c r="X54" s="1034">
        <v>0</v>
      </c>
      <c r="Y54" s="1034">
        <f t="shared" si="29"/>
        <v>2220.7677966101696</v>
      </c>
      <c r="Z54" s="1034">
        <v>0</v>
      </c>
      <c r="AA54" s="1034">
        <f t="shared" si="30"/>
        <v>1480.5118644067795</v>
      </c>
      <c r="AB54" s="1034">
        <v>0</v>
      </c>
    </row>
    <row r="55" spans="1:28" ht="24" customHeight="1" thickTop="1" thickBot="1" x14ac:dyDescent="0.3">
      <c r="A55" s="559" t="s">
        <v>507</v>
      </c>
      <c r="B55" s="1036" t="s">
        <v>508</v>
      </c>
      <c r="C55" s="1033">
        <v>593105.98</v>
      </c>
      <c r="D55" s="1034">
        <v>0</v>
      </c>
      <c r="E55" s="1034">
        <f>C55/12</f>
        <v>49425.498333333329</v>
      </c>
      <c r="F55" s="1034">
        <v>0</v>
      </c>
      <c r="G55" s="1034">
        <f>C55/12</f>
        <v>49425.498333333329</v>
      </c>
      <c r="H55" s="1034">
        <v>0</v>
      </c>
      <c r="I55" s="1034">
        <f>C55/12</f>
        <v>49425.498333333329</v>
      </c>
      <c r="J55" s="1034">
        <v>0</v>
      </c>
      <c r="K55" s="1034">
        <f>C55/12</f>
        <v>49425.498333333329</v>
      </c>
      <c r="L55" s="1034">
        <v>0</v>
      </c>
      <c r="M55" s="1034">
        <f>C55/12</f>
        <v>49425.498333333329</v>
      </c>
      <c r="N55" s="1034">
        <v>0</v>
      </c>
      <c r="O55" s="1034">
        <f>$C55/12</f>
        <v>49425.498333333329</v>
      </c>
      <c r="P55" s="1034">
        <v>0</v>
      </c>
      <c r="Q55" s="1034">
        <f>$C55/12</f>
        <v>49425.498333333329</v>
      </c>
      <c r="R55" s="1034">
        <v>0</v>
      </c>
      <c r="S55" s="1034">
        <f>$C55/12</f>
        <v>49425.498333333329</v>
      </c>
      <c r="T55" s="1034">
        <v>0</v>
      </c>
      <c r="U55" s="1034">
        <f>$C55/12</f>
        <v>49425.498333333329</v>
      </c>
      <c r="V55" s="1034">
        <v>0</v>
      </c>
      <c r="W55" s="1034">
        <f>$C55/12</f>
        <v>49425.498333333329</v>
      </c>
      <c r="X55" s="1034">
        <v>0</v>
      </c>
      <c r="Y55" s="1034">
        <f>$C55/12</f>
        <v>49425.498333333329</v>
      </c>
      <c r="Z55" s="1034">
        <v>0</v>
      </c>
      <c r="AA55" s="1034">
        <f>$C55/12</f>
        <v>49425.498333333329</v>
      </c>
      <c r="AB55" s="1034">
        <v>0</v>
      </c>
    </row>
    <row r="56" spans="1:28" ht="24" customHeight="1" thickTop="1" thickBot="1" x14ac:dyDescent="0.3">
      <c r="A56" s="559" t="s">
        <v>509</v>
      </c>
      <c r="B56" s="1036" t="s">
        <v>510</v>
      </c>
      <c r="C56" s="1033">
        <v>0</v>
      </c>
      <c r="D56" s="1034">
        <v>0</v>
      </c>
      <c r="E56" s="1034">
        <f>($C56*$E$1)/$AC$1</f>
        <v>0</v>
      </c>
      <c r="F56" s="1034">
        <v>0</v>
      </c>
      <c r="G56" s="1034">
        <f>($C56*$G$1)/$AC$1</f>
        <v>0</v>
      </c>
      <c r="H56" s="1034">
        <v>0</v>
      </c>
      <c r="I56" s="1034">
        <f>($C56*$I$1)/$AC$1</f>
        <v>0</v>
      </c>
      <c r="J56" s="1034">
        <v>0</v>
      </c>
      <c r="K56" s="1034">
        <f>($C56*$K$1)/$AC$1</f>
        <v>0</v>
      </c>
      <c r="L56" s="1034">
        <v>0</v>
      </c>
      <c r="M56" s="1034">
        <f>($C56*$M$1)/$AC$1</f>
        <v>0</v>
      </c>
      <c r="N56" s="1034">
        <v>0</v>
      </c>
      <c r="O56" s="1034">
        <f>($C56*$O$1)/$AC$1</f>
        <v>0</v>
      </c>
      <c r="P56" s="1034">
        <v>0</v>
      </c>
      <c r="Q56" s="1034">
        <f>($C56*$Q$1)/$AC$1</f>
        <v>0</v>
      </c>
      <c r="R56" s="1034">
        <v>0</v>
      </c>
      <c r="S56" s="1034">
        <f>($C56*$S$1)/$AC$1</f>
        <v>0</v>
      </c>
      <c r="T56" s="1034">
        <v>0</v>
      </c>
      <c r="U56" s="1034">
        <f>($C56*$U$1)/$AC$1</f>
        <v>0</v>
      </c>
      <c r="V56" s="1034">
        <v>0</v>
      </c>
      <c r="W56" s="1034">
        <f>($C56*$W$1)/$AC$1</f>
        <v>0</v>
      </c>
      <c r="X56" s="1034">
        <v>0</v>
      </c>
      <c r="Y56" s="1034">
        <f>($C56*$Y$1)/$AC$1</f>
        <v>0</v>
      </c>
      <c r="Z56" s="1034">
        <v>0</v>
      </c>
      <c r="AA56" s="1034">
        <f>($C56*$AA$1)/$AC$1</f>
        <v>0</v>
      </c>
      <c r="AB56" s="1034">
        <v>0</v>
      </c>
    </row>
    <row r="57" spans="1:28" ht="24" customHeight="1" thickTop="1" thickBot="1" x14ac:dyDescent="0.3">
      <c r="A57" s="559" t="s">
        <v>511</v>
      </c>
      <c r="B57" s="1036" t="s">
        <v>512</v>
      </c>
      <c r="C57" s="1033">
        <v>195971.61</v>
      </c>
      <c r="D57" s="1034">
        <v>0</v>
      </c>
      <c r="E57" s="1034">
        <f>C57/12</f>
        <v>16330.967499999999</v>
      </c>
      <c r="F57" s="1034">
        <v>0</v>
      </c>
      <c r="G57" s="1034">
        <f>C57/12</f>
        <v>16330.967499999999</v>
      </c>
      <c r="H57" s="1034">
        <v>0</v>
      </c>
      <c r="I57" s="1034">
        <f>C57/12</f>
        <v>16330.967499999999</v>
      </c>
      <c r="J57" s="1034">
        <v>0</v>
      </c>
      <c r="K57" s="1034">
        <f>C57/12</f>
        <v>16330.967499999999</v>
      </c>
      <c r="L57" s="1034">
        <v>0</v>
      </c>
      <c r="M57" s="1034">
        <f>C57/12</f>
        <v>16330.967499999999</v>
      </c>
      <c r="N57" s="1034">
        <v>0</v>
      </c>
      <c r="O57" s="1034">
        <f t="shared" ref="O57:AA60" si="31">$C57/12</f>
        <v>16330.967499999999</v>
      </c>
      <c r="P57" s="1034">
        <v>0</v>
      </c>
      <c r="Q57" s="1034">
        <f t="shared" si="31"/>
        <v>16330.967499999999</v>
      </c>
      <c r="R57" s="1034">
        <v>0</v>
      </c>
      <c r="S57" s="1034">
        <f t="shared" si="31"/>
        <v>16330.967499999999</v>
      </c>
      <c r="T57" s="1034">
        <v>0</v>
      </c>
      <c r="U57" s="1034">
        <f t="shared" si="31"/>
        <v>16330.967499999999</v>
      </c>
      <c r="V57" s="1034">
        <v>0</v>
      </c>
      <c r="W57" s="1034">
        <f t="shared" si="31"/>
        <v>16330.967499999999</v>
      </c>
      <c r="X57" s="1034">
        <v>0</v>
      </c>
      <c r="Y57" s="1034">
        <f t="shared" si="31"/>
        <v>16330.967499999999</v>
      </c>
      <c r="Z57" s="1034">
        <v>0</v>
      </c>
      <c r="AA57" s="1034">
        <f t="shared" si="31"/>
        <v>16330.967499999999</v>
      </c>
      <c r="AB57" s="1034">
        <v>0</v>
      </c>
    </row>
    <row r="58" spans="1:28" ht="24" customHeight="1" thickTop="1" thickBot="1" x14ac:dyDescent="0.3">
      <c r="A58" s="559" t="s">
        <v>513</v>
      </c>
      <c r="B58" s="1036" t="s">
        <v>514</v>
      </c>
      <c r="C58" s="1033">
        <v>2000</v>
      </c>
      <c r="D58" s="1034">
        <v>0</v>
      </c>
      <c r="E58" s="1034">
        <f>($C58*$E$1)/$AC$1</f>
        <v>186.4406779661017</v>
      </c>
      <c r="F58" s="1034">
        <v>0</v>
      </c>
      <c r="G58" s="1034">
        <f>C58/12</f>
        <v>166.66666666666666</v>
      </c>
      <c r="H58" s="1034">
        <v>0</v>
      </c>
      <c r="I58" s="1034">
        <f>C58/12</f>
        <v>166.66666666666666</v>
      </c>
      <c r="J58" s="1034">
        <v>0</v>
      </c>
      <c r="K58" s="1034">
        <f>C58/12</f>
        <v>166.66666666666666</v>
      </c>
      <c r="L58" s="1034">
        <v>0</v>
      </c>
      <c r="M58" s="1034">
        <f>C58/12</f>
        <v>166.66666666666666</v>
      </c>
      <c r="N58" s="1034">
        <v>0</v>
      </c>
      <c r="O58" s="1034">
        <f t="shared" si="31"/>
        <v>166.66666666666666</v>
      </c>
      <c r="P58" s="1034">
        <v>0</v>
      </c>
      <c r="Q58" s="1034">
        <f t="shared" si="31"/>
        <v>166.66666666666666</v>
      </c>
      <c r="R58" s="1034">
        <v>0</v>
      </c>
      <c r="S58" s="1034">
        <f t="shared" si="31"/>
        <v>166.66666666666666</v>
      </c>
      <c r="T58" s="1034">
        <v>0</v>
      </c>
      <c r="U58" s="1034">
        <f t="shared" si="31"/>
        <v>166.66666666666666</v>
      </c>
      <c r="V58" s="1034">
        <v>0</v>
      </c>
      <c r="W58" s="1034">
        <f t="shared" si="31"/>
        <v>166.66666666666666</v>
      </c>
      <c r="X58" s="1034">
        <v>0</v>
      </c>
      <c r="Y58" s="1034">
        <f t="shared" si="31"/>
        <v>166.66666666666666</v>
      </c>
      <c r="Z58" s="1034">
        <v>0</v>
      </c>
      <c r="AA58" s="1034">
        <f t="shared" si="31"/>
        <v>166.66666666666666</v>
      </c>
      <c r="AB58" s="1034">
        <v>0</v>
      </c>
    </row>
    <row r="59" spans="1:28" ht="24" customHeight="1" thickTop="1" thickBot="1" x14ac:dyDescent="0.3">
      <c r="A59" s="559" t="s">
        <v>515</v>
      </c>
      <c r="B59" s="1036" t="s">
        <v>690</v>
      </c>
      <c r="C59" s="1033">
        <v>0</v>
      </c>
      <c r="D59" s="1034">
        <v>0</v>
      </c>
      <c r="E59" s="1034">
        <f>C59/12</f>
        <v>0</v>
      </c>
      <c r="F59" s="1034">
        <v>0</v>
      </c>
      <c r="G59" s="1034">
        <f>C59/12</f>
        <v>0</v>
      </c>
      <c r="H59" s="1034">
        <v>0</v>
      </c>
      <c r="I59" s="1034">
        <f>C59/12</f>
        <v>0</v>
      </c>
      <c r="J59" s="1034">
        <v>0</v>
      </c>
      <c r="K59" s="1034">
        <f>C59/12</f>
        <v>0</v>
      </c>
      <c r="L59" s="1034">
        <v>0</v>
      </c>
      <c r="M59" s="1034">
        <f>C59/12</f>
        <v>0</v>
      </c>
      <c r="N59" s="1034">
        <v>0</v>
      </c>
      <c r="O59" s="1034">
        <f t="shared" si="31"/>
        <v>0</v>
      </c>
      <c r="P59" s="1034">
        <v>0</v>
      </c>
      <c r="Q59" s="1034">
        <f t="shared" si="31"/>
        <v>0</v>
      </c>
      <c r="R59" s="1034">
        <v>0</v>
      </c>
      <c r="S59" s="1034">
        <f t="shared" si="31"/>
        <v>0</v>
      </c>
      <c r="T59" s="1034">
        <v>0</v>
      </c>
      <c r="U59" s="1034">
        <f t="shared" si="31"/>
        <v>0</v>
      </c>
      <c r="V59" s="1034">
        <v>0</v>
      </c>
      <c r="W59" s="1034">
        <f t="shared" si="31"/>
        <v>0</v>
      </c>
      <c r="X59" s="1034">
        <v>0</v>
      </c>
      <c r="Y59" s="1034">
        <f t="shared" si="31"/>
        <v>0</v>
      </c>
      <c r="Z59" s="1034">
        <v>0</v>
      </c>
      <c r="AA59" s="1034">
        <f t="shared" si="31"/>
        <v>0</v>
      </c>
      <c r="AB59" s="1034">
        <v>0</v>
      </c>
    </row>
    <row r="60" spans="1:28" ht="24" customHeight="1" thickTop="1" thickBot="1" x14ac:dyDescent="0.3">
      <c r="A60" s="559" t="s">
        <v>516</v>
      </c>
      <c r="B60" s="1036" t="s">
        <v>517</v>
      </c>
      <c r="C60" s="1033">
        <v>1840.06</v>
      </c>
      <c r="D60" s="1034">
        <v>0</v>
      </c>
      <c r="E60" s="1034">
        <f>($C60*$E$1)/$AC$1</f>
        <v>171.53101694915253</v>
      </c>
      <c r="F60" s="1034">
        <v>0</v>
      </c>
      <c r="G60" s="1034">
        <f>C60/12</f>
        <v>153.33833333333334</v>
      </c>
      <c r="H60" s="1034">
        <v>0</v>
      </c>
      <c r="I60" s="1034">
        <f>C60/12</f>
        <v>153.33833333333334</v>
      </c>
      <c r="J60" s="1034">
        <v>0</v>
      </c>
      <c r="K60" s="1034">
        <f>C60/12</f>
        <v>153.33833333333334</v>
      </c>
      <c r="L60" s="1034">
        <v>0</v>
      </c>
      <c r="M60" s="1034">
        <f>C60/12</f>
        <v>153.33833333333334</v>
      </c>
      <c r="N60" s="1034">
        <v>0</v>
      </c>
      <c r="O60" s="1034">
        <f t="shared" si="31"/>
        <v>153.33833333333334</v>
      </c>
      <c r="P60" s="1034">
        <v>0</v>
      </c>
      <c r="Q60" s="1034">
        <f t="shared" si="31"/>
        <v>153.33833333333334</v>
      </c>
      <c r="R60" s="1034">
        <v>0</v>
      </c>
      <c r="S60" s="1034">
        <f t="shared" si="31"/>
        <v>153.33833333333334</v>
      </c>
      <c r="T60" s="1034">
        <v>0</v>
      </c>
      <c r="U60" s="1034">
        <f t="shared" si="31"/>
        <v>153.33833333333334</v>
      </c>
      <c r="V60" s="1034">
        <v>0</v>
      </c>
      <c r="W60" s="1034">
        <f t="shared" si="31"/>
        <v>153.33833333333334</v>
      </c>
      <c r="X60" s="1034">
        <v>0</v>
      </c>
      <c r="Y60" s="1034">
        <f t="shared" si="31"/>
        <v>153.33833333333334</v>
      </c>
      <c r="Z60" s="1034">
        <v>0</v>
      </c>
      <c r="AA60" s="1034">
        <f t="shared" si="31"/>
        <v>153.33833333333334</v>
      </c>
      <c r="AB60" s="1034">
        <v>0</v>
      </c>
    </row>
    <row r="61" spans="1:28" ht="24" customHeight="1" thickTop="1" thickBot="1" x14ac:dyDescent="0.3">
      <c r="A61" s="559" t="s">
        <v>518</v>
      </c>
      <c r="B61" s="1036" t="s">
        <v>519</v>
      </c>
      <c r="C61" s="1033">
        <v>6000</v>
      </c>
      <c r="D61" s="1034">
        <v>0</v>
      </c>
      <c r="E61" s="1034">
        <f>($C61*$E$1)/$AC$1</f>
        <v>559.32203389830511</v>
      </c>
      <c r="F61" s="1034">
        <v>0</v>
      </c>
      <c r="G61" s="1034">
        <f>($C61*$G$1)/$AC$1</f>
        <v>483.05084745762713</v>
      </c>
      <c r="H61" s="1034">
        <v>0</v>
      </c>
      <c r="I61" s="1034">
        <f>($C61*$I$1)/$AC$1</f>
        <v>508.47457627118644</v>
      </c>
      <c r="J61" s="1034">
        <v>0</v>
      </c>
      <c r="K61" s="1034">
        <f>($C61*$K$1)/$AC$1</f>
        <v>533.89830508474574</v>
      </c>
      <c r="L61" s="1034">
        <v>0</v>
      </c>
      <c r="M61" s="1034">
        <f>($C61*$M$1)/$AC$1</f>
        <v>559.32203389830511</v>
      </c>
      <c r="N61" s="1034">
        <v>0</v>
      </c>
      <c r="O61" s="1034">
        <f>($C61*$O$1)/$AC$1</f>
        <v>533.89830508474574</v>
      </c>
      <c r="P61" s="1034">
        <v>0</v>
      </c>
      <c r="Q61" s="1034">
        <f>($C61*$Q$1)/$AC$1</f>
        <v>559.32203389830511</v>
      </c>
      <c r="R61" s="1034">
        <v>0</v>
      </c>
      <c r="S61" s="1034">
        <f>($C61*$S$1)/$AC$1</f>
        <v>305.08474576271186</v>
      </c>
      <c r="T61" s="1034">
        <v>0</v>
      </c>
      <c r="U61" s="1034">
        <f>($C61*$U$1)/$AC$1</f>
        <v>508.47457627118644</v>
      </c>
      <c r="V61" s="1034">
        <v>0</v>
      </c>
      <c r="W61" s="1034">
        <f>($C61*$W$1)/$AC$1</f>
        <v>559.32203389830511</v>
      </c>
      <c r="X61" s="1034">
        <v>0</v>
      </c>
      <c r="Y61" s="1034">
        <f>($C61*$Y$1)/$AC$1</f>
        <v>533.89830508474574</v>
      </c>
      <c r="Z61" s="1034">
        <v>0</v>
      </c>
      <c r="AA61" s="1034">
        <f>($C61*$AA$1)/$AC$1</f>
        <v>355.93220338983053</v>
      </c>
      <c r="AB61" s="1034">
        <v>0</v>
      </c>
    </row>
    <row r="62" spans="1:28" ht="24" customHeight="1" thickTop="1" thickBot="1" x14ac:dyDescent="0.3">
      <c r="A62" s="1035">
        <v>6500000</v>
      </c>
      <c r="B62" s="1036" t="s">
        <v>700</v>
      </c>
      <c r="C62" s="1033">
        <v>0</v>
      </c>
      <c r="D62" s="1034">
        <v>0</v>
      </c>
      <c r="E62" s="1034">
        <f>C62/12</f>
        <v>0</v>
      </c>
      <c r="F62" s="1034">
        <v>0</v>
      </c>
      <c r="G62" s="1034">
        <f>C62/12</f>
        <v>0</v>
      </c>
      <c r="H62" s="1034">
        <v>0</v>
      </c>
      <c r="I62" s="1034">
        <f>C62/12</f>
        <v>0</v>
      </c>
      <c r="J62" s="1034">
        <v>0</v>
      </c>
      <c r="K62" s="1034">
        <f>C62/12</f>
        <v>0</v>
      </c>
      <c r="L62" s="1034">
        <v>0</v>
      </c>
      <c r="M62" s="1034">
        <f>C62/12</f>
        <v>0</v>
      </c>
      <c r="N62" s="1034">
        <v>0</v>
      </c>
      <c r="O62" s="1034">
        <f t="shared" ref="O62:AA66" si="32">$C62/12</f>
        <v>0</v>
      </c>
      <c r="P62" s="1034">
        <v>0</v>
      </c>
      <c r="Q62" s="1034">
        <f t="shared" si="32"/>
        <v>0</v>
      </c>
      <c r="R62" s="1034">
        <v>0</v>
      </c>
      <c r="S62" s="1034">
        <f t="shared" si="32"/>
        <v>0</v>
      </c>
      <c r="T62" s="1034">
        <v>0</v>
      </c>
      <c r="U62" s="1034">
        <f t="shared" si="32"/>
        <v>0</v>
      </c>
      <c r="V62" s="1034">
        <v>0</v>
      </c>
      <c r="W62" s="1034">
        <f t="shared" si="32"/>
        <v>0</v>
      </c>
      <c r="X62" s="1034">
        <v>0</v>
      </c>
      <c r="Y62" s="1034">
        <f t="shared" si="32"/>
        <v>0</v>
      </c>
      <c r="Z62" s="1034">
        <v>0</v>
      </c>
      <c r="AA62" s="1034">
        <f t="shared" si="32"/>
        <v>0</v>
      </c>
      <c r="AB62" s="1034">
        <v>0</v>
      </c>
    </row>
    <row r="63" spans="1:28" ht="24" customHeight="1" thickTop="1" thickBot="1" x14ac:dyDescent="0.3">
      <c r="A63" s="1035">
        <v>6622000</v>
      </c>
      <c r="B63" s="1036" t="s">
        <v>701</v>
      </c>
      <c r="C63" s="1033">
        <v>0</v>
      </c>
      <c r="D63" s="1034">
        <v>0</v>
      </c>
      <c r="E63" s="1034">
        <f>C63/12</f>
        <v>0</v>
      </c>
      <c r="F63" s="1034">
        <v>0</v>
      </c>
      <c r="G63" s="1034">
        <f>C63/12</f>
        <v>0</v>
      </c>
      <c r="H63" s="1034">
        <v>0</v>
      </c>
      <c r="I63" s="1034">
        <f>C63/12</f>
        <v>0</v>
      </c>
      <c r="J63" s="1034">
        <v>0</v>
      </c>
      <c r="K63" s="1034">
        <f>C63/12</f>
        <v>0</v>
      </c>
      <c r="L63" s="1034">
        <v>0</v>
      </c>
      <c r="M63" s="1034">
        <f>C63/12</f>
        <v>0</v>
      </c>
      <c r="N63" s="1034">
        <v>0</v>
      </c>
      <c r="O63" s="1034">
        <f t="shared" si="32"/>
        <v>0</v>
      </c>
      <c r="P63" s="1034">
        <v>0</v>
      </c>
      <c r="Q63" s="1034">
        <f t="shared" si="32"/>
        <v>0</v>
      </c>
      <c r="R63" s="1034">
        <v>0</v>
      </c>
      <c r="S63" s="1034">
        <f t="shared" si="32"/>
        <v>0</v>
      </c>
      <c r="T63" s="1034">
        <v>0</v>
      </c>
      <c r="U63" s="1034">
        <f t="shared" si="32"/>
        <v>0</v>
      </c>
      <c r="V63" s="1034">
        <v>0</v>
      </c>
      <c r="W63" s="1034">
        <f t="shared" si="32"/>
        <v>0</v>
      </c>
      <c r="X63" s="1034">
        <v>0</v>
      </c>
      <c r="Y63" s="1034">
        <f t="shared" si="32"/>
        <v>0</v>
      </c>
      <c r="Z63" s="1034">
        <v>0</v>
      </c>
      <c r="AA63" s="1034">
        <f t="shared" si="32"/>
        <v>0</v>
      </c>
      <c r="AB63" s="1034">
        <v>0</v>
      </c>
    </row>
    <row r="64" spans="1:28" ht="24" customHeight="1" thickTop="1" thickBot="1" x14ac:dyDescent="0.3">
      <c r="A64" s="1035">
        <v>6622001</v>
      </c>
      <c r="B64" s="1036" t="s">
        <v>702</v>
      </c>
      <c r="C64" s="1033">
        <v>11748.36</v>
      </c>
      <c r="D64" s="1034">
        <v>0</v>
      </c>
      <c r="E64" s="1034">
        <f>C64/12</f>
        <v>979.03000000000009</v>
      </c>
      <c r="F64" s="1034">
        <v>0</v>
      </c>
      <c r="G64" s="1034">
        <f>C64/12</f>
        <v>979.03000000000009</v>
      </c>
      <c r="H64" s="1034">
        <v>0</v>
      </c>
      <c r="I64" s="1034">
        <f>C64/12</f>
        <v>979.03000000000009</v>
      </c>
      <c r="J64" s="1034">
        <v>0</v>
      </c>
      <c r="K64" s="1034">
        <f>C64/12</f>
        <v>979.03000000000009</v>
      </c>
      <c r="L64" s="1034">
        <v>0</v>
      </c>
      <c r="M64" s="1034">
        <f>C64/12</f>
        <v>979.03000000000009</v>
      </c>
      <c r="N64" s="1034">
        <v>0</v>
      </c>
      <c r="O64" s="1034">
        <f t="shared" si="32"/>
        <v>979.03000000000009</v>
      </c>
      <c r="P64" s="1034">
        <v>0</v>
      </c>
      <c r="Q64" s="1034">
        <f t="shared" si="32"/>
        <v>979.03000000000009</v>
      </c>
      <c r="R64" s="1034">
        <v>0</v>
      </c>
      <c r="S64" s="1034">
        <f t="shared" si="32"/>
        <v>979.03000000000009</v>
      </c>
      <c r="T64" s="1034">
        <v>0</v>
      </c>
      <c r="U64" s="1034">
        <f t="shared" si="32"/>
        <v>979.03000000000009</v>
      </c>
      <c r="V64" s="1034">
        <v>0</v>
      </c>
      <c r="W64" s="1034">
        <f t="shared" si="32"/>
        <v>979.03000000000009</v>
      </c>
      <c r="X64" s="1034">
        <v>0</v>
      </c>
      <c r="Y64" s="1034">
        <f t="shared" si="32"/>
        <v>979.03000000000009</v>
      </c>
      <c r="Z64" s="1034">
        <v>0</v>
      </c>
      <c r="AA64" s="1034">
        <f t="shared" si="32"/>
        <v>979.03000000000009</v>
      </c>
      <c r="AB64" s="1034">
        <v>0</v>
      </c>
    </row>
    <row r="65" spans="1:28" ht="24" customHeight="1" thickTop="1" thickBot="1" x14ac:dyDescent="0.3">
      <c r="A65" s="1035">
        <v>6623002</v>
      </c>
      <c r="B65" s="1036" t="s">
        <v>1007</v>
      </c>
      <c r="C65" s="1428">
        <v>235.45</v>
      </c>
      <c r="D65" s="1429">
        <v>0</v>
      </c>
      <c r="E65" s="1034">
        <f>C65/12</f>
        <v>19.620833333333334</v>
      </c>
      <c r="F65" s="1034">
        <v>0</v>
      </c>
      <c r="G65" s="1034">
        <f>C65/12</f>
        <v>19.620833333333334</v>
      </c>
      <c r="H65" s="1034">
        <v>0</v>
      </c>
      <c r="I65" s="1034">
        <f>C65/12</f>
        <v>19.620833333333334</v>
      </c>
      <c r="J65" s="1034">
        <v>0</v>
      </c>
      <c r="K65" s="1034">
        <f>C65/12</f>
        <v>19.620833333333334</v>
      </c>
      <c r="L65" s="1034">
        <v>0</v>
      </c>
      <c r="M65" s="1034">
        <f>C65/12</f>
        <v>19.620833333333334</v>
      </c>
      <c r="N65" s="1034">
        <v>0</v>
      </c>
      <c r="O65" s="1034">
        <f t="shared" si="32"/>
        <v>19.620833333333334</v>
      </c>
      <c r="P65" s="1034">
        <v>0</v>
      </c>
      <c r="Q65" s="1034">
        <f t="shared" si="32"/>
        <v>19.620833333333334</v>
      </c>
      <c r="R65" s="1034">
        <v>0</v>
      </c>
      <c r="S65" s="1034">
        <f t="shared" si="32"/>
        <v>19.620833333333334</v>
      </c>
      <c r="T65" s="1034">
        <v>0</v>
      </c>
      <c r="U65" s="1034">
        <f t="shared" si="32"/>
        <v>19.620833333333334</v>
      </c>
      <c r="V65" s="1034">
        <v>0</v>
      </c>
      <c r="W65" s="1034">
        <f t="shared" si="32"/>
        <v>19.620833333333334</v>
      </c>
      <c r="X65" s="1034">
        <v>0</v>
      </c>
      <c r="Y65" s="1034">
        <f t="shared" si="32"/>
        <v>19.620833333333334</v>
      </c>
      <c r="Z65" s="1034">
        <v>0</v>
      </c>
      <c r="AA65" s="1034">
        <f t="shared" si="32"/>
        <v>19.620833333333334</v>
      </c>
      <c r="AB65" s="1429">
        <v>0</v>
      </c>
    </row>
    <row r="66" spans="1:28" ht="24" customHeight="1" thickTop="1" thickBot="1" x14ac:dyDescent="0.3">
      <c r="A66" s="1035">
        <v>6623003</v>
      </c>
      <c r="B66" s="1036" t="s">
        <v>1008</v>
      </c>
      <c r="C66" s="1428">
        <v>10.54</v>
      </c>
      <c r="D66" s="1429">
        <v>0</v>
      </c>
      <c r="E66" s="1429">
        <f>C66/12</f>
        <v>0.8783333333333333</v>
      </c>
      <c r="F66" s="1429"/>
      <c r="G66" s="1429">
        <f>C66/12</f>
        <v>0.8783333333333333</v>
      </c>
      <c r="H66" s="1429"/>
      <c r="I66" s="1429">
        <f>C66/12</f>
        <v>0.8783333333333333</v>
      </c>
      <c r="J66" s="1429"/>
      <c r="K66" s="1429">
        <f>C66/12</f>
        <v>0.8783333333333333</v>
      </c>
      <c r="L66" s="1429"/>
      <c r="M66" s="1429">
        <f>C66/12</f>
        <v>0.8783333333333333</v>
      </c>
      <c r="N66" s="1429"/>
      <c r="O66" s="1429">
        <f t="shared" si="32"/>
        <v>0.8783333333333333</v>
      </c>
      <c r="P66" s="1429"/>
      <c r="Q66" s="1429">
        <f t="shared" si="32"/>
        <v>0.8783333333333333</v>
      </c>
      <c r="R66" s="1429"/>
      <c r="S66" s="1429">
        <f t="shared" si="32"/>
        <v>0.8783333333333333</v>
      </c>
      <c r="T66" s="1429"/>
      <c r="U66" s="1429">
        <f t="shared" si="32"/>
        <v>0.8783333333333333</v>
      </c>
      <c r="V66" s="1429"/>
      <c r="W66" s="1429">
        <f t="shared" si="32"/>
        <v>0.8783333333333333</v>
      </c>
      <c r="X66" s="1429"/>
      <c r="Y66" s="1429">
        <f t="shared" si="32"/>
        <v>0.8783333333333333</v>
      </c>
      <c r="Z66" s="1429"/>
      <c r="AA66" s="1429">
        <f t="shared" si="32"/>
        <v>0.8783333333333333</v>
      </c>
      <c r="AB66" s="1429"/>
    </row>
    <row r="67" spans="1:28" ht="24" customHeight="1" thickTop="1" thickBot="1" x14ac:dyDescent="0.3">
      <c r="A67" s="559" t="s">
        <v>520</v>
      </c>
      <c r="B67" s="559" t="s">
        <v>521</v>
      </c>
      <c r="C67" s="1511">
        <v>95.23</v>
      </c>
      <c r="D67" s="1034">
        <v>0</v>
      </c>
      <c r="E67" s="1034">
        <f>($C67*$E$1)/$AC$1</f>
        <v>8.8773728813559316</v>
      </c>
      <c r="F67" s="1034">
        <v>0</v>
      </c>
      <c r="G67" s="1034">
        <f>($C67*$G$1)/$AC$1</f>
        <v>7.6668220338983053</v>
      </c>
      <c r="H67" s="1034">
        <v>0</v>
      </c>
      <c r="I67" s="1034">
        <f>($C67*$I$1)/$AC$1</f>
        <v>8.0703389830508474</v>
      </c>
      <c r="J67" s="1034">
        <v>0</v>
      </c>
      <c r="K67" s="1034">
        <f>($C67*$K$1)/$AC$1</f>
        <v>8.4738559322033904</v>
      </c>
      <c r="L67" s="1034">
        <v>0</v>
      </c>
      <c r="M67" s="1034">
        <f>($C67*$M$1)/$AC$1</f>
        <v>8.8773728813559316</v>
      </c>
      <c r="N67" s="1034">
        <v>0</v>
      </c>
      <c r="O67" s="1034">
        <f>($C67*$O$1)/$AC$1</f>
        <v>8.4738559322033904</v>
      </c>
      <c r="P67" s="1034">
        <v>0</v>
      </c>
      <c r="Q67" s="1034">
        <f>($C67*$Q$1)/$AC$1</f>
        <v>8.8773728813559316</v>
      </c>
      <c r="R67" s="1034">
        <v>0</v>
      </c>
      <c r="S67" s="1034">
        <f>($C67*$S$1)/$AC$1</f>
        <v>4.8422033898305088</v>
      </c>
      <c r="T67" s="1034">
        <v>0</v>
      </c>
      <c r="U67" s="1034">
        <f>($C67*$U$1)/$AC$1</f>
        <v>8.0703389830508474</v>
      </c>
      <c r="V67" s="1034">
        <v>0</v>
      </c>
      <c r="W67" s="1034">
        <f>($C67*$W$1)/$AC$1</f>
        <v>8.8773728813559316</v>
      </c>
      <c r="X67" s="1034">
        <v>0</v>
      </c>
      <c r="Y67" s="1034">
        <f>($C67*$Y$1)/$AC$1</f>
        <v>8.4738559322033904</v>
      </c>
      <c r="Z67" s="1034">
        <v>0</v>
      </c>
      <c r="AA67" s="1034">
        <f>($C67*$AA$1)/$AC$1</f>
        <v>5.649237288135593</v>
      </c>
      <c r="AB67" s="1034">
        <v>0</v>
      </c>
    </row>
    <row r="68" spans="1:28" ht="24" customHeight="1" thickTop="1" thickBot="1" x14ac:dyDescent="0.3">
      <c r="A68" s="559" t="s">
        <v>522</v>
      </c>
      <c r="B68" s="559" t="s">
        <v>523</v>
      </c>
      <c r="C68" s="1033">
        <v>0</v>
      </c>
      <c r="D68" s="1034">
        <v>0</v>
      </c>
      <c r="E68" s="1034">
        <f>($C68*$E$1)/$AC$1</f>
        <v>0</v>
      </c>
      <c r="F68" s="1034">
        <v>0</v>
      </c>
      <c r="G68" s="1034">
        <f>($C68*$G$1)/$AC$1</f>
        <v>0</v>
      </c>
      <c r="H68" s="1034">
        <v>0</v>
      </c>
      <c r="I68" s="1034">
        <f>($C68*$I$1)/$AC$1</f>
        <v>0</v>
      </c>
      <c r="J68" s="1034">
        <v>0</v>
      </c>
      <c r="K68" s="1034">
        <f>($C68*$K$1)/$AC$1</f>
        <v>0</v>
      </c>
      <c r="L68" s="1034">
        <v>0</v>
      </c>
      <c r="M68" s="1034">
        <f>($C68*$M$1)/$AC$1</f>
        <v>0</v>
      </c>
      <c r="N68" s="1034">
        <v>0</v>
      </c>
      <c r="O68" s="1034">
        <f>($C68*$O$1)/$AC$1</f>
        <v>0</v>
      </c>
      <c r="P68" s="1034">
        <v>0</v>
      </c>
      <c r="Q68" s="1034">
        <f>($C68*$Q$1)/$AC$1</f>
        <v>0</v>
      </c>
      <c r="R68" s="1034">
        <v>0</v>
      </c>
      <c r="S68" s="1034">
        <f>($C68*$S$1)/$AC$1</f>
        <v>0</v>
      </c>
      <c r="T68" s="1034">
        <v>0</v>
      </c>
      <c r="U68" s="1034">
        <f>($C68*$U$1)/$AC$1</f>
        <v>0</v>
      </c>
      <c r="V68" s="1034">
        <v>0</v>
      </c>
      <c r="W68" s="1034">
        <f>($C68*$W$1)/$AC$1</f>
        <v>0</v>
      </c>
      <c r="X68" s="1034">
        <v>0</v>
      </c>
      <c r="Y68" s="1034">
        <f>($C68*$Y$1)/$AC$1</f>
        <v>0</v>
      </c>
      <c r="Z68" s="1034">
        <v>0</v>
      </c>
      <c r="AA68" s="1034">
        <f>($C68*$AA$1)/$AC$1</f>
        <v>0</v>
      </c>
      <c r="AB68" s="1034">
        <v>0</v>
      </c>
    </row>
    <row r="69" spans="1:28" ht="24" customHeight="1" thickTop="1" thickBot="1" x14ac:dyDescent="0.3">
      <c r="A69" s="559" t="s">
        <v>524</v>
      </c>
      <c r="B69" s="559" t="s">
        <v>525</v>
      </c>
      <c r="C69" s="1033">
        <v>609.46</v>
      </c>
      <c r="D69" s="1034">
        <v>0</v>
      </c>
      <c r="E69" s="1034">
        <f>($C69*$E$1)/$AC$1</f>
        <v>56.814067796610175</v>
      </c>
      <c r="F69" s="1034">
        <v>0</v>
      </c>
      <c r="G69" s="1034">
        <f>($C69*$G$1)/$AC$1</f>
        <v>49.066694915254246</v>
      </c>
      <c r="H69" s="1034">
        <v>0</v>
      </c>
      <c r="I69" s="1034">
        <f>($C69*$I$1)/$AC$1</f>
        <v>51.649152542372882</v>
      </c>
      <c r="J69" s="1034">
        <v>0</v>
      </c>
      <c r="K69" s="1034">
        <f>($C69*$K$1)/$AC$1</f>
        <v>54.231610169491525</v>
      </c>
      <c r="L69" s="1034">
        <v>0</v>
      </c>
      <c r="M69" s="1034">
        <f>($C69*$M$1)/$AC$1</f>
        <v>56.814067796610175</v>
      </c>
      <c r="N69" s="1034">
        <v>0</v>
      </c>
      <c r="O69" s="1034">
        <f>($C69*$O$1)/$AC$1</f>
        <v>54.231610169491525</v>
      </c>
      <c r="P69" s="1034">
        <v>0</v>
      </c>
      <c r="Q69" s="1034">
        <f>($C69*$Q$1)/$AC$1</f>
        <v>56.814067796610175</v>
      </c>
      <c r="R69" s="1034">
        <v>0</v>
      </c>
      <c r="S69" s="1034">
        <f>($C69*$S$1)/$AC$1</f>
        <v>30.98949152542373</v>
      </c>
      <c r="T69" s="1034">
        <v>0</v>
      </c>
      <c r="U69" s="1034">
        <f>($C69*$U$1)/$AC$1</f>
        <v>51.649152542372882</v>
      </c>
      <c r="V69" s="1034">
        <v>0</v>
      </c>
      <c r="W69" s="1034">
        <f>($C69*$W$1)/$AC$1</f>
        <v>56.814067796610175</v>
      </c>
      <c r="X69" s="1034">
        <v>0</v>
      </c>
      <c r="Y69" s="1034">
        <f>($C69*$Y$1)/$AC$1</f>
        <v>54.231610169491525</v>
      </c>
      <c r="Z69" s="1034">
        <v>0</v>
      </c>
      <c r="AA69" s="1034">
        <f>($C69*$AA$1)/$AC$1</f>
        <v>36.154406779661016</v>
      </c>
      <c r="AB69" s="1034">
        <v>0</v>
      </c>
    </row>
    <row r="70" spans="1:28" ht="24" customHeight="1" thickTop="1" thickBot="1" x14ac:dyDescent="0.3">
      <c r="A70" s="559" t="s">
        <v>526</v>
      </c>
      <c r="B70" s="559" t="s">
        <v>527</v>
      </c>
      <c r="C70" s="1033">
        <v>0</v>
      </c>
      <c r="D70" s="1034">
        <v>0</v>
      </c>
      <c r="E70" s="1034">
        <f>($C70*$E$1)/$AC$1</f>
        <v>0</v>
      </c>
      <c r="F70" s="1034">
        <v>0</v>
      </c>
      <c r="G70" s="1034">
        <f>($C70*$G$1)/$AC$1</f>
        <v>0</v>
      </c>
      <c r="H70" s="1034">
        <v>0</v>
      </c>
      <c r="I70" s="1034">
        <f>($C70*$I$1)/$AC$1</f>
        <v>0</v>
      </c>
      <c r="J70" s="1034">
        <v>0</v>
      </c>
      <c r="K70" s="1034">
        <f>($C70*$K$1)/$AC$1</f>
        <v>0</v>
      </c>
      <c r="L70" s="1034">
        <v>0</v>
      </c>
      <c r="M70" s="1034">
        <f>($C70*$M$1)/$AC$1</f>
        <v>0</v>
      </c>
      <c r="N70" s="1034">
        <v>0</v>
      </c>
      <c r="O70" s="1034">
        <f>($C70*$O$1)/$AC$1</f>
        <v>0</v>
      </c>
      <c r="P70" s="1034">
        <v>0</v>
      </c>
      <c r="Q70" s="1034">
        <f>($C70*$Q$1)/$AC$1</f>
        <v>0</v>
      </c>
      <c r="R70" s="1034">
        <v>0</v>
      </c>
      <c r="S70" s="1034">
        <f>($C70*$S$1)/$AC$1</f>
        <v>0</v>
      </c>
      <c r="T70" s="1034">
        <v>0</v>
      </c>
      <c r="U70" s="1034">
        <f>($C70*$U$1)/$AC$1</f>
        <v>0</v>
      </c>
      <c r="V70" s="1034">
        <v>0</v>
      </c>
      <c r="W70" s="1034">
        <f>($C70*$W$1)/$AC$1</f>
        <v>0</v>
      </c>
      <c r="X70" s="1034">
        <v>0</v>
      </c>
      <c r="Y70" s="1034">
        <f>($C70*$Y$1)/$AC$1</f>
        <v>0</v>
      </c>
      <c r="Z70" s="1034">
        <v>0</v>
      </c>
      <c r="AA70" s="1034">
        <f>($C70*$AA$1)/$AC$1</f>
        <v>0</v>
      </c>
      <c r="AB70" s="1034">
        <v>0</v>
      </c>
    </row>
    <row r="71" spans="1:28" ht="24" customHeight="1" thickTop="1" thickBot="1" x14ac:dyDescent="0.3">
      <c r="A71" s="1035">
        <v>6780000</v>
      </c>
      <c r="B71" s="559" t="s">
        <v>335</v>
      </c>
      <c r="C71" s="1428">
        <v>210.5</v>
      </c>
      <c r="D71" s="1429">
        <v>0</v>
      </c>
      <c r="E71" s="1429">
        <f>($C71*$E$1)/$AC$1</f>
        <v>19.622881355932204</v>
      </c>
      <c r="F71" s="1429"/>
      <c r="G71" s="1429">
        <f>($C71*$G$1)/$AC$1</f>
        <v>16.947033898305083</v>
      </c>
      <c r="H71" s="1429"/>
      <c r="I71" s="1429">
        <f>($C71*$I$1)/$AC$1</f>
        <v>17.838983050847457</v>
      </c>
      <c r="J71" s="1429"/>
      <c r="K71" s="1429">
        <f>($C71*$K$1)/$AC$1</f>
        <v>18.73093220338983</v>
      </c>
      <c r="L71" s="1429"/>
      <c r="M71" s="1429">
        <f>($C71*$M$1)/$AC$1</f>
        <v>19.622881355932204</v>
      </c>
      <c r="N71" s="1429"/>
      <c r="O71" s="1429">
        <f>($C71*$O$1)/$AC$1</f>
        <v>18.73093220338983</v>
      </c>
      <c r="P71" s="1429"/>
      <c r="Q71" s="1429">
        <f>($C71*$Q$1)/$AC$1</f>
        <v>19.622881355932204</v>
      </c>
      <c r="R71" s="1429"/>
      <c r="S71" s="1429">
        <f>($C71*$S$1)/$AC$1</f>
        <v>10.703389830508474</v>
      </c>
      <c r="T71" s="1429"/>
      <c r="U71" s="1429">
        <f>($C71*$U$1)/$AC$1</f>
        <v>17.838983050847457</v>
      </c>
      <c r="V71" s="1429"/>
      <c r="W71" s="1429">
        <f>($C71*$W$1)/$AC$1</f>
        <v>19.622881355932204</v>
      </c>
      <c r="X71" s="1429"/>
      <c r="Y71" s="1429">
        <f>($C71*$Y$1)/$AC$1</f>
        <v>18.73093220338983</v>
      </c>
      <c r="Z71" s="1429"/>
      <c r="AA71" s="1429">
        <f>($C71*$AA$1)/$AC$1</f>
        <v>12.48728813559322</v>
      </c>
      <c r="AB71" s="1429">
        <v>0</v>
      </c>
    </row>
    <row r="72" spans="1:28" ht="24" customHeight="1" thickTop="1" thickBot="1" x14ac:dyDescent="0.3">
      <c r="A72" s="559" t="s">
        <v>528</v>
      </c>
      <c r="B72" s="1036" t="s">
        <v>529</v>
      </c>
      <c r="C72" s="1033">
        <v>0</v>
      </c>
      <c r="D72" s="1034">
        <v>0</v>
      </c>
      <c r="E72" s="1034">
        <f>$C72/11</f>
        <v>0</v>
      </c>
      <c r="F72" s="1034">
        <v>0</v>
      </c>
      <c r="G72" s="1034">
        <f>C72/11</f>
        <v>0</v>
      </c>
      <c r="H72" s="1034">
        <v>0</v>
      </c>
      <c r="I72" s="1034">
        <f>C72/11</f>
        <v>0</v>
      </c>
      <c r="J72" s="1034">
        <v>0</v>
      </c>
      <c r="K72" s="1034">
        <f>C72/11</f>
        <v>0</v>
      </c>
      <c r="L72" s="1034">
        <v>0</v>
      </c>
      <c r="M72" s="1034">
        <f>C72/11</f>
        <v>0</v>
      </c>
      <c r="N72" s="1034">
        <v>0</v>
      </c>
      <c r="O72" s="1034">
        <f t="shared" ref="O72:O80" si="33">$C72/11</f>
        <v>0</v>
      </c>
      <c r="P72" s="1034">
        <v>0</v>
      </c>
      <c r="Q72" s="1034">
        <f t="shared" ref="Q72:Q80" si="34">$C72/11</f>
        <v>0</v>
      </c>
      <c r="R72" s="1034">
        <v>0</v>
      </c>
      <c r="S72" s="1034">
        <f>($C72/11)/2</f>
        <v>0</v>
      </c>
      <c r="T72" s="1034">
        <v>0</v>
      </c>
      <c r="U72" s="1034">
        <f t="shared" ref="U72:U80" si="35">$C72/11</f>
        <v>0</v>
      </c>
      <c r="V72" s="1034">
        <v>0</v>
      </c>
      <c r="W72" s="1034">
        <f t="shared" ref="W72:W80" si="36">$C72/11</f>
        <v>0</v>
      </c>
      <c r="X72" s="1034">
        <v>0</v>
      </c>
      <c r="Y72" s="1034">
        <f t="shared" ref="Y72:Y80" si="37">$C72/11</f>
        <v>0</v>
      </c>
      <c r="Z72" s="1034">
        <v>0</v>
      </c>
      <c r="AA72" s="1034">
        <f>($C72/11)/2</f>
        <v>0</v>
      </c>
      <c r="AB72" s="1034">
        <v>0</v>
      </c>
    </row>
    <row r="73" spans="1:28" ht="24" customHeight="1" thickTop="1" thickBot="1" x14ac:dyDescent="0.3">
      <c r="A73" s="559" t="s">
        <v>530</v>
      </c>
      <c r="B73" s="1036" t="s">
        <v>531</v>
      </c>
      <c r="C73" s="1033">
        <v>81156.570000000007</v>
      </c>
      <c r="D73" s="1034">
        <v>0</v>
      </c>
      <c r="E73" s="1034">
        <f t="shared" ref="E73:E80" si="38">$C73/11</f>
        <v>7377.8700000000008</v>
      </c>
      <c r="F73" s="1034">
        <v>0</v>
      </c>
      <c r="G73" s="1034">
        <f t="shared" ref="G73:G80" si="39">C73/11</f>
        <v>7377.8700000000008</v>
      </c>
      <c r="H73" s="1034">
        <v>0</v>
      </c>
      <c r="I73" s="1034">
        <f t="shared" ref="I73:I80" si="40">C73/11</f>
        <v>7377.8700000000008</v>
      </c>
      <c r="J73" s="1034">
        <v>0</v>
      </c>
      <c r="K73" s="1034">
        <f t="shared" ref="K73:K80" si="41">C73/11</f>
        <v>7377.8700000000008</v>
      </c>
      <c r="L73" s="1034">
        <v>0</v>
      </c>
      <c r="M73" s="1034">
        <f t="shared" ref="M73:M80" si="42">C73/11</f>
        <v>7377.8700000000008</v>
      </c>
      <c r="N73" s="1034">
        <v>0</v>
      </c>
      <c r="O73" s="1034">
        <f t="shared" si="33"/>
        <v>7377.8700000000008</v>
      </c>
      <c r="P73" s="1034">
        <v>0</v>
      </c>
      <c r="Q73" s="1034">
        <f t="shared" si="34"/>
        <v>7377.8700000000008</v>
      </c>
      <c r="R73" s="1034">
        <v>0</v>
      </c>
      <c r="S73" s="1034">
        <f t="shared" ref="S73:S80" si="43">($C73/11)/2</f>
        <v>3688.9350000000004</v>
      </c>
      <c r="T73" s="1034">
        <v>0</v>
      </c>
      <c r="U73" s="1034">
        <f t="shared" si="35"/>
        <v>7377.8700000000008</v>
      </c>
      <c r="V73" s="1034">
        <v>0</v>
      </c>
      <c r="W73" s="1034">
        <f t="shared" si="36"/>
        <v>7377.8700000000008</v>
      </c>
      <c r="X73" s="1034">
        <v>0</v>
      </c>
      <c r="Y73" s="1034">
        <f t="shared" si="37"/>
        <v>7377.8700000000008</v>
      </c>
      <c r="Z73" s="1034">
        <v>0</v>
      </c>
      <c r="AA73" s="1034">
        <f t="shared" ref="AA73:AA80" si="44">($C73/11)/2</f>
        <v>3688.9350000000004</v>
      </c>
      <c r="AB73" s="1034">
        <v>0</v>
      </c>
    </row>
    <row r="74" spans="1:28" ht="24" customHeight="1" thickTop="1" thickBot="1" x14ac:dyDescent="0.3">
      <c r="A74" s="559" t="s">
        <v>532</v>
      </c>
      <c r="B74" s="1036" t="s">
        <v>533</v>
      </c>
      <c r="C74" s="1033">
        <v>0</v>
      </c>
      <c r="D74" s="1034">
        <v>0</v>
      </c>
      <c r="E74" s="1034">
        <f t="shared" si="38"/>
        <v>0</v>
      </c>
      <c r="F74" s="1034">
        <v>0</v>
      </c>
      <c r="G74" s="1034">
        <f t="shared" si="39"/>
        <v>0</v>
      </c>
      <c r="H74" s="1034">
        <v>0</v>
      </c>
      <c r="I74" s="1034">
        <f t="shared" si="40"/>
        <v>0</v>
      </c>
      <c r="J74" s="1034">
        <v>0</v>
      </c>
      <c r="K74" s="1034">
        <f t="shared" si="41"/>
        <v>0</v>
      </c>
      <c r="L74" s="1034">
        <v>0</v>
      </c>
      <c r="M74" s="1034">
        <f t="shared" si="42"/>
        <v>0</v>
      </c>
      <c r="N74" s="1034">
        <v>0</v>
      </c>
      <c r="O74" s="1034">
        <f t="shared" si="33"/>
        <v>0</v>
      </c>
      <c r="P74" s="1034">
        <v>0</v>
      </c>
      <c r="Q74" s="1034">
        <f t="shared" si="34"/>
        <v>0</v>
      </c>
      <c r="R74" s="1034">
        <v>0</v>
      </c>
      <c r="S74" s="1034">
        <f t="shared" si="43"/>
        <v>0</v>
      </c>
      <c r="T74" s="1034">
        <v>0</v>
      </c>
      <c r="U74" s="1034">
        <f t="shared" si="35"/>
        <v>0</v>
      </c>
      <c r="V74" s="1034">
        <v>0</v>
      </c>
      <c r="W74" s="1034">
        <f t="shared" si="36"/>
        <v>0</v>
      </c>
      <c r="X74" s="1034">
        <v>0</v>
      </c>
      <c r="Y74" s="1034">
        <f t="shared" si="37"/>
        <v>0</v>
      </c>
      <c r="Z74" s="1034">
        <v>0</v>
      </c>
      <c r="AA74" s="1034">
        <f t="shared" si="44"/>
        <v>0</v>
      </c>
      <c r="AB74" s="1034">
        <v>0</v>
      </c>
    </row>
    <row r="75" spans="1:28" ht="24" customHeight="1" thickTop="1" thickBot="1" x14ac:dyDescent="0.3">
      <c r="A75" s="1035">
        <v>6810004</v>
      </c>
      <c r="B75" s="1036" t="s">
        <v>1009</v>
      </c>
      <c r="C75" s="1428">
        <v>1440</v>
      </c>
      <c r="D75" s="1429">
        <v>0</v>
      </c>
      <c r="E75" s="1034">
        <f t="shared" si="38"/>
        <v>130.90909090909091</v>
      </c>
      <c r="F75" s="1034">
        <v>0</v>
      </c>
      <c r="G75" s="1034">
        <f>C75/11</f>
        <v>130.90909090909091</v>
      </c>
      <c r="H75" s="1034">
        <v>0</v>
      </c>
      <c r="I75" s="1034">
        <f>C75/11</f>
        <v>130.90909090909091</v>
      </c>
      <c r="J75" s="1034">
        <v>0</v>
      </c>
      <c r="K75" s="1034">
        <f>C75/11</f>
        <v>130.90909090909091</v>
      </c>
      <c r="L75" s="1034">
        <v>0</v>
      </c>
      <c r="M75" s="1034">
        <f>C75/11</f>
        <v>130.90909090909091</v>
      </c>
      <c r="N75" s="1034">
        <v>0</v>
      </c>
      <c r="O75" s="1034">
        <f t="shared" si="33"/>
        <v>130.90909090909091</v>
      </c>
      <c r="P75" s="1034">
        <v>0</v>
      </c>
      <c r="Q75" s="1034">
        <f t="shared" si="34"/>
        <v>130.90909090909091</v>
      </c>
      <c r="R75" s="1034">
        <v>0</v>
      </c>
      <c r="S75" s="1034">
        <f t="shared" si="43"/>
        <v>65.454545454545453</v>
      </c>
      <c r="T75" s="1034">
        <v>0</v>
      </c>
      <c r="U75" s="1034">
        <f t="shared" si="35"/>
        <v>130.90909090909091</v>
      </c>
      <c r="V75" s="1034">
        <v>0</v>
      </c>
      <c r="W75" s="1034">
        <f t="shared" si="36"/>
        <v>130.90909090909091</v>
      </c>
      <c r="X75" s="1034">
        <v>0</v>
      </c>
      <c r="Y75" s="1034">
        <f t="shared" si="37"/>
        <v>130.90909090909091</v>
      </c>
      <c r="Z75" s="1034">
        <v>0</v>
      </c>
      <c r="AA75" s="1034">
        <f t="shared" si="44"/>
        <v>65.454545454545453</v>
      </c>
      <c r="AB75" s="1429">
        <v>0</v>
      </c>
    </row>
    <row r="76" spans="1:28" ht="24" customHeight="1" thickTop="1" thickBot="1" x14ac:dyDescent="0.3">
      <c r="A76" s="559" t="s">
        <v>534</v>
      </c>
      <c r="B76" s="1036" t="s">
        <v>535</v>
      </c>
      <c r="C76" s="1033">
        <v>405</v>
      </c>
      <c r="D76" s="1034">
        <v>0</v>
      </c>
      <c r="E76" s="1034">
        <f t="shared" si="38"/>
        <v>36.81818181818182</v>
      </c>
      <c r="F76" s="1034">
        <v>0</v>
      </c>
      <c r="G76" s="1034">
        <f t="shared" si="39"/>
        <v>36.81818181818182</v>
      </c>
      <c r="H76" s="1034">
        <v>0</v>
      </c>
      <c r="I76" s="1034">
        <f t="shared" si="40"/>
        <v>36.81818181818182</v>
      </c>
      <c r="J76" s="1034">
        <v>0</v>
      </c>
      <c r="K76" s="1034">
        <f t="shared" si="41"/>
        <v>36.81818181818182</v>
      </c>
      <c r="L76" s="1034">
        <v>0</v>
      </c>
      <c r="M76" s="1034">
        <f t="shared" si="42"/>
        <v>36.81818181818182</v>
      </c>
      <c r="N76" s="1034">
        <v>0</v>
      </c>
      <c r="O76" s="1034">
        <f t="shared" si="33"/>
        <v>36.81818181818182</v>
      </c>
      <c r="P76" s="1034">
        <v>0</v>
      </c>
      <c r="Q76" s="1034">
        <f t="shared" si="34"/>
        <v>36.81818181818182</v>
      </c>
      <c r="R76" s="1034">
        <v>0</v>
      </c>
      <c r="S76" s="1034">
        <f t="shared" si="43"/>
        <v>18.40909090909091</v>
      </c>
      <c r="T76" s="1034">
        <v>0</v>
      </c>
      <c r="U76" s="1034">
        <f t="shared" si="35"/>
        <v>36.81818181818182</v>
      </c>
      <c r="V76" s="1034">
        <v>0</v>
      </c>
      <c r="W76" s="1034">
        <f t="shared" si="36"/>
        <v>36.81818181818182</v>
      </c>
      <c r="X76" s="1034">
        <v>0</v>
      </c>
      <c r="Y76" s="1034">
        <f t="shared" si="37"/>
        <v>36.81818181818182</v>
      </c>
      <c r="Z76" s="1034">
        <v>0</v>
      </c>
      <c r="AA76" s="1034">
        <f t="shared" si="44"/>
        <v>18.40909090909091</v>
      </c>
      <c r="AB76" s="1034">
        <v>0</v>
      </c>
    </row>
    <row r="77" spans="1:28" ht="24" customHeight="1" thickTop="1" thickBot="1" x14ac:dyDescent="0.3">
      <c r="A77" s="559" t="s">
        <v>536</v>
      </c>
      <c r="B77" s="1036" t="s">
        <v>537</v>
      </c>
      <c r="C77" s="1033">
        <v>1770</v>
      </c>
      <c r="D77" s="1034">
        <v>0</v>
      </c>
      <c r="E77" s="1034">
        <f t="shared" si="38"/>
        <v>160.90909090909091</v>
      </c>
      <c r="F77" s="1034">
        <v>0</v>
      </c>
      <c r="G77" s="1034">
        <f t="shared" si="39"/>
        <v>160.90909090909091</v>
      </c>
      <c r="H77" s="1034">
        <v>0</v>
      </c>
      <c r="I77" s="1034">
        <f t="shared" si="40"/>
        <v>160.90909090909091</v>
      </c>
      <c r="J77" s="1034">
        <v>0</v>
      </c>
      <c r="K77" s="1034">
        <f t="shared" si="41"/>
        <v>160.90909090909091</v>
      </c>
      <c r="L77" s="1034">
        <v>0</v>
      </c>
      <c r="M77" s="1034">
        <f t="shared" si="42"/>
        <v>160.90909090909091</v>
      </c>
      <c r="N77" s="1034">
        <v>0</v>
      </c>
      <c r="O77" s="1034">
        <f t="shared" si="33"/>
        <v>160.90909090909091</v>
      </c>
      <c r="P77" s="1034">
        <v>0</v>
      </c>
      <c r="Q77" s="1034">
        <f t="shared" si="34"/>
        <v>160.90909090909091</v>
      </c>
      <c r="R77" s="1034">
        <v>0</v>
      </c>
      <c r="S77" s="1034">
        <f t="shared" si="43"/>
        <v>80.454545454545453</v>
      </c>
      <c r="T77" s="1034">
        <v>0</v>
      </c>
      <c r="U77" s="1034">
        <f t="shared" si="35"/>
        <v>160.90909090909091</v>
      </c>
      <c r="V77" s="1034">
        <v>0</v>
      </c>
      <c r="W77" s="1034">
        <f t="shared" si="36"/>
        <v>160.90909090909091</v>
      </c>
      <c r="X77" s="1034">
        <v>0</v>
      </c>
      <c r="Y77" s="1034">
        <f t="shared" si="37"/>
        <v>160.90909090909091</v>
      </c>
      <c r="Z77" s="1034">
        <v>0</v>
      </c>
      <c r="AA77" s="1034">
        <f t="shared" si="44"/>
        <v>80.454545454545453</v>
      </c>
      <c r="AB77" s="1034">
        <v>0</v>
      </c>
    </row>
    <row r="78" spans="1:28" ht="24" customHeight="1" thickTop="1" thickBot="1" x14ac:dyDescent="0.3">
      <c r="A78" s="559" t="s">
        <v>538</v>
      </c>
      <c r="B78" s="1036" t="s">
        <v>539</v>
      </c>
      <c r="C78" s="1033">
        <v>1766.04</v>
      </c>
      <c r="D78" s="1034">
        <v>0</v>
      </c>
      <c r="E78" s="1034">
        <f t="shared" si="38"/>
        <v>160.54909090909089</v>
      </c>
      <c r="F78" s="1034">
        <v>0</v>
      </c>
      <c r="G78" s="1034">
        <f t="shared" si="39"/>
        <v>160.54909090909089</v>
      </c>
      <c r="H78" s="1034">
        <v>0</v>
      </c>
      <c r="I78" s="1034">
        <f t="shared" si="40"/>
        <v>160.54909090909089</v>
      </c>
      <c r="J78" s="1034">
        <v>0</v>
      </c>
      <c r="K78" s="1034">
        <f t="shared" si="41"/>
        <v>160.54909090909089</v>
      </c>
      <c r="L78" s="1034">
        <v>0</v>
      </c>
      <c r="M78" s="1034">
        <f t="shared" si="42"/>
        <v>160.54909090909089</v>
      </c>
      <c r="N78" s="1034">
        <v>0</v>
      </c>
      <c r="O78" s="1034">
        <f t="shared" si="33"/>
        <v>160.54909090909089</v>
      </c>
      <c r="P78" s="1034">
        <v>0</v>
      </c>
      <c r="Q78" s="1034">
        <f t="shared" si="34"/>
        <v>160.54909090909089</v>
      </c>
      <c r="R78" s="1034">
        <v>0</v>
      </c>
      <c r="S78" s="1034">
        <f t="shared" si="43"/>
        <v>80.274545454545446</v>
      </c>
      <c r="T78" s="1034">
        <v>0</v>
      </c>
      <c r="U78" s="1034">
        <f t="shared" si="35"/>
        <v>160.54909090909089</v>
      </c>
      <c r="V78" s="1034">
        <v>0</v>
      </c>
      <c r="W78" s="1034">
        <f t="shared" si="36"/>
        <v>160.54909090909089</v>
      </c>
      <c r="X78" s="1034">
        <v>0</v>
      </c>
      <c r="Y78" s="1034">
        <f t="shared" si="37"/>
        <v>160.54909090909089</v>
      </c>
      <c r="Z78" s="1034">
        <v>0</v>
      </c>
      <c r="AA78" s="1034">
        <f t="shared" si="44"/>
        <v>80.274545454545446</v>
      </c>
      <c r="AB78" s="1034">
        <v>0</v>
      </c>
    </row>
    <row r="79" spans="1:28" ht="24" customHeight="1" thickTop="1" thickBot="1" x14ac:dyDescent="0.3">
      <c r="A79" s="559" t="s">
        <v>540</v>
      </c>
      <c r="B79" s="1036" t="s">
        <v>1010</v>
      </c>
      <c r="C79" s="1033">
        <v>0</v>
      </c>
      <c r="D79" s="1034">
        <v>0</v>
      </c>
      <c r="E79" s="1034">
        <f t="shared" si="38"/>
        <v>0</v>
      </c>
      <c r="F79" s="1034">
        <v>0</v>
      </c>
      <c r="G79" s="1034">
        <f t="shared" si="39"/>
        <v>0</v>
      </c>
      <c r="H79" s="1034">
        <v>0</v>
      </c>
      <c r="I79" s="1034">
        <f t="shared" si="40"/>
        <v>0</v>
      </c>
      <c r="J79" s="1034">
        <v>0</v>
      </c>
      <c r="K79" s="1034">
        <f t="shared" si="41"/>
        <v>0</v>
      </c>
      <c r="L79" s="1034">
        <v>0</v>
      </c>
      <c r="M79" s="1034">
        <f t="shared" si="42"/>
        <v>0</v>
      </c>
      <c r="N79" s="1034">
        <v>0</v>
      </c>
      <c r="O79" s="1034">
        <f t="shared" si="33"/>
        <v>0</v>
      </c>
      <c r="P79" s="1034">
        <v>0</v>
      </c>
      <c r="Q79" s="1034">
        <f t="shared" si="34"/>
        <v>0</v>
      </c>
      <c r="R79" s="1034">
        <v>0</v>
      </c>
      <c r="S79" s="1034">
        <f t="shared" si="43"/>
        <v>0</v>
      </c>
      <c r="T79" s="1034">
        <v>0</v>
      </c>
      <c r="U79" s="1034">
        <f t="shared" si="35"/>
        <v>0</v>
      </c>
      <c r="V79" s="1034">
        <v>0</v>
      </c>
      <c r="W79" s="1034">
        <f t="shared" si="36"/>
        <v>0</v>
      </c>
      <c r="X79" s="1034">
        <v>0</v>
      </c>
      <c r="Y79" s="1034">
        <f t="shared" si="37"/>
        <v>0</v>
      </c>
      <c r="Z79" s="1034">
        <v>0</v>
      </c>
      <c r="AA79" s="1034">
        <f t="shared" si="44"/>
        <v>0</v>
      </c>
      <c r="AB79" s="1034">
        <v>0</v>
      </c>
    </row>
    <row r="80" spans="1:28" ht="24" customHeight="1" thickTop="1" thickBot="1" x14ac:dyDescent="0.3">
      <c r="A80" s="559" t="s">
        <v>541</v>
      </c>
      <c r="B80" s="1036" t="s">
        <v>542</v>
      </c>
      <c r="C80" s="1033">
        <v>22134.12</v>
      </c>
      <c r="D80" s="1034">
        <v>0</v>
      </c>
      <c r="E80" s="1034">
        <f t="shared" si="38"/>
        <v>2012.1927272727271</v>
      </c>
      <c r="F80" s="1034">
        <v>0</v>
      </c>
      <c r="G80" s="1034">
        <f t="shared" si="39"/>
        <v>2012.1927272727271</v>
      </c>
      <c r="H80" s="1034">
        <v>0</v>
      </c>
      <c r="I80" s="1034">
        <f t="shared" si="40"/>
        <v>2012.1927272727271</v>
      </c>
      <c r="J80" s="1034">
        <v>0</v>
      </c>
      <c r="K80" s="1034">
        <f t="shared" si="41"/>
        <v>2012.1927272727271</v>
      </c>
      <c r="L80" s="1034">
        <v>0</v>
      </c>
      <c r="M80" s="1034">
        <f t="shared" si="42"/>
        <v>2012.1927272727271</v>
      </c>
      <c r="N80" s="1034">
        <v>0</v>
      </c>
      <c r="O80" s="1034">
        <f t="shared" si="33"/>
        <v>2012.1927272727271</v>
      </c>
      <c r="P80" s="1034">
        <v>0</v>
      </c>
      <c r="Q80" s="1034">
        <f t="shared" si="34"/>
        <v>2012.1927272727271</v>
      </c>
      <c r="R80" s="1034">
        <v>0</v>
      </c>
      <c r="S80" s="1034">
        <f t="shared" si="43"/>
        <v>1006.0963636363635</v>
      </c>
      <c r="T80" s="1034">
        <v>0</v>
      </c>
      <c r="U80" s="1034">
        <f t="shared" si="35"/>
        <v>2012.1927272727271</v>
      </c>
      <c r="V80" s="1034">
        <v>0</v>
      </c>
      <c r="W80" s="1034">
        <f t="shared" si="36"/>
        <v>2012.1927272727271</v>
      </c>
      <c r="X80" s="1034">
        <v>0</v>
      </c>
      <c r="Y80" s="1034">
        <f t="shared" si="37"/>
        <v>2012.1927272727271</v>
      </c>
      <c r="Z80" s="1034">
        <v>0</v>
      </c>
      <c r="AA80" s="1034">
        <f t="shared" si="44"/>
        <v>1006.0963636363635</v>
      </c>
      <c r="AB80" s="1034">
        <v>0</v>
      </c>
    </row>
    <row r="81" spans="1:28" ht="24" customHeight="1" thickTop="1" thickBot="1" x14ac:dyDescent="0.3">
      <c r="A81" s="1035">
        <v>6959000</v>
      </c>
      <c r="B81" s="1036" t="s">
        <v>1011</v>
      </c>
      <c r="C81" s="1428">
        <v>16761.900000000001</v>
      </c>
      <c r="D81" s="1429">
        <v>0</v>
      </c>
      <c r="E81" s="1429">
        <f>$C81/12</f>
        <v>1396.825</v>
      </c>
      <c r="F81" s="1429">
        <v>0</v>
      </c>
      <c r="G81" s="1429">
        <f>C81/12</f>
        <v>1396.825</v>
      </c>
      <c r="H81" s="1429">
        <v>0</v>
      </c>
      <c r="I81" s="1429">
        <f>C81/12</f>
        <v>1396.825</v>
      </c>
      <c r="J81" s="1429">
        <v>0</v>
      </c>
      <c r="K81" s="1429">
        <f>C81/12</f>
        <v>1396.825</v>
      </c>
      <c r="L81" s="1429">
        <v>0</v>
      </c>
      <c r="M81" s="1429">
        <f>C81/12</f>
        <v>1396.825</v>
      </c>
      <c r="N81" s="1429">
        <v>0</v>
      </c>
      <c r="O81" s="1429">
        <f>$C81/12</f>
        <v>1396.825</v>
      </c>
      <c r="P81" s="1429">
        <v>0</v>
      </c>
      <c r="Q81" s="1429">
        <f>$C81/12</f>
        <v>1396.825</v>
      </c>
      <c r="R81" s="1429">
        <v>0</v>
      </c>
      <c r="S81" s="1429">
        <f>$C81/12</f>
        <v>1396.825</v>
      </c>
      <c r="T81" s="1429">
        <v>0</v>
      </c>
      <c r="U81" s="1429">
        <f>$C81/12</f>
        <v>1396.825</v>
      </c>
      <c r="V81" s="1429">
        <v>0</v>
      </c>
      <c r="W81" s="1429">
        <f>$C81/12</f>
        <v>1396.825</v>
      </c>
      <c r="X81" s="1429">
        <v>0</v>
      </c>
      <c r="Y81" s="1429">
        <f>$C81/12</f>
        <v>1396.825</v>
      </c>
      <c r="Z81" s="1429">
        <v>0</v>
      </c>
      <c r="AA81" s="1429">
        <f>$C81/12</f>
        <v>1396.825</v>
      </c>
      <c r="AB81" s="1429">
        <v>0</v>
      </c>
    </row>
    <row r="82" spans="1:28" ht="24" customHeight="1" thickTop="1" thickBot="1" x14ac:dyDescent="0.3">
      <c r="A82" s="559" t="s">
        <v>543</v>
      </c>
      <c r="B82" s="559" t="s">
        <v>1012</v>
      </c>
      <c r="C82" s="1033">
        <v>0</v>
      </c>
      <c r="D82" s="1034">
        <v>0</v>
      </c>
      <c r="E82" s="1034">
        <v>0</v>
      </c>
      <c r="F82" s="1034">
        <f>($D82*$E$1)/$AC$1</f>
        <v>0</v>
      </c>
      <c r="G82" s="1034">
        <v>0</v>
      </c>
      <c r="H82" s="1034">
        <f t="shared" ref="H82:H87" si="45">($D82*$G$1)/$AC$1</f>
        <v>0</v>
      </c>
      <c r="I82" s="1034">
        <v>0</v>
      </c>
      <c r="J82" s="1034">
        <f t="shared" ref="J82:J87" si="46">($D82*$I$1)/$AC$1</f>
        <v>0</v>
      </c>
      <c r="K82" s="1034">
        <v>0</v>
      </c>
      <c r="L82" s="1034">
        <f t="shared" ref="L82:L87" si="47">($D82*$K$1)/$AC$1</f>
        <v>0</v>
      </c>
      <c r="M82" s="1034">
        <v>0</v>
      </c>
      <c r="N82" s="1034">
        <f t="shared" ref="N82:N87" si="48">($D82*$M$1)/$AC$1</f>
        <v>0</v>
      </c>
      <c r="O82" s="1034">
        <v>0</v>
      </c>
      <c r="P82" s="1034">
        <f t="shared" ref="P82:P87" si="49">($D82*$O$1)/$AC$1</f>
        <v>0</v>
      </c>
      <c r="Q82" s="1034">
        <v>0</v>
      </c>
      <c r="R82" s="1034">
        <f t="shared" ref="R82:R87" si="50">($D82*$Q$1)/$AC$1</f>
        <v>0</v>
      </c>
      <c r="S82" s="1034">
        <v>0</v>
      </c>
      <c r="T82" s="1034">
        <f t="shared" ref="T82:T87" si="51">($D82*$S$1)/$AC$1</f>
        <v>0</v>
      </c>
      <c r="U82" s="1034">
        <v>0</v>
      </c>
      <c r="V82" s="1034">
        <f t="shared" ref="V82:V87" si="52">($D82*$U$1)/$AC$1</f>
        <v>0</v>
      </c>
      <c r="W82" s="1034">
        <v>0</v>
      </c>
      <c r="X82" s="1034">
        <f t="shared" ref="X82:X87" si="53">($D82*$W$1)/$AC$1</f>
        <v>0</v>
      </c>
      <c r="Y82" s="1034">
        <v>0</v>
      </c>
      <c r="Z82" s="1034">
        <f t="shared" ref="Z82:Z87" si="54">($D82*$Y$1)/$AC$1</f>
        <v>0</v>
      </c>
      <c r="AA82" s="1034">
        <v>0</v>
      </c>
      <c r="AB82" s="1034">
        <f t="shared" ref="AB82:AB87" si="55">($D82*$AA$1)/$AC$1</f>
        <v>0</v>
      </c>
    </row>
    <row r="83" spans="1:28" ht="24" customHeight="1" thickTop="1" thickBot="1" x14ac:dyDescent="0.3">
      <c r="A83" s="1035">
        <v>7010001</v>
      </c>
      <c r="B83" s="559" t="s">
        <v>1013</v>
      </c>
      <c r="C83" s="1428">
        <v>0</v>
      </c>
      <c r="D83" s="1429">
        <v>26369.17</v>
      </c>
      <c r="E83" s="1034">
        <v>0</v>
      </c>
      <c r="F83" s="1034">
        <f>($D83*$E$1)/$AC$1</f>
        <v>2458.142966101695</v>
      </c>
      <c r="G83" s="1034">
        <v>0</v>
      </c>
      <c r="H83" s="1034">
        <f t="shared" si="45"/>
        <v>2122.9416525423726</v>
      </c>
      <c r="I83" s="1034">
        <v>0</v>
      </c>
      <c r="J83" s="1034">
        <f t="shared" si="46"/>
        <v>2234.6754237288133</v>
      </c>
      <c r="K83" s="1034">
        <v>0</v>
      </c>
      <c r="L83" s="1034">
        <f t="shared" si="47"/>
        <v>2346.4091949152539</v>
      </c>
      <c r="M83" s="1034">
        <v>0</v>
      </c>
      <c r="N83" s="1034">
        <f t="shared" si="48"/>
        <v>2458.142966101695</v>
      </c>
      <c r="O83" s="1034">
        <v>0</v>
      </c>
      <c r="P83" s="1034">
        <f t="shared" si="49"/>
        <v>2346.4091949152539</v>
      </c>
      <c r="Q83" s="1034">
        <v>0</v>
      </c>
      <c r="R83" s="1034">
        <f t="shared" si="50"/>
        <v>2458.142966101695</v>
      </c>
      <c r="S83" s="1034">
        <v>0</v>
      </c>
      <c r="T83" s="1034">
        <f t="shared" si="51"/>
        <v>1340.805254237288</v>
      </c>
      <c r="U83" s="1034">
        <v>0</v>
      </c>
      <c r="V83" s="1034">
        <f t="shared" si="52"/>
        <v>2234.6754237288133</v>
      </c>
      <c r="W83" s="1034">
        <v>0</v>
      </c>
      <c r="X83" s="1034">
        <f t="shared" si="53"/>
        <v>2458.142966101695</v>
      </c>
      <c r="Y83" s="1034">
        <v>0</v>
      </c>
      <c r="Z83" s="1034">
        <f t="shared" si="54"/>
        <v>2346.4091949152539</v>
      </c>
      <c r="AA83" s="1034">
        <v>0</v>
      </c>
      <c r="AB83" s="1034">
        <f t="shared" si="55"/>
        <v>1564.2727966101695</v>
      </c>
    </row>
    <row r="84" spans="1:28" ht="24" customHeight="1" thickTop="1" thickBot="1" x14ac:dyDescent="0.3">
      <c r="A84" s="559" t="s">
        <v>544</v>
      </c>
      <c r="B84" s="559" t="s">
        <v>545</v>
      </c>
      <c r="C84" s="1033">
        <v>0</v>
      </c>
      <c r="D84" s="1034">
        <v>3191767.31</v>
      </c>
      <c r="E84" s="1034">
        <v>0</v>
      </c>
      <c r="F84" s="1034">
        <f t="shared" ref="F84:F102" si="56">($D84*$E$1)/$AC$1</f>
        <v>297537.63059322035</v>
      </c>
      <c r="G84" s="1034">
        <v>0</v>
      </c>
      <c r="H84" s="1034">
        <f t="shared" si="45"/>
        <v>256964.31733050846</v>
      </c>
      <c r="I84" s="1034">
        <v>0</v>
      </c>
      <c r="J84" s="1034">
        <f t="shared" si="46"/>
        <v>270488.75508474576</v>
      </c>
      <c r="K84" s="1034">
        <v>0</v>
      </c>
      <c r="L84" s="1034">
        <f t="shared" si="47"/>
        <v>284013.19283898303</v>
      </c>
      <c r="M84" s="1034">
        <v>0</v>
      </c>
      <c r="N84" s="1034">
        <f t="shared" si="48"/>
        <v>297537.63059322035</v>
      </c>
      <c r="O84" s="1034">
        <v>0</v>
      </c>
      <c r="P84" s="1034">
        <f t="shared" si="49"/>
        <v>284013.19283898303</v>
      </c>
      <c r="Q84" s="1034">
        <v>0</v>
      </c>
      <c r="R84" s="1034">
        <f t="shared" si="50"/>
        <v>297537.63059322035</v>
      </c>
      <c r="S84" s="1034">
        <v>0</v>
      </c>
      <c r="T84" s="1034">
        <f t="shared" si="51"/>
        <v>162293.25305084744</v>
      </c>
      <c r="U84" s="1034">
        <v>0</v>
      </c>
      <c r="V84" s="1034">
        <f t="shared" si="52"/>
        <v>270488.75508474576</v>
      </c>
      <c r="W84" s="1034">
        <v>0</v>
      </c>
      <c r="X84" s="1034">
        <f t="shared" si="53"/>
        <v>297537.63059322035</v>
      </c>
      <c r="Y84" s="1034">
        <v>0</v>
      </c>
      <c r="Z84" s="1034">
        <f t="shared" si="54"/>
        <v>284013.19283898303</v>
      </c>
      <c r="AA84" s="1034">
        <v>0</v>
      </c>
      <c r="AB84" s="1034">
        <f t="shared" si="55"/>
        <v>189342.12855932204</v>
      </c>
    </row>
    <row r="85" spans="1:28" ht="24" customHeight="1" thickTop="1" thickBot="1" x14ac:dyDescent="0.3">
      <c r="A85" s="559" t="s">
        <v>546</v>
      </c>
      <c r="B85" s="559" t="s">
        <v>1014</v>
      </c>
      <c r="C85" s="1033">
        <v>0</v>
      </c>
      <c r="D85" s="1034">
        <v>0</v>
      </c>
      <c r="E85" s="1034">
        <v>0</v>
      </c>
      <c r="F85" s="1034">
        <f t="shared" si="56"/>
        <v>0</v>
      </c>
      <c r="G85" s="1034">
        <v>0</v>
      </c>
      <c r="H85" s="1034">
        <f t="shared" si="45"/>
        <v>0</v>
      </c>
      <c r="I85" s="1034">
        <v>0</v>
      </c>
      <c r="J85" s="1034">
        <f t="shared" si="46"/>
        <v>0</v>
      </c>
      <c r="K85" s="1034">
        <v>0</v>
      </c>
      <c r="L85" s="1034">
        <f t="shared" si="47"/>
        <v>0</v>
      </c>
      <c r="M85" s="1034">
        <v>0</v>
      </c>
      <c r="N85" s="1034">
        <f t="shared" si="48"/>
        <v>0</v>
      </c>
      <c r="O85" s="1034">
        <v>0</v>
      </c>
      <c r="P85" s="1034">
        <f t="shared" si="49"/>
        <v>0</v>
      </c>
      <c r="Q85" s="1034">
        <v>0</v>
      </c>
      <c r="R85" s="1034">
        <f t="shared" si="50"/>
        <v>0</v>
      </c>
      <c r="S85" s="1034">
        <v>0</v>
      </c>
      <c r="T85" s="1034">
        <f t="shared" si="51"/>
        <v>0</v>
      </c>
      <c r="U85" s="1034">
        <v>0</v>
      </c>
      <c r="V85" s="1034">
        <f t="shared" si="52"/>
        <v>0</v>
      </c>
      <c r="W85" s="1034">
        <v>0</v>
      </c>
      <c r="X85" s="1034">
        <f t="shared" si="53"/>
        <v>0</v>
      </c>
      <c r="Y85" s="1034">
        <v>0</v>
      </c>
      <c r="Z85" s="1034">
        <f t="shared" si="54"/>
        <v>0</v>
      </c>
      <c r="AA85" s="1034">
        <v>0</v>
      </c>
      <c r="AB85" s="1034">
        <f t="shared" si="55"/>
        <v>0</v>
      </c>
    </row>
    <row r="86" spans="1:28" ht="24" customHeight="1" thickTop="1" thickBot="1" x14ac:dyDescent="0.3">
      <c r="A86" s="559" t="s">
        <v>547</v>
      </c>
      <c r="B86" s="559" t="s">
        <v>1015</v>
      </c>
      <c r="C86" s="1033">
        <v>0</v>
      </c>
      <c r="D86" s="1034">
        <v>0</v>
      </c>
      <c r="E86" s="1034">
        <v>0</v>
      </c>
      <c r="F86" s="1034">
        <f t="shared" si="56"/>
        <v>0</v>
      </c>
      <c r="G86" s="1034">
        <v>0</v>
      </c>
      <c r="H86" s="1034">
        <f t="shared" si="45"/>
        <v>0</v>
      </c>
      <c r="I86" s="1034">
        <v>0</v>
      </c>
      <c r="J86" s="1034">
        <f t="shared" si="46"/>
        <v>0</v>
      </c>
      <c r="K86" s="1034">
        <v>0</v>
      </c>
      <c r="L86" s="1034">
        <f t="shared" si="47"/>
        <v>0</v>
      </c>
      <c r="M86" s="1034">
        <v>0</v>
      </c>
      <c r="N86" s="1034">
        <f t="shared" si="48"/>
        <v>0</v>
      </c>
      <c r="O86" s="1034">
        <v>0</v>
      </c>
      <c r="P86" s="1034">
        <f t="shared" si="49"/>
        <v>0</v>
      </c>
      <c r="Q86" s="1034">
        <v>0</v>
      </c>
      <c r="R86" s="1034">
        <f t="shared" si="50"/>
        <v>0</v>
      </c>
      <c r="S86" s="1034">
        <v>0</v>
      </c>
      <c r="T86" s="1034">
        <f t="shared" si="51"/>
        <v>0</v>
      </c>
      <c r="U86" s="1034">
        <v>0</v>
      </c>
      <c r="V86" s="1034">
        <f t="shared" si="52"/>
        <v>0</v>
      </c>
      <c r="W86" s="1034">
        <v>0</v>
      </c>
      <c r="X86" s="1034">
        <f t="shared" si="53"/>
        <v>0</v>
      </c>
      <c r="Y86" s="1034">
        <v>0</v>
      </c>
      <c r="Z86" s="1034">
        <f t="shared" si="54"/>
        <v>0</v>
      </c>
      <c r="AA86" s="1034">
        <v>0</v>
      </c>
      <c r="AB86" s="1034">
        <f t="shared" si="55"/>
        <v>0</v>
      </c>
    </row>
    <row r="87" spans="1:28" ht="24" customHeight="1" thickTop="1" thickBot="1" x14ac:dyDescent="0.3">
      <c r="A87" s="559" t="s">
        <v>548</v>
      </c>
      <c r="B87" s="559" t="s">
        <v>1016</v>
      </c>
      <c r="C87" s="1033">
        <v>0</v>
      </c>
      <c r="D87" s="1034">
        <v>22261.63</v>
      </c>
      <c r="E87" s="1034">
        <v>0</v>
      </c>
      <c r="F87" s="1034">
        <f t="shared" si="56"/>
        <v>2075.2366949152542</v>
      </c>
      <c r="G87" s="1034">
        <v>0</v>
      </c>
      <c r="H87" s="1034">
        <f t="shared" si="45"/>
        <v>1792.2498728813562</v>
      </c>
      <c r="I87" s="1034">
        <v>0</v>
      </c>
      <c r="J87" s="1034">
        <f t="shared" si="46"/>
        <v>1886.5788135593223</v>
      </c>
      <c r="K87" s="1034">
        <v>0</v>
      </c>
      <c r="L87" s="1034">
        <f t="shared" si="47"/>
        <v>1980.9077542372884</v>
      </c>
      <c r="M87" s="1034">
        <v>0</v>
      </c>
      <c r="N87" s="1034">
        <f t="shared" si="48"/>
        <v>2075.2366949152542</v>
      </c>
      <c r="O87" s="1034">
        <v>0</v>
      </c>
      <c r="P87" s="1034">
        <f t="shared" si="49"/>
        <v>1980.9077542372884</v>
      </c>
      <c r="Q87" s="1034">
        <v>0</v>
      </c>
      <c r="R87" s="1034">
        <f t="shared" si="50"/>
        <v>2075.2366949152542</v>
      </c>
      <c r="S87" s="1034">
        <v>0</v>
      </c>
      <c r="T87" s="1034">
        <f t="shared" si="51"/>
        <v>1131.9472881355932</v>
      </c>
      <c r="U87" s="1034">
        <v>0</v>
      </c>
      <c r="V87" s="1034">
        <f t="shared" si="52"/>
        <v>1886.5788135593223</v>
      </c>
      <c r="W87" s="1034">
        <v>0</v>
      </c>
      <c r="X87" s="1034">
        <f t="shared" si="53"/>
        <v>2075.2366949152542</v>
      </c>
      <c r="Y87" s="1034">
        <v>0</v>
      </c>
      <c r="Z87" s="1034">
        <f t="shared" si="54"/>
        <v>1980.9077542372884</v>
      </c>
      <c r="AA87" s="1034">
        <v>0</v>
      </c>
      <c r="AB87" s="1034">
        <f t="shared" si="55"/>
        <v>1320.6051694915254</v>
      </c>
    </row>
    <row r="88" spans="1:28" ht="24" customHeight="1" thickTop="1" thickBot="1" x14ac:dyDescent="0.3">
      <c r="A88" s="559" t="s">
        <v>549</v>
      </c>
      <c r="B88" s="559" t="s">
        <v>550</v>
      </c>
      <c r="C88" s="1033">
        <v>0</v>
      </c>
      <c r="D88" s="1034">
        <v>0</v>
      </c>
      <c r="E88" s="1034">
        <f>($C88*$E$1)/$AC$1</f>
        <v>0</v>
      </c>
      <c r="F88" s="1034">
        <f t="shared" si="56"/>
        <v>0</v>
      </c>
      <c r="G88" s="1034">
        <f>($C88*$G$1)/$AC$1</f>
        <v>0</v>
      </c>
      <c r="H88" s="1034">
        <v>0</v>
      </c>
      <c r="I88" s="1034">
        <f>($C88*$I$1)/$AC$1</f>
        <v>0</v>
      </c>
      <c r="J88" s="1034">
        <v>0</v>
      </c>
      <c r="K88" s="1034">
        <f>($C88*$K$1)/$AC$1</f>
        <v>0</v>
      </c>
      <c r="L88" s="1034">
        <v>0</v>
      </c>
      <c r="M88" s="1034">
        <f>($C88*$M$1)/$AC$1</f>
        <v>0</v>
      </c>
      <c r="N88" s="1034">
        <v>0</v>
      </c>
      <c r="O88" s="1034">
        <f>($C88*$O$1)/$AC$1</f>
        <v>0</v>
      </c>
      <c r="P88" s="1034">
        <v>0</v>
      </c>
      <c r="Q88" s="1034">
        <f>($C88*$Q$1)/$AC$1</f>
        <v>0</v>
      </c>
      <c r="R88" s="1034">
        <v>0</v>
      </c>
      <c r="S88" s="1034">
        <f>($C88*$S$1)/$AC$1</f>
        <v>0</v>
      </c>
      <c r="T88" s="1034">
        <v>0</v>
      </c>
      <c r="U88" s="1034">
        <f>($C88*$U$1)/$AC$1</f>
        <v>0</v>
      </c>
      <c r="V88" s="1034">
        <v>0</v>
      </c>
      <c r="W88" s="1034">
        <f>($C88*$W$1)/$AC$1</f>
        <v>0</v>
      </c>
      <c r="X88" s="1034">
        <v>0</v>
      </c>
      <c r="Y88" s="1034">
        <f>($C88*$Y$1)/$AC$1</f>
        <v>0</v>
      </c>
      <c r="Z88" s="1034">
        <v>0</v>
      </c>
      <c r="AA88" s="1034">
        <f>($C88*$AA$1)/$AC$1</f>
        <v>0</v>
      </c>
      <c r="AB88" s="1034">
        <v>0</v>
      </c>
    </row>
    <row r="89" spans="1:28" ht="24" customHeight="1" thickTop="1" thickBot="1" x14ac:dyDescent="0.3">
      <c r="A89" s="559" t="s">
        <v>551</v>
      </c>
      <c r="B89" s="559" t="s">
        <v>552</v>
      </c>
      <c r="C89" s="1033">
        <v>0</v>
      </c>
      <c r="D89" s="1034">
        <v>0</v>
      </c>
      <c r="E89" s="1034">
        <f>($C89*$E$1)/$AC$1</f>
        <v>0</v>
      </c>
      <c r="F89" s="1034">
        <f t="shared" si="56"/>
        <v>0</v>
      </c>
      <c r="G89" s="1034">
        <f>($C89*$G$1)/$AC$1</f>
        <v>0</v>
      </c>
      <c r="H89" s="1034">
        <v>0</v>
      </c>
      <c r="I89" s="1034">
        <f>($C89*$I$1)/$AC$1</f>
        <v>0</v>
      </c>
      <c r="J89" s="1034">
        <v>0</v>
      </c>
      <c r="K89" s="1034">
        <f>($C89*$K$1)/$AC$1</f>
        <v>0</v>
      </c>
      <c r="L89" s="1034">
        <v>0</v>
      </c>
      <c r="M89" s="1034">
        <f>($C89*$M$1)/$AC$1</f>
        <v>0</v>
      </c>
      <c r="N89" s="1034">
        <v>0</v>
      </c>
      <c r="O89" s="1034">
        <f>($C89*$O$1)/$AC$1</f>
        <v>0</v>
      </c>
      <c r="P89" s="1034">
        <v>0</v>
      </c>
      <c r="Q89" s="1034">
        <f>($C89*$Q$1)/$AC$1</f>
        <v>0</v>
      </c>
      <c r="R89" s="1034">
        <v>0</v>
      </c>
      <c r="S89" s="1034">
        <f>($C89*$S$1)/$AC$1</f>
        <v>0</v>
      </c>
      <c r="T89" s="1034">
        <v>0</v>
      </c>
      <c r="U89" s="1034">
        <f>($C89*$U$1)/$AC$1</f>
        <v>0</v>
      </c>
      <c r="V89" s="1034">
        <v>0</v>
      </c>
      <c r="W89" s="1034">
        <f>($C89*$W$1)/$AC$1</f>
        <v>0</v>
      </c>
      <c r="X89" s="1034">
        <v>0</v>
      </c>
      <c r="Y89" s="1034">
        <f>($C89*$Y$1)/$AC$1</f>
        <v>0</v>
      </c>
      <c r="Z89" s="1034">
        <v>0</v>
      </c>
      <c r="AA89" s="1034">
        <f>($C89*$AA$1)/$AC$1</f>
        <v>0</v>
      </c>
      <c r="AB89" s="1034">
        <v>0</v>
      </c>
    </row>
    <row r="90" spans="1:28" ht="24" customHeight="1" thickTop="1" thickBot="1" x14ac:dyDescent="0.3">
      <c r="A90" s="559" t="s">
        <v>553</v>
      </c>
      <c r="B90" s="1036" t="s">
        <v>1017</v>
      </c>
      <c r="C90" s="1033">
        <v>0</v>
      </c>
      <c r="D90" s="1034">
        <v>0</v>
      </c>
      <c r="E90" s="1034">
        <v>0</v>
      </c>
      <c r="F90" s="1034">
        <f>D90/11</f>
        <v>0</v>
      </c>
      <c r="G90" s="1034">
        <v>0</v>
      </c>
      <c r="H90" s="1034">
        <f>D90/11</f>
        <v>0</v>
      </c>
      <c r="I90" s="1034">
        <v>0</v>
      </c>
      <c r="J90" s="1034">
        <f>D90/11</f>
        <v>0</v>
      </c>
      <c r="K90" s="1034">
        <v>0</v>
      </c>
      <c r="L90" s="1034">
        <f>D90/11</f>
        <v>0</v>
      </c>
      <c r="M90" s="1034">
        <v>0</v>
      </c>
      <c r="N90" s="1034">
        <f>D90/11</f>
        <v>0</v>
      </c>
      <c r="O90" s="1034">
        <v>0</v>
      </c>
      <c r="P90" s="1034">
        <f>$D90/11</f>
        <v>0</v>
      </c>
      <c r="Q90" s="1034">
        <v>0</v>
      </c>
      <c r="R90" s="1034">
        <f>$D90/11</f>
        <v>0</v>
      </c>
      <c r="S90" s="1034">
        <v>0</v>
      </c>
      <c r="T90" s="1034">
        <f>($D90/11)/2</f>
        <v>0</v>
      </c>
      <c r="U90" s="1034">
        <v>0</v>
      </c>
      <c r="V90" s="1034">
        <f>$D90/11</f>
        <v>0</v>
      </c>
      <c r="W90" s="1034">
        <v>0</v>
      </c>
      <c r="X90" s="1034">
        <f>$D90/11</f>
        <v>0</v>
      </c>
      <c r="Y90" s="1034">
        <v>0</v>
      </c>
      <c r="Z90" s="1034">
        <f>$D90/11</f>
        <v>0</v>
      </c>
      <c r="AA90" s="1034">
        <v>0</v>
      </c>
      <c r="AB90" s="1034">
        <f>($D90/11)/2</f>
        <v>0</v>
      </c>
    </row>
    <row r="91" spans="1:28" ht="24" customHeight="1" thickTop="1" thickBot="1" x14ac:dyDescent="0.3">
      <c r="A91" s="559" t="s">
        <v>554</v>
      </c>
      <c r="B91" s="559" t="s">
        <v>555</v>
      </c>
      <c r="C91" s="1033">
        <v>0</v>
      </c>
      <c r="D91" s="1034">
        <v>0</v>
      </c>
      <c r="E91" s="1034">
        <v>0</v>
      </c>
      <c r="F91" s="1034">
        <f t="shared" si="56"/>
        <v>0</v>
      </c>
      <c r="G91" s="1034">
        <v>0</v>
      </c>
      <c r="H91" s="1034">
        <f t="shared" ref="H91:H102" si="57">($D91*$G$1)/$AC$1</f>
        <v>0</v>
      </c>
      <c r="I91" s="1034">
        <v>0</v>
      </c>
      <c r="J91" s="1034">
        <f>($D91*$I$1)/$AC$1</f>
        <v>0</v>
      </c>
      <c r="K91" s="1034">
        <v>0</v>
      </c>
      <c r="L91" s="1034">
        <f>($D91*$K$1)/$AC$1</f>
        <v>0</v>
      </c>
      <c r="M91" s="1034">
        <v>0</v>
      </c>
      <c r="N91" s="1034">
        <f>($D91*$M$1)/$AC$1</f>
        <v>0</v>
      </c>
      <c r="O91" s="1034">
        <v>0</v>
      </c>
      <c r="P91" s="1034">
        <f>($D91*$O$1)/$AC$1</f>
        <v>0</v>
      </c>
      <c r="Q91" s="1034">
        <v>0</v>
      </c>
      <c r="R91" s="1034">
        <f>($D91*$Q$1)/$AC$1</f>
        <v>0</v>
      </c>
      <c r="S91" s="1034">
        <v>0</v>
      </c>
      <c r="T91" s="1034">
        <f>($D91*$S$1)/$AC$1</f>
        <v>0</v>
      </c>
      <c r="U91" s="1034">
        <v>0</v>
      </c>
      <c r="V91" s="1034">
        <f>($D91*$U$1)/$AC$1</f>
        <v>0</v>
      </c>
      <c r="W91" s="1034">
        <v>0</v>
      </c>
      <c r="X91" s="1034">
        <f>($D91*$W$1)/$AC$1</f>
        <v>0</v>
      </c>
      <c r="Y91" s="1034">
        <v>0</v>
      </c>
      <c r="Z91" s="1034">
        <f>($D91*$Y$1)/$AC$1</f>
        <v>0</v>
      </c>
      <c r="AA91" s="1034">
        <v>0</v>
      </c>
      <c r="AB91" s="1034">
        <f>($D91*$AA$1)/$AC$1</f>
        <v>0</v>
      </c>
    </row>
    <row r="92" spans="1:28" ht="24" customHeight="1" thickTop="1" thickBot="1" x14ac:dyDescent="0.3">
      <c r="A92" s="1035">
        <v>7630000</v>
      </c>
      <c r="B92" s="559" t="s">
        <v>1128</v>
      </c>
      <c r="C92" s="1428">
        <v>0</v>
      </c>
      <c r="D92" s="1429">
        <v>22638.3</v>
      </c>
      <c r="E92" s="1034">
        <v>0</v>
      </c>
      <c r="F92" s="1034">
        <f t="shared" si="56"/>
        <v>2110.35</v>
      </c>
      <c r="G92" s="1034">
        <v>0</v>
      </c>
      <c r="H92" s="1034">
        <f t="shared" si="57"/>
        <v>1822.575</v>
      </c>
      <c r="I92" s="1034">
        <v>0</v>
      </c>
      <c r="J92" s="1034">
        <f>($D92*$I$1)/$AC$1</f>
        <v>1918.5</v>
      </c>
      <c r="K92" s="1034">
        <v>0</v>
      </c>
      <c r="L92" s="1034">
        <f>($D92*$K$1)/$AC$1</f>
        <v>2014.425</v>
      </c>
      <c r="M92" s="1034">
        <v>0</v>
      </c>
      <c r="N92" s="1034">
        <f>($D92*$M$1)/$AC$1</f>
        <v>2110.35</v>
      </c>
      <c r="O92" s="1034">
        <v>0</v>
      </c>
      <c r="P92" s="1034">
        <f>($D92*$O$1)/$AC$1</f>
        <v>2014.425</v>
      </c>
      <c r="Q92" s="1034">
        <v>0</v>
      </c>
      <c r="R92" s="1034">
        <f>($D92*$Q$1)/$AC$1</f>
        <v>2110.35</v>
      </c>
      <c r="S92" s="1034">
        <v>0</v>
      </c>
      <c r="T92" s="1034">
        <f>($D92*$S$1)/$AC$1</f>
        <v>1151.0999999999999</v>
      </c>
      <c r="U92" s="1034">
        <v>0</v>
      </c>
      <c r="V92" s="1034">
        <f>($D92*$U$1)/$AC$1</f>
        <v>1918.5</v>
      </c>
      <c r="W92" s="1034">
        <v>0</v>
      </c>
      <c r="X92" s="1034">
        <f>($D92*$W$1)/$AC$1</f>
        <v>2110.35</v>
      </c>
      <c r="Y92" s="1034">
        <v>0</v>
      </c>
      <c r="Z92" s="1034">
        <f>($D92*$Y$1)/$AC$1</f>
        <v>2014.425</v>
      </c>
      <c r="AA92" s="1034">
        <v>0</v>
      </c>
      <c r="AB92" s="1034">
        <f>($D92*$AA$1)/$AC$1</f>
        <v>1342.95</v>
      </c>
    </row>
    <row r="93" spans="1:28" ht="24" customHeight="1" thickTop="1" thickBot="1" x14ac:dyDescent="0.3">
      <c r="A93" s="559" t="s">
        <v>556</v>
      </c>
      <c r="B93" s="559" t="s">
        <v>557</v>
      </c>
      <c r="C93" s="1033">
        <v>0</v>
      </c>
      <c r="D93" s="1034">
        <v>0</v>
      </c>
      <c r="E93" s="1034">
        <v>0</v>
      </c>
      <c r="F93" s="1034">
        <f t="shared" si="56"/>
        <v>0</v>
      </c>
      <c r="G93" s="1034">
        <v>0</v>
      </c>
      <c r="H93" s="1034">
        <f t="shared" si="57"/>
        <v>0</v>
      </c>
      <c r="I93" s="1034">
        <v>0</v>
      </c>
      <c r="J93" s="1034">
        <f t="shared" ref="J93:J102" si="58">($D93*$I$1)/$AC$1</f>
        <v>0</v>
      </c>
      <c r="K93" s="1034">
        <v>0</v>
      </c>
      <c r="L93" s="1034">
        <f t="shared" ref="L93:L102" si="59">($D93*$K$1)/$AC$1</f>
        <v>0</v>
      </c>
      <c r="M93" s="1034">
        <v>0</v>
      </c>
      <c r="N93" s="1034">
        <f t="shared" ref="N93:N102" si="60">($D93*$M$1)/$AC$1</f>
        <v>0</v>
      </c>
      <c r="O93" s="1034">
        <v>0</v>
      </c>
      <c r="P93" s="1034">
        <f t="shared" ref="P93:P102" si="61">($D93*$O$1)/$AC$1</f>
        <v>0</v>
      </c>
      <c r="Q93" s="1034">
        <v>0</v>
      </c>
      <c r="R93" s="1034">
        <f t="shared" ref="R93:R102" si="62">($D93*$Q$1)/$AC$1</f>
        <v>0</v>
      </c>
      <c r="S93" s="1034">
        <v>0</v>
      </c>
      <c r="T93" s="1034">
        <f t="shared" ref="T93:T102" si="63">($D93*$S$1)/$AC$1</f>
        <v>0</v>
      </c>
      <c r="U93" s="1034">
        <v>0</v>
      </c>
      <c r="V93" s="1034">
        <f t="shared" ref="V93:V102" si="64">($D93*$U$1)/$AC$1</f>
        <v>0</v>
      </c>
      <c r="W93" s="1034">
        <v>0</v>
      </c>
      <c r="X93" s="1034">
        <f t="shared" ref="X93:X102" si="65">($D93*$W$1)/$AC$1</f>
        <v>0</v>
      </c>
      <c r="Y93" s="1034">
        <v>0</v>
      </c>
      <c r="Z93" s="1034">
        <f t="shared" ref="Z93:Z102" si="66">($D93*$Y$1)/$AC$1</f>
        <v>0</v>
      </c>
      <c r="AA93" s="1034">
        <v>0</v>
      </c>
      <c r="AB93" s="1034">
        <f t="shared" ref="AB93:AB102" si="67">($D93*$AA$1)/$AC$1</f>
        <v>0</v>
      </c>
    </row>
    <row r="94" spans="1:28" ht="24" customHeight="1" thickTop="1" thickBot="1" x14ac:dyDescent="0.3">
      <c r="A94" s="1035">
        <v>7690029</v>
      </c>
      <c r="B94" s="559" t="s">
        <v>1129</v>
      </c>
      <c r="C94" s="1428">
        <v>0</v>
      </c>
      <c r="D94" s="1429">
        <v>2639.13</v>
      </c>
      <c r="E94" s="1034">
        <v>0</v>
      </c>
      <c r="F94" s="1034">
        <f t="shared" si="56"/>
        <v>246.02059322033898</v>
      </c>
      <c r="G94" s="1034">
        <v>0</v>
      </c>
      <c r="H94" s="1034">
        <f t="shared" si="57"/>
        <v>212.47233050847458</v>
      </c>
      <c r="I94" s="1034">
        <v>0</v>
      </c>
      <c r="J94" s="1034">
        <f t="shared" si="58"/>
        <v>223.65508474576274</v>
      </c>
      <c r="K94" s="1034">
        <v>0</v>
      </c>
      <c r="L94" s="1034">
        <f t="shared" si="59"/>
        <v>234.83783898305086</v>
      </c>
      <c r="M94" s="1034">
        <v>0</v>
      </c>
      <c r="N94" s="1034">
        <f t="shared" si="60"/>
        <v>246.02059322033898</v>
      </c>
      <c r="O94" s="1034">
        <v>0</v>
      </c>
      <c r="P94" s="1034">
        <f t="shared" si="61"/>
        <v>234.83783898305086</v>
      </c>
      <c r="Q94" s="1034">
        <v>0</v>
      </c>
      <c r="R94" s="1034">
        <f t="shared" si="62"/>
        <v>246.02059322033898</v>
      </c>
      <c r="S94" s="1034">
        <v>0</v>
      </c>
      <c r="T94" s="1034">
        <f t="shared" si="63"/>
        <v>134.19305084745764</v>
      </c>
      <c r="U94" s="1034">
        <v>0</v>
      </c>
      <c r="V94" s="1034">
        <f t="shared" si="64"/>
        <v>223.65508474576274</v>
      </c>
      <c r="W94" s="1034">
        <v>0</v>
      </c>
      <c r="X94" s="1034">
        <f t="shared" si="65"/>
        <v>246.02059322033898</v>
      </c>
      <c r="Y94" s="1034">
        <v>0</v>
      </c>
      <c r="Z94" s="1034">
        <f t="shared" si="66"/>
        <v>234.83783898305086</v>
      </c>
      <c r="AA94" s="1034">
        <v>0</v>
      </c>
      <c r="AB94" s="1034">
        <f t="shared" si="67"/>
        <v>156.55855932203389</v>
      </c>
    </row>
    <row r="95" spans="1:28" ht="24" customHeight="1" thickTop="1" thickBot="1" x14ac:dyDescent="0.3">
      <c r="A95" s="1035">
        <v>7690806</v>
      </c>
      <c r="B95" s="559" t="s">
        <v>1018</v>
      </c>
      <c r="C95" s="1428">
        <v>0</v>
      </c>
      <c r="D95" s="1429">
        <v>0</v>
      </c>
      <c r="E95" s="1034">
        <v>0</v>
      </c>
      <c r="F95" s="1034">
        <f t="shared" si="56"/>
        <v>0</v>
      </c>
      <c r="G95" s="1034">
        <v>0</v>
      </c>
      <c r="H95" s="1034">
        <f t="shared" si="57"/>
        <v>0</v>
      </c>
      <c r="I95" s="1034">
        <v>0</v>
      </c>
      <c r="J95" s="1034">
        <f t="shared" si="58"/>
        <v>0</v>
      </c>
      <c r="K95" s="1034">
        <v>0</v>
      </c>
      <c r="L95" s="1034">
        <f t="shared" si="59"/>
        <v>0</v>
      </c>
      <c r="M95" s="1034">
        <v>0</v>
      </c>
      <c r="N95" s="1034">
        <f t="shared" si="60"/>
        <v>0</v>
      </c>
      <c r="O95" s="1034">
        <v>0</v>
      </c>
      <c r="P95" s="1034">
        <f t="shared" si="61"/>
        <v>0</v>
      </c>
      <c r="Q95" s="1034">
        <v>0</v>
      </c>
      <c r="R95" s="1034">
        <f t="shared" si="62"/>
        <v>0</v>
      </c>
      <c r="S95" s="1034">
        <v>0</v>
      </c>
      <c r="T95" s="1034">
        <f t="shared" si="63"/>
        <v>0</v>
      </c>
      <c r="U95" s="1034">
        <v>0</v>
      </c>
      <c r="V95" s="1034">
        <f t="shared" si="64"/>
        <v>0</v>
      </c>
      <c r="W95" s="1034">
        <v>0</v>
      </c>
      <c r="X95" s="1034">
        <f t="shared" si="65"/>
        <v>0</v>
      </c>
      <c r="Y95" s="1034">
        <v>0</v>
      </c>
      <c r="Z95" s="1034">
        <f t="shared" si="66"/>
        <v>0</v>
      </c>
      <c r="AA95" s="1034">
        <v>0</v>
      </c>
      <c r="AB95" s="1034">
        <f t="shared" si="67"/>
        <v>0</v>
      </c>
    </row>
    <row r="96" spans="1:28" ht="24" customHeight="1" thickTop="1" thickBot="1" x14ac:dyDescent="0.3">
      <c r="A96" s="559" t="s">
        <v>558</v>
      </c>
      <c r="B96" s="559" t="s">
        <v>559</v>
      </c>
      <c r="C96" s="1033">
        <v>0</v>
      </c>
      <c r="D96" s="1034">
        <v>0</v>
      </c>
      <c r="E96" s="1034">
        <v>0</v>
      </c>
      <c r="F96" s="1034">
        <f t="shared" si="56"/>
        <v>0</v>
      </c>
      <c r="G96" s="1034">
        <v>0</v>
      </c>
      <c r="H96" s="1034">
        <f t="shared" si="57"/>
        <v>0</v>
      </c>
      <c r="I96" s="1034">
        <v>0</v>
      </c>
      <c r="J96" s="1034">
        <f t="shared" si="58"/>
        <v>0</v>
      </c>
      <c r="K96" s="1034">
        <v>0</v>
      </c>
      <c r="L96" s="1034">
        <f t="shared" si="59"/>
        <v>0</v>
      </c>
      <c r="M96" s="1034">
        <v>0</v>
      </c>
      <c r="N96" s="1034">
        <f t="shared" si="60"/>
        <v>0</v>
      </c>
      <c r="O96" s="1034">
        <v>0</v>
      </c>
      <c r="P96" s="1034">
        <f t="shared" si="61"/>
        <v>0</v>
      </c>
      <c r="Q96" s="1034">
        <v>0</v>
      </c>
      <c r="R96" s="1034">
        <f t="shared" si="62"/>
        <v>0</v>
      </c>
      <c r="S96" s="1034">
        <v>0</v>
      </c>
      <c r="T96" s="1034">
        <f t="shared" si="63"/>
        <v>0</v>
      </c>
      <c r="U96" s="1034">
        <v>0</v>
      </c>
      <c r="V96" s="1034">
        <f t="shared" si="64"/>
        <v>0</v>
      </c>
      <c r="W96" s="1034">
        <v>0</v>
      </c>
      <c r="X96" s="1034">
        <f t="shared" si="65"/>
        <v>0</v>
      </c>
      <c r="Y96" s="1034">
        <v>0</v>
      </c>
      <c r="Z96" s="1034">
        <f t="shared" si="66"/>
        <v>0</v>
      </c>
      <c r="AA96" s="1034">
        <v>0</v>
      </c>
      <c r="AB96" s="1034">
        <f t="shared" si="67"/>
        <v>0</v>
      </c>
    </row>
    <row r="97" spans="1:28" ht="24" customHeight="1" thickTop="1" thickBot="1" x14ac:dyDescent="0.3">
      <c r="A97" s="559" t="s">
        <v>560</v>
      </c>
      <c r="B97" s="559" t="s">
        <v>561</v>
      </c>
      <c r="C97" s="1033">
        <v>0</v>
      </c>
      <c r="D97" s="1034">
        <v>0</v>
      </c>
      <c r="E97" s="1034">
        <v>0</v>
      </c>
      <c r="F97" s="1034">
        <f t="shared" si="56"/>
        <v>0</v>
      </c>
      <c r="G97" s="1034">
        <v>0</v>
      </c>
      <c r="H97" s="1034">
        <f t="shared" si="57"/>
        <v>0</v>
      </c>
      <c r="I97" s="1034">
        <v>0</v>
      </c>
      <c r="J97" s="1034">
        <f t="shared" si="58"/>
        <v>0</v>
      </c>
      <c r="K97" s="1034">
        <v>0</v>
      </c>
      <c r="L97" s="1034">
        <f t="shared" si="59"/>
        <v>0</v>
      </c>
      <c r="M97" s="1034">
        <v>0</v>
      </c>
      <c r="N97" s="1034">
        <f t="shared" si="60"/>
        <v>0</v>
      </c>
      <c r="O97" s="1034">
        <v>0</v>
      </c>
      <c r="P97" s="1034">
        <f t="shared" si="61"/>
        <v>0</v>
      </c>
      <c r="Q97" s="1034">
        <v>0</v>
      </c>
      <c r="R97" s="1034">
        <f t="shared" si="62"/>
        <v>0</v>
      </c>
      <c r="S97" s="1034">
        <v>0</v>
      </c>
      <c r="T97" s="1034">
        <f t="shared" si="63"/>
        <v>0</v>
      </c>
      <c r="U97" s="1034">
        <v>0</v>
      </c>
      <c r="V97" s="1034">
        <f t="shared" si="64"/>
        <v>0</v>
      </c>
      <c r="W97" s="1034">
        <v>0</v>
      </c>
      <c r="X97" s="1034">
        <f t="shared" si="65"/>
        <v>0</v>
      </c>
      <c r="Y97" s="1034">
        <v>0</v>
      </c>
      <c r="Z97" s="1034">
        <f t="shared" si="66"/>
        <v>0</v>
      </c>
      <c r="AA97" s="1034">
        <v>0</v>
      </c>
      <c r="AB97" s="1034">
        <f t="shared" si="67"/>
        <v>0</v>
      </c>
    </row>
    <row r="98" spans="1:28" ht="24" customHeight="1" thickTop="1" thickBot="1" x14ac:dyDescent="0.3">
      <c r="A98" s="559" t="s">
        <v>562</v>
      </c>
      <c r="B98" s="559" t="s">
        <v>563</v>
      </c>
      <c r="C98" s="1430">
        <v>0</v>
      </c>
      <c r="D98" s="1431">
        <v>0</v>
      </c>
      <c r="E98" s="1431">
        <v>0</v>
      </c>
      <c r="F98" s="1431">
        <f t="shared" si="56"/>
        <v>0</v>
      </c>
      <c r="G98" s="1431">
        <v>0</v>
      </c>
      <c r="H98" s="1431">
        <f t="shared" si="57"/>
        <v>0</v>
      </c>
      <c r="I98" s="1431">
        <v>0</v>
      </c>
      <c r="J98" s="1431">
        <f t="shared" si="58"/>
        <v>0</v>
      </c>
      <c r="K98" s="1431">
        <v>0</v>
      </c>
      <c r="L98" s="1431">
        <f t="shared" si="59"/>
        <v>0</v>
      </c>
      <c r="M98" s="1431">
        <v>0</v>
      </c>
      <c r="N98" s="1431">
        <f t="shared" si="60"/>
        <v>0</v>
      </c>
      <c r="O98" s="1431">
        <v>0</v>
      </c>
      <c r="P98" s="1431">
        <f t="shared" si="61"/>
        <v>0</v>
      </c>
      <c r="Q98" s="1431">
        <v>0</v>
      </c>
      <c r="R98" s="1431">
        <f t="shared" si="62"/>
        <v>0</v>
      </c>
      <c r="S98" s="1431">
        <v>0</v>
      </c>
      <c r="T98" s="1431">
        <f t="shared" si="63"/>
        <v>0</v>
      </c>
      <c r="U98" s="1431">
        <v>0</v>
      </c>
      <c r="V98" s="1431">
        <f t="shared" si="64"/>
        <v>0</v>
      </c>
      <c r="W98" s="1431">
        <v>0</v>
      </c>
      <c r="X98" s="1431">
        <f t="shared" si="65"/>
        <v>0</v>
      </c>
      <c r="Y98" s="1431">
        <v>0</v>
      </c>
      <c r="Z98" s="1431">
        <f t="shared" si="66"/>
        <v>0</v>
      </c>
      <c r="AA98" s="1431">
        <v>0</v>
      </c>
      <c r="AB98" s="1431">
        <f t="shared" si="67"/>
        <v>0</v>
      </c>
    </row>
    <row r="99" spans="1:28" ht="24" customHeight="1" thickTop="1" thickBot="1" x14ac:dyDescent="0.3">
      <c r="A99" s="1035">
        <v>7697527</v>
      </c>
      <c r="B99" s="559" t="s">
        <v>1019</v>
      </c>
      <c r="C99" s="1428">
        <v>0</v>
      </c>
      <c r="D99" s="1429">
        <v>0</v>
      </c>
      <c r="E99" s="1429">
        <v>0</v>
      </c>
      <c r="F99" s="1429">
        <f t="shared" si="56"/>
        <v>0</v>
      </c>
      <c r="G99" s="1429">
        <v>0</v>
      </c>
      <c r="H99" s="1429">
        <f t="shared" si="57"/>
        <v>0</v>
      </c>
      <c r="I99" s="1429">
        <v>0</v>
      </c>
      <c r="J99" s="1429">
        <f t="shared" si="58"/>
        <v>0</v>
      </c>
      <c r="K99" s="1429">
        <v>0</v>
      </c>
      <c r="L99" s="1429">
        <f t="shared" si="59"/>
        <v>0</v>
      </c>
      <c r="M99" s="1429">
        <v>0</v>
      </c>
      <c r="N99" s="1429">
        <f t="shared" si="60"/>
        <v>0</v>
      </c>
      <c r="O99" s="1429">
        <v>0</v>
      </c>
      <c r="P99" s="1429">
        <f t="shared" si="61"/>
        <v>0</v>
      </c>
      <c r="Q99" s="1429">
        <v>0</v>
      </c>
      <c r="R99" s="1429">
        <f t="shared" si="62"/>
        <v>0</v>
      </c>
      <c r="S99" s="1429">
        <v>0</v>
      </c>
      <c r="T99" s="1429">
        <f t="shared" si="63"/>
        <v>0</v>
      </c>
      <c r="U99" s="1429">
        <v>0</v>
      </c>
      <c r="V99" s="1429">
        <f t="shared" si="64"/>
        <v>0</v>
      </c>
      <c r="W99" s="1429">
        <v>0</v>
      </c>
      <c r="X99" s="1429">
        <f t="shared" si="65"/>
        <v>0</v>
      </c>
      <c r="Y99" s="1429">
        <v>0</v>
      </c>
      <c r="Z99" s="1429">
        <f t="shared" si="66"/>
        <v>0</v>
      </c>
      <c r="AA99" s="1429">
        <v>0</v>
      </c>
      <c r="AB99" s="1429">
        <f t="shared" si="67"/>
        <v>0</v>
      </c>
    </row>
    <row r="100" spans="1:28" ht="24" customHeight="1" thickTop="1" thickBot="1" x14ac:dyDescent="0.3">
      <c r="A100" s="1035">
        <v>7698012</v>
      </c>
      <c r="B100" s="1036" t="s">
        <v>1020</v>
      </c>
      <c r="C100" s="1033">
        <v>0</v>
      </c>
      <c r="D100" s="1034">
        <v>2056.6</v>
      </c>
      <c r="E100" s="1034">
        <v>0</v>
      </c>
      <c r="F100" s="1034">
        <f t="shared" si="56"/>
        <v>191.71694915254236</v>
      </c>
      <c r="G100" s="1034">
        <v>0</v>
      </c>
      <c r="H100" s="1034">
        <f t="shared" si="57"/>
        <v>165.57372881355934</v>
      </c>
      <c r="I100" s="1034">
        <v>0</v>
      </c>
      <c r="J100" s="1034">
        <f t="shared" si="58"/>
        <v>174.28813559322035</v>
      </c>
      <c r="K100" s="1034">
        <v>0</v>
      </c>
      <c r="L100" s="1034">
        <f t="shared" si="59"/>
        <v>183.00254237288135</v>
      </c>
      <c r="M100" s="1034">
        <v>0</v>
      </c>
      <c r="N100" s="1034">
        <f t="shared" si="60"/>
        <v>191.71694915254236</v>
      </c>
      <c r="O100" s="1034">
        <v>0</v>
      </c>
      <c r="P100" s="1034">
        <f t="shared" si="61"/>
        <v>183.00254237288135</v>
      </c>
      <c r="Q100" s="1034">
        <v>0</v>
      </c>
      <c r="R100" s="1034">
        <f t="shared" si="62"/>
        <v>191.71694915254236</v>
      </c>
      <c r="S100" s="1034">
        <v>0</v>
      </c>
      <c r="T100" s="1034">
        <f t="shared" si="63"/>
        <v>104.5728813559322</v>
      </c>
      <c r="U100" s="1034">
        <v>0</v>
      </c>
      <c r="V100" s="1034">
        <f t="shared" si="64"/>
        <v>174.28813559322035</v>
      </c>
      <c r="W100" s="1034">
        <v>0</v>
      </c>
      <c r="X100" s="1034">
        <f t="shared" si="65"/>
        <v>191.71694915254236</v>
      </c>
      <c r="Y100" s="1034">
        <v>0</v>
      </c>
      <c r="Z100" s="1034">
        <f t="shared" si="66"/>
        <v>183.00254237288135</v>
      </c>
      <c r="AA100" s="1034">
        <v>0</v>
      </c>
      <c r="AB100" s="1034">
        <f t="shared" si="67"/>
        <v>122.00169491525423</v>
      </c>
    </row>
    <row r="101" spans="1:28" ht="24" customHeight="1" thickTop="1" thickBot="1" x14ac:dyDescent="0.3">
      <c r="A101" s="1035">
        <v>7780000</v>
      </c>
      <c r="B101" s="559" t="s">
        <v>1021</v>
      </c>
      <c r="C101" s="1033">
        <v>0</v>
      </c>
      <c r="D101" s="1034">
        <v>1766.63</v>
      </c>
      <c r="E101" s="1034">
        <v>0</v>
      </c>
      <c r="F101" s="1034">
        <f t="shared" si="56"/>
        <v>164.68584745762712</v>
      </c>
      <c r="G101" s="1034">
        <v>0</v>
      </c>
      <c r="H101" s="1034">
        <f t="shared" si="57"/>
        <v>142.22868644067796</v>
      </c>
      <c r="I101" s="1034">
        <v>0</v>
      </c>
      <c r="J101" s="1034">
        <f t="shared" si="58"/>
        <v>149.71440677966103</v>
      </c>
      <c r="K101" s="1034">
        <v>0</v>
      </c>
      <c r="L101" s="1034">
        <f t="shared" si="59"/>
        <v>157.20012711864408</v>
      </c>
      <c r="M101" s="1034">
        <v>0</v>
      </c>
      <c r="N101" s="1034">
        <f t="shared" si="60"/>
        <v>164.68584745762712</v>
      </c>
      <c r="O101" s="1034">
        <v>0</v>
      </c>
      <c r="P101" s="1034">
        <f t="shared" si="61"/>
        <v>157.20012711864408</v>
      </c>
      <c r="Q101" s="1034">
        <v>0</v>
      </c>
      <c r="R101" s="1034">
        <f t="shared" si="62"/>
        <v>164.68584745762712</v>
      </c>
      <c r="S101" s="1034">
        <v>0</v>
      </c>
      <c r="T101" s="1034">
        <f t="shared" si="63"/>
        <v>89.828644067796617</v>
      </c>
      <c r="U101" s="1034">
        <v>0</v>
      </c>
      <c r="V101" s="1034">
        <f t="shared" si="64"/>
        <v>149.71440677966103</v>
      </c>
      <c r="W101" s="1034">
        <v>0</v>
      </c>
      <c r="X101" s="1034">
        <f t="shared" si="65"/>
        <v>164.68584745762712</v>
      </c>
      <c r="Y101" s="1034">
        <v>0</v>
      </c>
      <c r="Z101" s="1034">
        <f t="shared" si="66"/>
        <v>157.20012711864408</v>
      </c>
      <c r="AA101" s="1034">
        <v>0</v>
      </c>
      <c r="AB101" s="1034">
        <f t="shared" si="67"/>
        <v>104.80008474576272</v>
      </c>
    </row>
    <row r="102" spans="1:28" ht="24" customHeight="1" thickTop="1" thickBot="1" x14ac:dyDescent="0.3">
      <c r="A102" s="1035">
        <v>7954999</v>
      </c>
      <c r="B102" s="559" t="s">
        <v>1022</v>
      </c>
      <c r="C102" s="1033">
        <v>0</v>
      </c>
      <c r="D102" s="1034">
        <v>8677.23</v>
      </c>
      <c r="E102" s="1034">
        <v>0</v>
      </c>
      <c r="F102" s="1034">
        <f t="shared" si="56"/>
        <v>808.89432203389833</v>
      </c>
      <c r="G102" s="1034">
        <v>0</v>
      </c>
      <c r="H102" s="1034">
        <f t="shared" si="57"/>
        <v>698.59055084745762</v>
      </c>
      <c r="I102" s="1034">
        <v>0</v>
      </c>
      <c r="J102" s="1034">
        <f t="shared" si="58"/>
        <v>735.35847457627108</v>
      </c>
      <c r="K102" s="1034">
        <v>0</v>
      </c>
      <c r="L102" s="1034">
        <f t="shared" si="59"/>
        <v>772.12639830508465</v>
      </c>
      <c r="M102" s="1034">
        <v>0</v>
      </c>
      <c r="N102" s="1034">
        <f t="shared" si="60"/>
        <v>808.89432203389833</v>
      </c>
      <c r="O102" s="1034">
        <v>0</v>
      </c>
      <c r="P102" s="1034">
        <f t="shared" si="61"/>
        <v>772.12639830508465</v>
      </c>
      <c r="Q102" s="1034">
        <v>0</v>
      </c>
      <c r="R102" s="1034">
        <f t="shared" si="62"/>
        <v>808.89432203389833</v>
      </c>
      <c r="S102" s="1034">
        <v>0</v>
      </c>
      <c r="T102" s="1034">
        <f t="shared" si="63"/>
        <v>441.21508474576268</v>
      </c>
      <c r="U102" s="1034">
        <v>0</v>
      </c>
      <c r="V102" s="1034">
        <f t="shared" si="64"/>
        <v>735.35847457627108</v>
      </c>
      <c r="W102" s="1034">
        <v>0</v>
      </c>
      <c r="X102" s="1034">
        <f t="shared" si="65"/>
        <v>808.89432203389833</v>
      </c>
      <c r="Y102" s="1034">
        <v>0</v>
      </c>
      <c r="Z102" s="1034">
        <f t="shared" si="66"/>
        <v>772.12639830508465</v>
      </c>
      <c r="AA102" s="1034">
        <v>0</v>
      </c>
      <c r="AB102" s="1034">
        <f t="shared" si="67"/>
        <v>514.75093220338988</v>
      </c>
    </row>
    <row r="103" spans="1:28" ht="24" customHeight="1" thickTop="1" thickBot="1" x14ac:dyDescent="0.3">
      <c r="A103" s="1035"/>
      <c r="B103" s="559"/>
      <c r="C103" s="1428"/>
      <c r="D103" s="1429"/>
      <c r="E103" s="1034"/>
      <c r="F103" s="1034"/>
      <c r="G103" s="1034"/>
      <c r="H103" s="1034"/>
      <c r="I103" s="1034"/>
      <c r="J103" s="1034"/>
      <c r="K103" s="1034"/>
      <c r="L103" s="1034"/>
      <c r="M103" s="1034"/>
      <c r="N103" s="1034"/>
      <c r="O103" s="1034"/>
      <c r="P103" s="1034"/>
      <c r="Q103" s="1034"/>
      <c r="R103" s="1034"/>
      <c r="S103" s="1034"/>
      <c r="T103" s="1034"/>
      <c r="U103" s="1034"/>
      <c r="V103" s="1034"/>
      <c r="W103" s="1034"/>
      <c r="X103" s="1034"/>
      <c r="Y103" s="1034"/>
      <c r="Z103" s="1034"/>
      <c r="AA103" s="1034"/>
      <c r="AB103" s="1034"/>
    </row>
    <row r="104" spans="1:28" ht="24" customHeight="1" thickTop="1" thickBot="1" x14ac:dyDescent="0.3">
      <c r="A104" s="559"/>
      <c r="B104" s="559"/>
      <c r="C104" s="1033"/>
      <c r="D104" s="1034"/>
      <c r="E104" s="1034"/>
      <c r="F104" s="1034"/>
      <c r="G104" s="1034"/>
      <c r="H104" s="1034"/>
      <c r="I104" s="1034"/>
      <c r="J104" s="1034"/>
      <c r="K104" s="1034"/>
      <c r="L104" s="1034"/>
      <c r="M104" s="1034"/>
      <c r="N104" s="1034"/>
      <c r="O104" s="1034"/>
      <c r="P104" s="1034"/>
      <c r="Q104" s="1034"/>
      <c r="R104" s="1034"/>
      <c r="S104" s="1034"/>
      <c r="T104" s="1034"/>
      <c r="U104" s="1034"/>
      <c r="V104" s="1034"/>
      <c r="W104" s="1034"/>
      <c r="X104" s="1034"/>
      <c r="Y104" s="1034"/>
      <c r="Z104" s="1034"/>
      <c r="AA104" s="1034"/>
      <c r="AB104" s="1034"/>
    </row>
    <row r="105" spans="1:28" ht="24" customHeight="1" thickTop="1" thickBot="1" x14ac:dyDescent="0.3">
      <c r="A105" s="559"/>
      <c r="B105" s="559"/>
      <c r="C105" s="1033"/>
      <c r="D105" s="1034"/>
      <c r="E105" s="1034"/>
      <c r="F105" s="1034"/>
      <c r="G105" s="1034"/>
      <c r="H105" s="1034"/>
      <c r="I105" s="1034"/>
      <c r="J105" s="1034"/>
      <c r="K105" s="1034"/>
      <c r="L105" s="1034"/>
      <c r="M105" s="1034"/>
      <c r="N105" s="1034"/>
      <c r="O105" s="1034"/>
      <c r="P105" s="1034"/>
      <c r="Q105" s="1034"/>
      <c r="R105" s="1034"/>
      <c r="S105" s="1034"/>
      <c r="T105" s="1034"/>
      <c r="U105" s="1034"/>
      <c r="V105" s="1034"/>
      <c r="W105" s="1034"/>
      <c r="X105" s="1034"/>
      <c r="Y105" s="1034"/>
      <c r="Z105" s="1034"/>
      <c r="AA105" s="1034"/>
      <c r="AB105" s="1034"/>
    </row>
    <row r="106" spans="1:28" ht="24" customHeight="1" thickTop="1" thickBot="1" x14ac:dyDescent="0.3">
      <c r="A106" s="559"/>
      <c r="B106" s="559"/>
      <c r="C106" s="1038"/>
      <c r="D106" s="1039"/>
      <c r="E106" s="1039"/>
      <c r="F106" s="1039"/>
      <c r="G106" s="1039"/>
      <c r="H106" s="1039"/>
      <c r="I106" s="1039"/>
      <c r="J106" s="1039"/>
      <c r="K106" s="1039"/>
      <c r="L106" s="1039"/>
      <c r="M106" s="1039"/>
      <c r="N106" s="1039"/>
      <c r="O106" s="1039"/>
      <c r="P106" s="1039"/>
      <c r="Q106" s="1039"/>
      <c r="R106" s="1039"/>
      <c r="S106" s="1039"/>
      <c r="T106" s="1039"/>
      <c r="U106" s="1039"/>
      <c r="V106" s="1039"/>
      <c r="W106" s="1039"/>
      <c r="X106" s="1039"/>
      <c r="Y106" s="1039"/>
      <c r="Z106" s="1039"/>
      <c r="AA106" s="1039"/>
      <c r="AB106" s="1039"/>
    </row>
    <row r="107" spans="1:28" ht="24" customHeight="1" thickTop="1" x14ac:dyDescent="0.25"/>
    <row r="108" spans="1:28" ht="24" customHeight="1" x14ac:dyDescent="0.25">
      <c r="B108" t="s">
        <v>691</v>
      </c>
      <c r="E108" s="1040">
        <f>F82+F84+F85+F86+F83+F87</f>
        <v>302071.01025423734</v>
      </c>
      <c r="F108" s="1040"/>
      <c r="G108" s="1040">
        <f>H82+H84+H85+H86+H83+H87</f>
        <v>260879.50885593219</v>
      </c>
      <c r="H108" s="1040"/>
      <c r="I108" s="1040">
        <f>J82+J84+J85+J86+J83+J87</f>
        <v>274610.0093220339</v>
      </c>
      <c r="J108" s="1040"/>
      <c r="K108" s="1040">
        <f>L82+L84+L85+L86+L83+L87</f>
        <v>288340.50978813559</v>
      </c>
      <c r="L108" s="1040"/>
      <c r="M108" s="1040">
        <f>N82+N84+N85+N86+N83+N87</f>
        <v>302071.01025423734</v>
      </c>
      <c r="N108" s="1040"/>
      <c r="O108" s="1040">
        <f>P82+P84+P85+P86+P83+P87</f>
        <v>288340.50978813559</v>
      </c>
      <c r="P108" s="1040"/>
      <c r="Q108" s="1040">
        <f>R82+R84+R85+R86+R83+R87</f>
        <v>302071.01025423734</v>
      </c>
      <c r="R108" s="1040"/>
      <c r="S108" s="1040">
        <f>T82+T84+T85+T86+T83+T87</f>
        <v>164766.00559322032</v>
      </c>
      <c r="T108" s="1040"/>
      <c r="U108" s="1040">
        <f>V82+V84+V85+V86+V83+V87</f>
        <v>274610.0093220339</v>
      </c>
      <c r="V108" s="1040"/>
      <c r="W108" s="1040">
        <f>X82+X84+X85+X86+X83+X87</f>
        <v>302071.01025423734</v>
      </c>
      <c r="X108" s="1040"/>
      <c r="Y108" s="1040">
        <f>Z82+Z84+Z85+Z86+Z83+Z87</f>
        <v>288340.50978813559</v>
      </c>
      <c r="Z108" s="1040"/>
      <c r="AA108" s="1040">
        <f>AB82+AB84+AB85+AB86+AB83+AB87</f>
        <v>192227.00652542373</v>
      </c>
    </row>
    <row r="109" spans="1:28" ht="24" customHeight="1" x14ac:dyDescent="0.25">
      <c r="B109" t="s">
        <v>564</v>
      </c>
      <c r="E109" s="1040">
        <f>(E6)+(E55+E57+E56+E57+E58+E59+E60+E61)</f>
        <v>93808.171045197741</v>
      </c>
      <c r="F109" s="1040"/>
      <c r="G109" s="1040">
        <f>(G6)+(G55+G57+G56+G57+G58+G59+G60+G61)</f>
        <v>92220.736257062134</v>
      </c>
      <c r="H109" s="1040"/>
      <c r="I109" s="1040">
        <f>(I6)+(I55+I57+I56+I57+I58+I59+I60+I61)</f>
        <v>92737.225621468911</v>
      </c>
      <c r="J109" s="1040"/>
      <c r="K109" s="1040">
        <f>(K6)+(K55+K57+K56+K57+K58+K59+K60+K61)</f>
        <v>93253.714985875704</v>
      </c>
      <c r="L109" s="1040"/>
      <c r="M109" s="1040">
        <f>(M6)+(M55+M57+M56+M57+M58+M59+M60+M61)</f>
        <v>93770.204350282482</v>
      </c>
      <c r="N109" s="1040"/>
      <c r="O109" s="1040">
        <f>(O6)+(O55+O57+O56+O57+O58+O59+O60+O61)</f>
        <v>93253.714985875704</v>
      </c>
      <c r="P109" s="1040"/>
      <c r="Q109" s="1040">
        <f>(Q6)+(Q55+Q57+Q56+Q57+Q58+Q59+Q60+Q61)</f>
        <v>93770.204350282482</v>
      </c>
      <c r="R109" s="1040"/>
      <c r="S109" s="1040">
        <f>(S6)+(S55+S57+S56+S57+S58+S59+S60+S61)</f>
        <v>88605.310706214674</v>
      </c>
      <c r="T109" s="1040"/>
      <c r="U109" s="1040">
        <f>(U6)+(U55+U57+U56+U57+U58+U59+U60+U61)</f>
        <v>92737.225621468911</v>
      </c>
      <c r="V109" s="1040"/>
      <c r="W109" s="1040">
        <f>(W6)+(W55+W57+W56+W57+W58+W59+W60+W61)</f>
        <v>93770.204350282482</v>
      </c>
      <c r="X109" s="1040"/>
      <c r="Y109" s="1040">
        <f>(Y6)+(Y55+Y57+Y56+Y57+Y58+Y59+Y60+Y61)</f>
        <v>93253.714985875704</v>
      </c>
      <c r="Z109" s="1040"/>
      <c r="AA109" s="1040">
        <f>(AA6)+(AA55+AA57+AA56+AA57+AA58+AA59+AA60+AA61)</f>
        <v>89638.289435028244</v>
      </c>
    </row>
    <row r="110" spans="1:28" ht="24" customHeight="1" x14ac:dyDescent="0.25">
      <c r="B110" t="s">
        <v>60</v>
      </c>
      <c r="E110" s="1040">
        <f>E38+E39+E37+E40+E41+E42+E43</f>
        <v>23750.538135593219</v>
      </c>
      <c r="F110" s="1040"/>
      <c r="G110" s="1040">
        <f>G38+G39+G37+G40+G41+G42+G43</f>
        <v>20511.828389830509</v>
      </c>
      <c r="H110" s="1040"/>
      <c r="I110" s="1040">
        <f>I38+I39+I37+I40+I41+I42+I43</f>
        <v>21591.398305084746</v>
      </c>
      <c r="J110" s="1040"/>
      <c r="K110" s="1040">
        <f>K38+K39+K37+K40+K41+K42+K43</f>
        <v>22670.968220338982</v>
      </c>
      <c r="L110" s="1040"/>
      <c r="M110" s="1040">
        <f>M38+M39+M37+M40+M41+M42+M43</f>
        <v>23750.538135593219</v>
      </c>
      <c r="N110" s="1040"/>
      <c r="O110" s="1040">
        <f>O38+O39+O37+O40+O41+O42+O43</f>
        <v>22670.968220338982</v>
      </c>
      <c r="P110" s="1040"/>
      <c r="Q110" s="1040">
        <f>Q38+Q39+Q37+Q40+Q41+Q42+Q43</f>
        <v>23750.538135593219</v>
      </c>
      <c r="R110" s="1040"/>
      <c r="S110" s="1040">
        <f>S38+S39+S37+S40+S41+S42+S43</f>
        <v>12954.838983050848</v>
      </c>
      <c r="T110" s="1040"/>
      <c r="U110" s="1040">
        <f>U38+U39+U37+U40+U41+U42+U43</f>
        <v>21591.398305084746</v>
      </c>
      <c r="V110" s="1040"/>
      <c r="W110" s="1040">
        <f>W38+W39+W37+W40+W41+W42+W43</f>
        <v>23750.538135593219</v>
      </c>
      <c r="X110" s="1040"/>
      <c r="Y110" s="1040">
        <f>Y38+Y39+Y37+Y40+Y41+Y42+Y43</f>
        <v>22670.968220338982</v>
      </c>
      <c r="Z110" s="1040"/>
      <c r="AA110" s="1040">
        <f>AA38+AA39+AA37+AA40+AA41+AA42+AA43</f>
        <v>15113.978813559323</v>
      </c>
    </row>
    <row r="111" spans="1:28" ht="24" customHeight="1" x14ac:dyDescent="0.25">
      <c r="B111" t="s">
        <v>692</v>
      </c>
      <c r="E111" s="1040">
        <f>E74+E73+E76+E77+E78+E79+E80+E72+E75</f>
        <v>9879.2481818181823</v>
      </c>
      <c r="F111" s="1040"/>
      <c r="G111" s="1040">
        <f>G74+G73+G76+G77+G78+G79+G80+G72+G75</f>
        <v>9879.2481818181823</v>
      </c>
      <c r="H111" s="1040"/>
      <c r="I111" s="1040">
        <f>I74+I73+I76+I77+I78+I79+I80+I72+I75</f>
        <v>9879.2481818181823</v>
      </c>
      <c r="J111" s="1040"/>
      <c r="K111" s="1040">
        <f>K74+K73+K76+K77+K78+K79+K80+K72+K75</f>
        <v>9879.2481818181823</v>
      </c>
      <c r="L111" s="1040"/>
      <c r="M111" s="1040">
        <f>M74+M73+M76+M77+M78+M79+M80+M72+M75</f>
        <v>9879.2481818181823</v>
      </c>
      <c r="N111" s="1040"/>
      <c r="O111" s="1040">
        <f>O74+O73+O76+O77+O78+O79+O80+O72+O75</f>
        <v>9879.2481818181823</v>
      </c>
      <c r="P111" s="1040"/>
      <c r="Q111" s="1040">
        <f>Q74+Q73+Q76+Q77+Q78+Q79+Q80+Q72+Q75</f>
        <v>9879.2481818181823</v>
      </c>
      <c r="R111" s="1040"/>
      <c r="S111" s="1040">
        <f>S74+S73+S76+S77+S78+S79+S80+S72+S75</f>
        <v>4939.6240909090911</v>
      </c>
      <c r="T111" s="1040"/>
      <c r="U111" s="1040">
        <f>U74+U73+U76+U77+U78+U79+U80+U72+U75</f>
        <v>9879.2481818181823</v>
      </c>
      <c r="V111" s="1040"/>
      <c r="W111" s="1040">
        <f>W74+W73+W76+W77+W78+W79+W80+W72+W75</f>
        <v>9879.2481818181823</v>
      </c>
      <c r="X111" s="1040"/>
      <c r="Y111" s="1040">
        <f>Y74+Y73+Y76+Y77+Y78+Y79+Y80+Y72+Y75</f>
        <v>9879.2481818181823</v>
      </c>
      <c r="Z111" s="1040"/>
      <c r="AA111" s="1040">
        <f>AA74+AA73+AA76+AA77+AA78+AA79+AA80+AA72+AA75</f>
        <v>4939.6240909090911</v>
      </c>
    </row>
    <row r="112" spans="1:28" ht="24" customHeight="1" x14ac:dyDescent="0.25">
      <c r="B112" t="s">
        <v>565</v>
      </c>
      <c r="E112" s="1040">
        <f>E11+E12+E13+E14+E15+E16</f>
        <v>6866.129152542373</v>
      </c>
      <c r="F112" s="1040"/>
      <c r="G112" s="1040">
        <f>G11+G12+G13+G14+G15+G16</f>
        <v>5929.8388135593223</v>
      </c>
      <c r="H112" s="1040"/>
      <c r="I112" s="1040">
        <f>I11+I12+I13+I14+I15+I16</f>
        <v>6241.935593220338</v>
      </c>
      <c r="J112" s="1040"/>
      <c r="K112" s="1040">
        <f>K11+K12+K13+K14+K15+K16</f>
        <v>6554.0323728813564</v>
      </c>
      <c r="L112" s="1040"/>
      <c r="M112" s="1040">
        <f>M11+M12+M13+M14+M15+M16</f>
        <v>6866.129152542373</v>
      </c>
      <c r="N112" s="1040"/>
      <c r="O112" s="1040">
        <f>O11+O12+O13+O14+O15+O16</f>
        <v>6554.0323728813564</v>
      </c>
      <c r="P112" s="1040"/>
      <c r="Q112" s="1040">
        <f>Q11+Q12+Q13+Q14+Q15+Q16</f>
        <v>6866.129152542373</v>
      </c>
      <c r="R112" s="1040"/>
      <c r="S112" s="1040">
        <f>S11+S12+S13+S14+S15+S16</f>
        <v>3745.1613559322032</v>
      </c>
      <c r="T112" s="1040"/>
      <c r="U112" s="1040">
        <f>U11+U12+U13+U14+U15+U16</f>
        <v>6241.935593220338</v>
      </c>
      <c r="V112" s="1040"/>
      <c r="W112" s="1040">
        <f>W11+W12+W13+W14+W15+W16</f>
        <v>6866.129152542373</v>
      </c>
      <c r="X112" s="1040"/>
      <c r="Y112" s="1040">
        <f>Y11+Y12+Y13+Y14+Y15+Y16</f>
        <v>6554.0323728813564</v>
      </c>
      <c r="Z112" s="1040"/>
      <c r="AA112" s="1040">
        <f>AA11+AA12+AA13+AA14+AA15+AA16</f>
        <v>4369.3549152542373</v>
      </c>
    </row>
    <row r="113" spans="2:27" ht="24" customHeight="1" x14ac:dyDescent="0.25">
      <c r="B113" t="s">
        <v>29</v>
      </c>
      <c r="E113" s="1040">
        <f>E54+E52+E48+E47+E46+E44+E45+E49+E50+E51+E35+E27+E28+E29+E30+E31+E32+E33+E34+E26+E25+E24+E23+E22+E21+E20+E18+E17+E10+E8+E9</f>
        <v>19414.382740112997</v>
      </c>
      <c r="F113" s="1040"/>
      <c r="G113" s="1040">
        <f>G54+G52+G48+G47+G46+G44+G45+G49+G50+G51+G35+G27+G28+G29+G30+G31+G32+G33+G34+G26+G25+G24+G23+G22+G21+G20+G18+G17+G10+G8+G9</f>
        <v>18462.20600282486</v>
      </c>
      <c r="H113" s="1040"/>
      <c r="I113" s="1040">
        <f>I54+I52+I48+I47+I46+I44+I45+I49+I50+I51+I35+I27+I28+I29+I30+I31+I32+I33+I34+I26+I25+I24+I23+I22+I21+I20+I18+I17+I10+I8+I9</f>
        <v>18779.598248587568</v>
      </c>
      <c r="J113" s="1040"/>
      <c r="K113" s="1040">
        <f>K54+K52+K48+K47+K46+K44+K45+K49+K50+K51+K35+K27+K28+K29+K30+K31+K32+K33+K34+K26+K25+K24+K23+K22+K21+K20+K18+K17+K10+K8+K9</f>
        <v>19096.990494350281</v>
      </c>
      <c r="L113" s="1040"/>
      <c r="M113" s="1040">
        <f>M54+M52+M48+M47+M46+M44+M45+M49+M50+M51+M35+M27+M28+M29+M30+M31+M32+M33+M34+M26+M25+M24+M23+M22+M21+M20+M18+M17+M10+M8+M9</f>
        <v>19414.382740112997</v>
      </c>
      <c r="N113" s="1040"/>
      <c r="O113" s="1040">
        <f>O54+O52+O48+O47+O46+O44+O45+O49+O50+O51+O35+O27+O28+O29+O30+O31+O32+O33+O34+O26+O25+O24+O23+O22+O21+O20+O18+O17+O10+O8+O9</f>
        <v>19096.990494350281</v>
      </c>
      <c r="P113" s="1040"/>
      <c r="Q113" s="1040">
        <f>Q54+Q52+Q48+Q47+Q46+Q44+Q45+Q49+Q50+Q51+Q35+Q27+Q28+Q29+Q30+Q31+Q32+Q33+Q34+Q26+Q25+Q24+Q23+Q22+Q21+Q20+Q18+Q17+Q10+Q8+Q9</f>
        <v>19414.382740112997</v>
      </c>
      <c r="R113" s="1040"/>
      <c r="S113" s="1040">
        <f>S54+S52+S48+S47+S46+S44+S45+S49+S50+S51+S35+S27+S28+S29+S30+S31+S32+S33+S34+S26+S25+S24+S23+S22+S21+S20+S18+S17+S10+S8+S9</f>
        <v>6240.4602824858757</v>
      </c>
      <c r="T113" s="1040"/>
      <c r="U113" s="1040">
        <f>U54+U52+U48+U47+U46+U44+U45+U49+U50+U51+U35+U27+U28+U29+U30+U31+U32+U33+U34+U26+U25+U24+U23+U22+U21+U20+U18+U17+U10+U8+U9</f>
        <v>18779.598248587568</v>
      </c>
      <c r="V113" s="1040"/>
      <c r="W113" s="1040">
        <f>W54+W52+W48+W47+W46+W44+W45+W49+W50+W51+W35+W27+W28+W29+W30+W31+W32+W33+W34+W26+W25+W24+W23+W22+W21+W20+W18+W17+W10+W8+W9</f>
        <v>19414.382740112997</v>
      </c>
      <c r="X113" s="1040"/>
      <c r="Y113" s="1040">
        <f>Y54+Y52+Y48+Y47+Y46+Y44+Y45+Y49+Y50+Y51+Y35+Y27+Y28+Y29+Y30+Y31+Y32+Y33+Y34+Y26+Y25+Y24+Y23+Y22+Y21+Y20+Y18+Y17+Y10+Y8+Y9</f>
        <v>19096.990494350281</v>
      </c>
      <c r="Z113" s="1040"/>
      <c r="AA113" s="1040">
        <f>AA54+AA52+AA48+AA47+AA46+AA44+AA45+AA49+AA50+AA51+AA35+AA27+AA28+AA29+AA30+AA31+AA32+AA33+AA34+AA26+AA25+AA24+AA23+AA22+AA21+AA20+AA18+AA17+AA10+AA8+AA9</f>
        <v>6875.2447740112975</v>
      </c>
    </row>
    <row r="114" spans="2:27" ht="24" customHeight="1" x14ac:dyDescent="0.25">
      <c r="B114" t="s">
        <v>693</v>
      </c>
      <c r="E114" s="1040">
        <f>SUM(E20:E30)</f>
        <v>1358.6725000000001</v>
      </c>
      <c r="F114" s="1040"/>
      <c r="G114" s="1040">
        <f>SUM(G20:G30)</f>
        <v>1358.6725000000001</v>
      </c>
      <c r="H114" s="1040"/>
      <c r="I114" s="1040">
        <f>SUM(I20:I30)</f>
        <v>1358.6725000000001</v>
      </c>
      <c r="J114" s="1040"/>
      <c r="K114" s="1040">
        <f>SUM(K20:K30)</f>
        <v>1358.6725000000001</v>
      </c>
      <c r="L114" s="1040"/>
      <c r="M114" s="1040">
        <f>SUM(M20:M30)</f>
        <v>1358.6725000000001</v>
      </c>
      <c r="N114" s="1040"/>
      <c r="O114" s="1040">
        <f>SUM(O20:O30)</f>
        <v>1358.6725000000001</v>
      </c>
      <c r="P114" s="1040"/>
      <c r="Q114" s="1040">
        <f>SUM(Q20:Q30)</f>
        <v>1358.6725000000001</v>
      </c>
      <c r="R114" s="1040"/>
      <c r="S114" s="1040">
        <f>SUM(S20:S30)</f>
        <v>1358.6725000000001</v>
      </c>
      <c r="T114" s="1040"/>
      <c r="U114" s="1040">
        <f>SUM(U20:U30)</f>
        <v>1358.6725000000001</v>
      </c>
      <c r="V114" s="1040"/>
      <c r="W114" s="1040">
        <f>SUM(W20:W30)</f>
        <v>1358.6725000000001</v>
      </c>
      <c r="X114" s="1040"/>
      <c r="Y114" s="1040">
        <f>SUM(Y20:Y30)</f>
        <v>1358.6725000000001</v>
      </c>
      <c r="Z114" s="1040"/>
      <c r="AA114" s="1040">
        <f>SUM(AA20:AA30)</f>
        <v>1358.6725000000001</v>
      </c>
    </row>
    <row r="115" spans="2:27" ht="24" customHeight="1" x14ac:dyDescent="0.25">
      <c r="B115" t="s">
        <v>694</v>
      </c>
      <c r="E115" s="1040">
        <f>E10+E8+E9</f>
        <v>2233.7623022598873</v>
      </c>
      <c r="F115" s="1040"/>
      <c r="G115" s="1040">
        <f>G10+G8+G9</f>
        <v>2059.5525564971749</v>
      </c>
      <c r="H115" s="1040"/>
      <c r="I115" s="1040">
        <f>I10+I8+I9</f>
        <v>2117.6224717514124</v>
      </c>
      <c r="J115" s="1040"/>
      <c r="K115" s="1040">
        <f>K10+K8+K9</f>
        <v>2175.6923870056498</v>
      </c>
      <c r="L115" s="1040"/>
      <c r="M115" s="1040">
        <f>M10+M8+M9</f>
        <v>2233.7623022598873</v>
      </c>
      <c r="N115" s="1040"/>
      <c r="O115" s="1040">
        <f>O10+O8+O9</f>
        <v>2175.6923870056498</v>
      </c>
      <c r="P115" s="1040"/>
      <c r="Q115" s="1040">
        <f>Q10+Q8+Q9</f>
        <v>2233.7623022598873</v>
      </c>
      <c r="R115" s="1040"/>
      <c r="S115" s="1040">
        <f>S10+S8+S9</f>
        <v>1653.0631497175141</v>
      </c>
      <c r="T115" s="1040"/>
      <c r="U115" s="1040">
        <f>U10+U8+U9</f>
        <v>2117.6224717514124</v>
      </c>
      <c r="V115" s="1040"/>
      <c r="W115" s="1040">
        <f>W10+W8+W9</f>
        <v>2233.7623022598873</v>
      </c>
      <c r="X115" s="1040"/>
      <c r="Y115" s="1040">
        <f>Y10+Y8+Y9</f>
        <v>2175.6923870056498</v>
      </c>
      <c r="Z115" s="1040"/>
      <c r="AA115" s="1040">
        <f>AA10+AA8+AA9</f>
        <v>1769.2029802259885</v>
      </c>
    </row>
    <row r="116" spans="2:27" ht="24" customHeight="1" x14ac:dyDescent="0.25">
      <c r="B116" t="s">
        <v>496</v>
      </c>
      <c r="E116" s="1040">
        <f>E44+E46+E47+E48+E51+E52+E45+E49+E50</f>
        <v>12285.988305084744</v>
      </c>
      <c r="F116" s="1040"/>
      <c r="G116" s="1040">
        <f>G44+G46+G47+G48+G51+G52+G45+G49+G50</f>
        <v>11974.262627118644</v>
      </c>
      <c r="H116" s="1040"/>
      <c r="I116" s="1040">
        <f>I44+I46+I47+I48+I51+I52+I45+I49+I50</f>
        <v>12078.171186440679</v>
      </c>
      <c r="J116" s="1040"/>
      <c r="K116" s="1040">
        <f>K44+K46+K47+K48+K51+K52+K45+K49+K50</f>
        <v>12182.079745762712</v>
      </c>
      <c r="L116" s="1040"/>
      <c r="M116" s="1040">
        <f>M44+M46+M47+M48+M51+M52+M45+M49+M50</f>
        <v>12285.988305084744</v>
      </c>
      <c r="N116" s="1040"/>
      <c r="O116" s="1040">
        <f>O44+O46+O47+O48+O51+O52+O45+O49+O50</f>
        <v>12182.079745762712</v>
      </c>
      <c r="P116" s="1040"/>
      <c r="Q116" s="1040">
        <f>Q44+Q46+Q47+Q48+Q51+Q52+Q45+Q49+Q50</f>
        <v>12285.988305084744</v>
      </c>
      <c r="R116" s="1040"/>
      <c r="S116" s="1040">
        <f>S44+S46+S47+S48+S51+S52+S45+S49+S50</f>
        <v>1246.9027118644069</v>
      </c>
      <c r="T116" s="1040"/>
      <c r="U116" s="1040">
        <f>U44+U46+U47+U48+U51+U52+U45+U49+U50</f>
        <v>12078.171186440679</v>
      </c>
      <c r="V116" s="1040"/>
      <c r="W116" s="1040">
        <f>W44+W46+W47+W48+W51+W52+W45+W49+W50</f>
        <v>12285.988305084744</v>
      </c>
      <c r="X116" s="1040"/>
      <c r="Y116" s="1040">
        <f>Y44+Y46+Y47+Y48+Y51+Y52+Y45+Y49+Y50</f>
        <v>12182.079745762712</v>
      </c>
      <c r="Z116" s="1040"/>
      <c r="AA116" s="1040">
        <f>AA44+AA46+AA47+AA48+AA51+AA52+AA45+AA49+AA50</f>
        <v>1454.7198305084744</v>
      </c>
    </row>
  </sheetData>
  <mergeCells count="14">
    <mergeCell ref="U2:V2"/>
    <mergeCell ref="W2:X2"/>
    <mergeCell ref="Y2:Z2"/>
    <mergeCell ref="AA2:AB2"/>
    <mergeCell ref="K2:L2"/>
    <mergeCell ref="M2:N2"/>
    <mergeCell ref="O2:P2"/>
    <mergeCell ref="Q2:R2"/>
    <mergeCell ref="S2:T2"/>
    <mergeCell ref="B1:D1"/>
    <mergeCell ref="A2:B2"/>
    <mergeCell ref="E2:F2"/>
    <mergeCell ref="G2:H2"/>
    <mergeCell ref="I2:J2"/>
  </mergeCells>
  <pageMargins left="0.70866141732283472" right="0.70866141732283472" top="0.74803149606299213" bottom="0.74803149606299213" header="0.31496062992125984" footer="0.31496062992125984"/>
  <pageSetup paperSize="8" scale="35" fitToHeight="2" orientation="landscape" r:id="rId1"/>
  <ignoredErrors>
    <ignoredError sqref="E8:U8 E9:U9 F90 E10:Y10" formula="1"/>
    <ignoredError sqref="A18 A34:A35 A36:A39 A40:A4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116"/>
  <sheetViews>
    <sheetView zoomScale="70" zoomScaleNormal="70" workbookViewId="0">
      <selection activeCell="O2" sqref="O2:P2"/>
    </sheetView>
  </sheetViews>
  <sheetFormatPr baseColWidth="10" defaultColWidth="15.42578125" defaultRowHeight="15" x14ac:dyDescent="0.25"/>
  <cols>
    <col min="1" max="1" width="10" bestFit="1" customWidth="1"/>
    <col min="2" max="2" width="45.85546875" bestFit="1" customWidth="1"/>
    <col min="3" max="3" width="22.85546875" style="561" bestFit="1" customWidth="1"/>
    <col min="4" max="4" width="23.5703125" customWidth="1"/>
    <col min="5" max="5" width="14.85546875" bestFit="1" customWidth="1"/>
    <col min="6" max="6" width="15.7109375" bestFit="1" customWidth="1"/>
    <col min="7" max="7" width="17.140625" bestFit="1" customWidth="1"/>
    <col min="8" max="8" width="17.85546875" bestFit="1" customWidth="1"/>
    <col min="9" max="9" width="15" bestFit="1" customWidth="1"/>
    <col min="10" max="10" width="15.85546875" bestFit="1" customWidth="1"/>
    <col min="11" max="11" width="13.42578125" bestFit="1" customWidth="1"/>
    <col min="12" max="13" width="14.28515625" bestFit="1" customWidth="1"/>
    <col min="14" max="14" width="15" bestFit="1" customWidth="1"/>
    <col min="15" max="15" width="14.42578125" bestFit="1" customWidth="1"/>
    <col min="16" max="16" width="15.28515625" bestFit="1" customWidth="1"/>
    <col min="17" max="17" width="13.5703125" bestFit="1" customWidth="1"/>
    <col min="18" max="18" width="14.42578125" bestFit="1" customWidth="1"/>
    <col min="19" max="19" width="16.28515625" bestFit="1" customWidth="1"/>
    <col min="20" max="20" width="17.140625" bestFit="1" customWidth="1"/>
    <col min="21" max="21" width="21.42578125" bestFit="1" customWidth="1"/>
    <col min="22" max="22" width="22.140625" bestFit="1" customWidth="1"/>
    <col min="23" max="23" width="17.42578125" bestFit="1" customWidth="1"/>
    <col min="24" max="24" width="18.28515625" bestFit="1" customWidth="1"/>
    <col min="25" max="25" width="20.28515625" bestFit="1" customWidth="1"/>
    <col min="26" max="26" width="21.140625" bestFit="1" customWidth="1"/>
    <col min="27" max="27" width="19.5703125" bestFit="1" customWidth="1"/>
    <col min="28" max="28" width="20.5703125" bestFit="1" customWidth="1"/>
  </cols>
  <sheetData>
    <row r="1" spans="1:239" ht="24" customHeight="1" thickBot="1" x14ac:dyDescent="0.3">
      <c r="B1" s="2018" t="s">
        <v>688</v>
      </c>
      <c r="C1" s="2018"/>
      <c r="D1" s="2018"/>
      <c r="E1" s="1028">
        <f>DATOS!C22</f>
        <v>22</v>
      </c>
      <c r="F1" s="1028"/>
      <c r="G1" s="1028">
        <f>DATOS!E22</f>
        <v>19</v>
      </c>
      <c r="H1" s="1028"/>
      <c r="I1" s="1028">
        <f>DATOS!G22</f>
        <v>20</v>
      </c>
      <c r="J1" s="1028"/>
      <c r="K1" s="1028">
        <f>DATOS!I22</f>
        <v>21</v>
      </c>
      <c r="L1" s="1028"/>
      <c r="M1" s="1028">
        <f>DATOS!K22</f>
        <v>22</v>
      </c>
      <c r="N1" s="1028"/>
      <c r="O1" s="1028">
        <f>DATOS!M22</f>
        <v>21</v>
      </c>
      <c r="P1" s="1028"/>
      <c r="Q1" s="1028">
        <f>DATOS!O22</f>
        <v>22</v>
      </c>
      <c r="R1" s="1028"/>
      <c r="S1" s="1028">
        <f>DATOS!Q22</f>
        <v>12</v>
      </c>
      <c r="T1" s="1028"/>
      <c r="U1" s="1028">
        <f>DATOS!S22</f>
        <v>20</v>
      </c>
      <c r="V1" s="1028"/>
      <c r="W1" s="1028">
        <f>DATOS!U22</f>
        <v>22</v>
      </c>
      <c r="X1" s="1028"/>
      <c r="Y1" s="1028">
        <f>DATOS!W22</f>
        <v>21</v>
      </c>
      <c r="Z1" s="1028"/>
      <c r="AA1" s="1028">
        <f>DATOS!Y22</f>
        <v>14</v>
      </c>
      <c r="AC1" s="1028">
        <f>SUM(E1:AB1)</f>
        <v>236</v>
      </c>
    </row>
    <row r="2" spans="1:239" s="1527" customFormat="1" ht="24" customHeight="1" thickTop="1" thickBot="1" x14ac:dyDescent="0.3">
      <c r="A2" s="2019" t="s">
        <v>1142</v>
      </c>
      <c r="B2" s="2020"/>
      <c r="C2" s="562"/>
      <c r="E2" s="2021" t="s">
        <v>128</v>
      </c>
      <c r="F2" s="2021"/>
      <c r="G2" s="2021" t="s">
        <v>129</v>
      </c>
      <c r="H2" s="2021"/>
      <c r="I2" s="2021" t="s">
        <v>130</v>
      </c>
      <c r="J2" s="2021"/>
      <c r="K2" s="2021" t="s">
        <v>131</v>
      </c>
      <c r="L2" s="2021"/>
      <c r="M2" s="2021" t="s">
        <v>132</v>
      </c>
      <c r="N2" s="2021"/>
      <c r="O2" s="2021" t="s">
        <v>133</v>
      </c>
      <c r="P2" s="2021"/>
      <c r="Q2" s="2021" t="s">
        <v>134</v>
      </c>
      <c r="R2" s="2021"/>
      <c r="S2" s="2021" t="s">
        <v>135</v>
      </c>
      <c r="T2" s="2021"/>
      <c r="U2" s="2021" t="s">
        <v>136</v>
      </c>
      <c r="V2" s="2021"/>
      <c r="W2" s="2021" t="s">
        <v>137</v>
      </c>
      <c r="X2" s="2021"/>
      <c r="Y2" s="2021" t="s">
        <v>138</v>
      </c>
      <c r="Z2" s="2021"/>
      <c r="AA2" s="2021" t="s">
        <v>139</v>
      </c>
      <c r="AB2" s="2021"/>
    </row>
    <row r="3" spans="1:239" s="559" customFormat="1" ht="24" customHeight="1" thickTop="1" thickBot="1" x14ac:dyDescent="0.3">
      <c r="A3" s="560" t="s">
        <v>422</v>
      </c>
      <c r="B3" s="560" t="s">
        <v>222</v>
      </c>
      <c r="C3" s="1029" t="s">
        <v>423</v>
      </c>
      <c r="D3" s="1030" t="s">
        <v>424</v>
      </c>
      <c r="E3" s="1030" t="s">
        <v>425</v>
      </c>
      <c r="F3" s="1030" t="s">
        <v>426</v>
      </c>
      <c r="G3" s="1030" t="s">
        <v>427</v>
      </c>
      <c r="H3" s="1030" t="s">
        <v>428</v>
      </c>
      <c r="I3" s="1030" t="s">
        <v>429</v>
      </c>
      <c r="J3" s="1030" t="s">
        <v>430</v>
      </c>
      <c r="K3" s="1030" t="s">
        <v>431</v>
      </c>
      <c r="L3" s="1030" t="s">
        <v>432</v>
      </c>
      <c r="M3" s="1030" t="s">
        <v>433</v>
      </c>
      <c r="N3" s="1030" t="s">
        <v>434</v>
      </c>
      <c r="O3" s="1030" t="s">
        <v>435</v>
      </c>
      <c r="P3" s="1030" t="s">
        <v>436</v>
      </c>
      <c r="Q3" s="1030" t="s">
        <v>437</v>
      </c>
      <c r="R3" s="1030" t="s">
        <v>438</v>
      </c>
      <c r="S3" s="1030" t="s">
        <v>439</v>
      </c>
      <c r="T3" s="1030" t="s">
        <v>440</v>
      </c>
      <c r="U3" s="1030" t="s">
        <v>441</v>
      </c>
      <c r="V3" s="1030" t="s">
        <v>442</v>
      </c>
      <c r="W3" s="1030" t="s">
        <v>443</v>
      </c>
      <c r="X3" s="1030" t="s">
        <v>444</v>
      </c>
      <c r="Y3" s="1030" t="s">
        <v>445</v>
      </c>
      <c r="Z3" s="1030" t="s">
        <v>446</v>
      </c>
      <c r="AA3" s="1030" t="s">
        <v>447</v>
      </c>
      <c r="AB3" s="1030" t="s">
        <v>448</v>
      </c>
      <c r="AC3" s="1526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</row>
    <row r="4" spans="1:239" ht="24" customHeight="1" thickTop="1" thickBot="1" x14ac:dyDescent="0.3">
      <c r="A4" s="559" t="s">
        <v>449</v>
      </c>
      <c r="B4" s="559" t="s">
        <v>450</v>
      </c>
      <c r="C4" s="1031">
        <v>110480.91</v>
      </c>
      <c r="D4" s="1032">
        <v>0</v>
      </c>
      <c r="E4" s="1032">
        <f>($C4*$E$1)/$AC$1</f>
        <v>10299.067881355932</v>
      </c>
      <c r="F4" s="1032">
        <v>0</v>
      </c>
      <c r="G4" s="1032">
        <f>($C4*$G$1)/$AC$1</f>
        <v>8894.6495338983059</v>
      </c>
      <c r="H4" s="1032">
        <v>0</v>
      </c>
      <c r="I4" s="1032">
        <f>($C4*$I$1)/$AC$1</f>
        <v>9362.7889830508484</v>
      </c>
      <c r="J4" s="1032">
        <v>0</v>
      </c>
      <c r="K4" s="1032">
        <f>($C4*$K$1)/$AC$1</f>
        <v>9830.9284322033891</v>
      </c>
      <c r="L4" s="1032">
        <v>0</v>
      </c>
      <c r="M4" s="1032">
        <f>($C4*$M$1)/$AC$1</f>
        <v>10299.067881355932</v>
      </c>
      <c r="N4" s="1032">
        <v>0</v>
      </c>
      <c r="O4" s="1032">
        <f>($C4*$O$1)/$AC$1</f>
        <v>9830.9284322033891</v>
      </c>
      <c r="P4" s="1032">
        <v>0</v>
      </c>
      <c r="Q4" s="1032">
        <f>($C4*$Q$1)/$AC$1</f>
        <v>10299.067881355932</v>
      </c>
      <c r="R4" s="1032">
        <v>0</v>
      </c>
      <c r="S4" s="1032">
        <f>($C4*$S$1)/$AC$1</f>
        <v>5617.6733898305083</v>
      </c>
      <c r="T4" s="1032">
        <v>0</v>
      </c>
      <c r="U4" s="1032">
        <f>($C4*$U$1)/$AC$1</f>
        <v>9362.7889830508484</v>
      </c>
      <c r="V4" s="1032">
        <v>0</v>
      </c>
      <c r="W4" s="1032">
        <f>($C4*$W$1)/$AC$1</f>
        <v>10299.067881355932</v>
      </c>
      <c r="X4" s="1032">
        <v>0</v>
      </c>
      <c r="Y4" s="1032">
        <f>($C4*$Y$1)/$AC$1</f>
        <v>9830.9284322033891</v>
      </c>
      <c r="Z4" s="1032">
        <v>0</v>
      </c>
      <c r="AA4" s="1032">
        <f>($C4*$AA$1)/$AC$1</f>
        <v>6553.9522881355933</v>
      </c>
      <c r="AB4" s="1032">
        <v>0</v>
      </c>
    </row>
    <row r="5" spans="1:239" ht="24" customHeight="1" thickTop="1" thickBot="1" x14ac:dyDescent="0.3">
      <c r="A5" s="559" t="s">
        <v>451</v>
      </c>
      <c r="B5" s="559" t="s">
        <v>452</v>
      </c>
      <c r="C5" s="1033">
        <v>11829.19</v>
      </c>
      <c r="D5" s="1034">
        <v>0</v>
      </c>
      <c r="E5" s="1034">
        <f>($C5*$E$1)/$AC$1</f>
        <v>1102.7211016949154</v>
      </c>
      <c r="F5" s="1034">
        <v>0</v>
      </c>
      <c r="G5" s="1034">
        <f>($C5*$G$1)/$AC$1</f>
        <v>952.35004237288138</v>
      </c>
      <c r="H5" s="1034">
        <v>0</v>
      </c>
      <c r="I5" s="1034">
        <f>($C5*$I$1)/$AC$1</f>
        <v>1002.4737288135594</v>
      </c>
      <c r="J5" s="1034">
        <v>0</v>
      </c>
      <c r="K5" s="1034">
        <f>($C5*$K$1)/$AC$1</f>
        <v>1052.5974152542374</v>
      </c>
      <c r="L5" s="1034">
        <v>0</v>
      </c>
      <c r="M5" s="1034">
        <f>($C5*$M$1)/$AC$1</f>
        <v>1102.7211016949154</v>
      </c>
      <c r="N5" s="1034">
        <v>0</v>
      </c>
      <c r="O5" s="1034">
        <f>($C5*$O$1)/$AC$1</f>
        <v>1052.5974152542374</v>
      </c>
      <c r="P5" s="1034">
        <v>0</v>
      </c>
      <c r="Q5" s="1034">
        <f>($C5*$Q$1)/$AC$1</f>
        <v>1102.7211016949154</v>
      </c>
      <c r="R5" s="1034">
        <v>0</v>
      </c>
      <c r="S5" s="1034">
        <f>($C5*$S$1)/$AC$1</f>
        <v>601.48423728813555</v>
      </c>
      <c r="T5" s="1034">
        <v>0</v>
      </c>
      <c r="U5" s="1034">
        <f>($C5*$U$1)/$AC$1</f>
        <v>1002.4737288135594</v>
      </c>
      <c r="V5" s="1034">
        <v>0</v>
      </c>
      <c r="W5" s="1034">
        <f>($C5*$W$1)/$AC$1</f>
        <v>1102.7211016949154</v>
      </c>
      <c r="X5" s="1034">
        <v>0</v>
      </c>
      <c r="Y5" s="1034">
        <f>($C5*$Y$1)/$AC$1</f>
        <v>1052.5974152542374</v>
      </c>
      <c r="Z5" s="1034">
        <v>0</v>
      </c>
      <c r="AA5" s="1034">
        <f>($C5*$AA$1)/$AC$1</f>
        <v>701.73161016949155</v>
      </c>
      <c r="AB5" s="1034">
        <v>0</v>
      </c>
    </row>
    <row r="6" spans="1:239" ht="24" customHeight="1" thickTop="1" thickBot="1" x14ac:dyDescent="0.3">
      <c r="A6" s="1035">
        <v>6070005</v>
      </c>
      <c r="B6" s="559" t="s">
        <v>955</v>
      </c>
      <c r="C6" s="1033">
        <v>0</v>
      </c>
      <c r="D6" s="1034">
        <v>0</v>
      </c>
      <c r="E6" s="1034">
        <f>($C6*$E$1)/$AC$1</f>
        <v>0</v>
      </c>
      <c r="F6" s="1034">
        <v>0</v>
      </c>
      <c r="G6" s="1034">
        <f>($C6*$G$1)/$AC$1</f>
        <v>0</v>
      </c>
      <c r="H6" s="1034">
        <v>0</v>
      </c>
      <c r="I6" s="1034">
        <f>($C6*$I$1)/$AC$1</f>
        <v>0</v>
      </c>
      <c r="J6" s="1034">
        <v>0</v>
      </c>
      <c r="K6" s="1034">
        <f>($C6*$K$1)/$AC$1</f>
        <v>0</v>
      </c>
      <c r="L6" s="1034">
        <v>0</v>
      </c>
      <c r="M6" s="1034">
        <f>($C6*$M$1)/$AC$1</f>
        <v>0</v>
      </c>
      <c r="N6" s="1034">
        <v>0</v>
      </c>
      <c r="O6" s="1034">
        <f>($C6*$O$1)/$AC$1</f>
        <v>0</v>
      </c>
      <c r="P6" s="1034">
        <v>0</v>
      </c>
      <c r="Q6" s="1034">
        <f>($C6*$Q$1)/$AC$1</f>
        <v>0</v>
      </c>
      <c r="R6" s="1034">
        <v>0</v>
      </c>
      <c r="S6" s="1034">
        <f>($C6*$S$1)/$AC$1</f>
        <v>0</v>
      </c>
      <c r="T6" s="1034">
        <v>0</v>
      </c>
      <c r="U6" s="1034">
        <f>($C6*$U$1)/$AC$1</f>
        <v>0</v>
      </c>
      <c r="V6" s="1034">
        <v>0</v>
      </c>
      <c r="W6" s="1034">
        <f>($C6*$W$1)/$AC$1</f>
        <v>0</v>
      </c>
      <c r="X6" s="1034">
        <v>0</v>
      </c>
      <c r="Y6" s="1034">
        <f>($C6*$Y$1)/$AC$1</f>
        <v>0</v>
      </c>
      <c r="Z6" s="1034">
        <v>0</v>
      </c>
      <c r="AA6" s="1034">
        <f>($C6*$AA$1)/$AC$1</f>
        <v>0</v>
      </c>
      <c r="AB6" s="1034">
        <v>0</v>
      </c>
    </row>
    <row r="7" spans="1:239" ht="24" customHeight="1" thickTop="1" thickBot="1" x14ac:dyDescent="0.3">
      <c r="A7" s="1035">
        <v>6110000</v>
      </c>
      <c r="B7" s="559" t="s">
        <v>695</v>
      </c>
      <c r="C7" s="1033">
        <v>-621.66</v>
      </c>
      <c r="D7" s="1034">
        <v>0</v>
      </c>
      <c r="E7" s="1034">
        <f>($C7*$E$1)/$AC$1</f>
        <v>-57.951355932203384</v>
      </c>
      <c r="F7" s="1034">
        <v>0</v>
      </c>
      <c r="G7" s="1034">
        <f>($C7*$G$1)/$AC$1</f>
        <v>-50.048898305084741</v>
      </c>
      <c r="H7" s="1034">
        <v>0</v>
      </c>
      <c r="I7" s="1034">
        <f>($C7*$I$1)/$AC$1</f>
        <v>-52.683050847457622</v>
      </c>
      <c r="J7" s="1034">
        <v>0</v>
      </c>
      <c r="K7" s="1034">
        <f>($C7*$K$1)/$AC$1</f>
        <v>-55.317203389830503</v>
      </c>
      <c r="L7" s="1034">
        <v>0</v>
      </c>
      <c r="M7" s="1034">
        <f>($C7*$M$1)/$AC$1</f>
        <v>-57.951355932203384</v>
      </c>
      <c r="N7" s="1034">
        <v>0</v>
      </c>
      <c r="O7" s="1034">
        <f>($C7*$O$1)/$AC$1</f>
        <v>-55.317203389830503</v>
      </c>
      <c r="P7" s="1034">
        <v>0</v>
      </c>
      <c r="Q7" s="1034">
        <f>($C7*$Q$1)/$AC$1</f>
        <v>-57.951355932203384</v>
      </c>
      <c r="R7" s="1034">
        <v>0</v>
      </c>
      <c r="S7" s="1034">
        <f>($C7*$S$1)/$AC$1</f>
        <v>-31.609830508474577</v>
      </c>
      <c r="T7" s="1034">
        <v>0</v>
      </c>
      <c r="U7" s="1034">
        <f>($C7*$U$1)/$AC$1</f>
        <v>-52.683050847457622</v>
      </c>
      <c r="V7" s="1034">
        <v>0</v>
      </c>
      <c r="W7" s="1034">
        <f>($C7*$W$1)/$AC$1</f>
        <v>-57.951355932203384</v>
      </c>
      <c r="X7" s="1034">
        <v>0</v>
      </c>
      <c r="Y7" s="1034">
        <f>($C7*$Y$1)/$AC$1</f>
        <v>-55.317203389830503</v>
      </c>
      <c r="Z7" s="1034">
        <v>0</v>
      </c>
      <c r="AA7" s="1034">
        <f>($C7*$AA$1)/$AC$1</f>
        <v>-36.878135593220335</v>
      </c>
      <c r="AB7" s="1034">
        <v>0</v>
      </c>
    </row>
    <row r="8" spans="1:239" ht="24" customHeight="1" thickTop="1" thickBot="1" x14ac:dyDescent="0.3">
      <c r="A8" s="559" t="s">
        <v>453</v>
      </c>
      <c r="B8" s="559" t="s">
        <v>454</v>
      </c>
      <c r="C8" s="1033">
        <v>0</v>
      </c>
      <c r="D8" s="1034">
        <v>0</v>
      </c>
      <c r="E8" s="1034">
        <f>$C8/12</f>
        <v>0</v>
      </c>
      <c r="F8" s="1034">
        <v>0</v>
      </c>
      <c r="G8" s="1034">
        <f>$C8/12</f>
        <v>0</v>
      </c>
      <c r="H8" s="1034">
        <v>0</v>
      </c>
      <c r="I8" s="1034">
        <f>$C8/12</f>
        <v>0</v>
      </c>
      <c r="J8" s="1034">
        <v>0</v>
      </c>
      <c r="K8" s="1034">
        <f>$C8/12</f>
        <v>0</v>
      </c>
      <c r="L8" s="1034">
        <v>0</v>
      </c>
      <c r="M8" s="1034">
        <f>$C8/12</f>
        <v>0</v>
      </c>
      <c r="N8" s="1034">
        <v>0</v>
      </c>
      <c r="O8" s="1034">
        <f>$C8/12</f>
        <v>0</v>
      </c>
      <c r="P8" s="1034">
        <v>0</v>
      </c>
      <c r="Q8" s="1034">
        <f>$C8/12</f>
        <v>0</v>
      </c>
      <c r="R8" s="1034">
        <v>0</v>
      </c>
      <c r="S8" s="1034">
        <f>$C8/12</f>
        <v>0</v>
      </c>
      <c r="T8" s="1034">
        <v>0</v>
      </c>
      <c r="U8" s="1034">
        <f>$C8/12</f>
        <v>0</v>
      </c>
      <c r="V8" s="1034">
        <v>0</v>
      </c>
      <c r="W8" s="1034">
        <f>$C8/12</f>
        <v>0</v>
      </c>
      <c r="X8" s="1034">
        <v>0</v>
      </c>
      <c r="Y8" s="1034">
        <f>$C8/12</f>
        <v>0</v>
      </c>
      <c r="Z8" s="1034">
        <v>0</v>
      </c>
      <c r="AA8" s="1034">
        <f>$C8/12</f>
        <v>0</v>
      </c>
      <c r="AB8" s="1034">
        <v>0</v>
      </c>
    </row>
    <row r="9" spans="1:239" ht="24" customHeight="1" thickTop="1" thickBot="1" x14ac:dyDescent="0.3">
      <c r="A9" s="1035">
        <v>6210002</v>
      </c>
      <c r="B9" s="559" t="s">
        <v>696</v>
      </c>
      <c r="C9" s="1033">
        <v>6854.4</v>
      </c>
      <c r="D9" s="1034">
        <v>0</v>
      </c>
      <c r="E9" s="1034">
        <f>($C9*$E$1)/$AC$1</f>
        <v>638.96949152542368</v>
      </c>
      <c r="F9" s="1034">
        <v>0</v>
      </c>
      <c r="G9" s="1034">
        <f>($C9*$G$1)/$AC$1</f>
        <v>551.83728813559321</v>
      </c>
      <c r="H9" s="1034">
        <v>0</v>
      </c>
      <c r="I9" s="1034">
        <f>($C9*$I$1)/$AC$1</f>
        <v>580.88135593220341</v>
      </c>
      <c r="J9" s="1034">
        <v>0</v>
      </c>
      <c r="K9" s="1034">
        <f>($C9*$K$1)/$AC$1</f>
        <v>609.92542372881348</v>
      </c>
      <c r="L9" s="1034">
        <v>0</v>
      </c>
      <c r="M9" s="1034">
        <f>($C9*$M$1)/$AC$1</f>
        <v>638.96949152542368</v>
      </c>
      <c r="N9" s="1034">
        <v>0</v>
      </c>
      <c r="O9" s="1034">
        <f>($C9*$O$1)/$AC$1</f>
        <v>609.92542372881348</v>
      </c>
      <c r="P9" s="1034">
        <v>0</v>
      </c>
      <c r="Q9" s="1034">
        <f>($C9*$Q$1)/$AC$1</f>
        <v>638.96949152542368</v>
      </c>
      <c r="R9" s="1034">
        <v>0</v>
      </c>
      <c r="S9" s="1034">
        <f>($C9*$S$1)/$AC$1</f>
        <v>348.52881355932197</v>
      </c>
      <c r="T9" s="1034">
        <v>0</v>
      </c>
      <c r="U9" s="1034">
        <f>($C9*$U$1)/$AC$1</f>
        <v>580.88135593220341</v>
      </c>
      <c r="V9" s="1034">
        <v>0</v>
      </c>
      <c r="W9" s="1034">
        <f>($C9*$W$1)/$AC$1</f>
        <v>638.96949152542368</v>
      </c>
      <c r="X9" s="1034">
        <v>0</v>
      </c>
      <c r="Y9" s="1034">
        <f>($C9*$Y$1)/$AC$1</f>
        <v>609.92542372881348</v>
      </c>
      <c r="Z9" s="1034">
        <v>0</v>
      </c>
      <c r="AA9" s="1034">
        <f>($C9*$AA$1)/$AC$1</f>
        <v>406.61694915254236</v>
      </c>
      <c r="AB9" s="1034">
        <v>0</v>
      </c>
    </row>
    <row r="10" spans="1:239" ht="24" customHeight="1" thickTop="1" thickBot="1" x14ac:dyDescent="0.3">
      <c r="A10" s="559" t="s">
        <v>455</v>
      </c>
      <c r="B10" s="559" t="s">
        <v>996</v>
      </c>
      <c r="C10" s="1033">
        <v>0</v>
      </c>
      <c r="D10" s="1034">
        <v>0</v>
      </c>
      <c r="E10" s="1034">
        <f>$C10/12</f>
        <v>0</v>
      </c>
      <c r="F10" s="1034">
        <v>0</v>
      </c>
      <c r="G10" s="1034">
        <f>$C10/12</f>
        <v>0</v>
      </c>
      <c r="H10" s="1034">
        <v>0</v>
      </c>
      <c r="I10" s="1034">
        <f>$C10/12</f>
        <v>0</v>
      </c>
      <c r="J10" s="1034">
        <v>0</v>
      </c>
      <c r="K10" s="1034">
        <f>$C10/12</f>
        <v>0</v>
      </c>
      <c r="L10" s="1034">
        <v>0</v>
      </c>
      <c r="M10" s="1034">
        <f>$C10/12</f>
        <v>0</v>
      </c>
      <c r="N10" s="1034">
        <v>0</v>
      </c>
      <c r="O10" s="1034">
        <f>$C10/12</f>
        <v>0</v>
      </c>
      <c r="P10" s="1034">
        <v>0</v>
      </c>
      <c r="Q10" s="1034">
        <f>$C10/12</f>
        <v>0</v>
      </c>
      <c r="R10" s="1034">
        <v>0</v>
      </c>
      <c r="S10" s="1034">
        <f>$C10/12</f>
        <v>0</v>
      </c>
      <c r="T10" s="1034">
        <v>0</v>
      </c>
      <c r="U10" s="1034">
        <f>$C10/12</f>
        <v>0</v>
      </c>
      <c r="V10" s="1034">
        <v>0</v>
      </c>
      <c r="W10" s="1034">
        <f>$C10/12</f>
        <v>0</v>
      </c>
      <c r="X10" s="1034">
        <v>0</v>
      </c>
      <c r="Y10" s="1034">
        <f>$C10/12</f>
        <v>0</v>
      </c>
      <c r="Z10" s="1034">
        <v>0</v>
      </c>
      <c r="AA10" s="1034">
        <f>$C10/12</f>
        <v>0</v>
      </c>
      <c r="AB10" s="1034">
        <v>0</v>
      </c>
    </row>
    <row r="11" spans="1:239" ht="24" customHeight="1" thickTop="1" thickBot="1" x14ac:dyDescent="0.3">
      <c r="A11" s="559" t="s">
        <v>456</v>
      </c>
      <c r="B11" s="559" t="s">
        <v>457</v>
      </c>
      <c r="C11" s="1033">
        <v>0</v>
      </c>
      <c r="D11" s="1034">
        <v>0</v>
      </c>
      <c r="E11" s="1034">
        <f t="shared" ref="E11:E19" si="0">($C11*$E$1)/$AC$1</f>
        <v>0</v>
      </c>
      <c r="F11" s="1034">
        <v>0</v>
      </c>
      <c r="G11" s="1034">
        <f t="shared" ref="G11:G19" si="1">($C11*$G$1)/$AC$1</f>
        <v>0</v>
      </c>
      <c r="H11" s="1034">
        <v>0</v>
      </c>
      <c r="I11" s="1034">
        <f t="shared" ref="I11:I19" si="2">($C11*$I$1)/$AC$1</f>
        <v>0</v>
      </c>
      <c r="J11" s="1034">
        <v>0</v>
      </c>
      <c r="K11" s="1034">
        <f t="shared" ref="K11:K19" si="3">($C11*$K$1)/$AC$1</f>
        <v>0</v>
      </c>
      <c r="L11" s="1034">
        <v>0</v>
      </c>
      <c r="M11" s="1034">
        <f t="shared" ref="M11:M19" si="4">($C11*$M$1)/$AC$1</f>
        <v>0</v>
      </c>
      <c r="N11" s="1034">
        <v>0</v>
      </c>
      <c r="O11" s="1034">
        <f t="shared" ref="O11:O19" si="5">($C11*$O$1)/$AC$1</f>
        <v>0</v>
      </c>
      <c r="P11" s="1034">
        <v>0</v>
      </c>
      <c r="Q11" s="1034">
        <f t="shared" ref="Q11:Q19" si="6">($C11*$Q$1)/$AC$1</f>
        <v>0</v>
      </c>
      <c r="R11" s="1034">
        <v>0</v>
      </c>
      <c r="S11" s="1034">
        <f t="shared" ref="S11:S19" si="7">($C11*$S$1)/$AC$1</f>
        <v>0</v>
      </c>
      <c r="T11" s="1034">
        <v>0</v>
      </c>
      <c r="U11" s="1034">
        <f t="shared" ref="U11:U19" si="8">($C11*$U$1)/$AC$1</f>
        <v>0</v>
      </c>
      <c r="V11" s="1034">
        <v>0</v>
      </c>
      <c r="W11" s="1034">
        <f t="shared" ref="W11:W19" si="9">($C11*$W$1)/$AC$1</f>
        <v>0</v>
      </c>
      <c r="X11" s="1034">
        <v>0</v>
      </c>
      <c r="Y11" s="1034">
        <f t="shared" ref="Y11:Y19" si="10">($C11*$Y$1)/$AC$1</f>
        <v>0</v>
      </c>
      <c r="Z11" s="1034">
        <v>0</v>
      </c>
      <c r="AA11" s="1034">
        <f t="shared" ref="AA11:AA19" si="11">($C11*$AA$1)/$AC$1</f>
        <v>0</v>
      </c>
      <c r="AB11" s="1034">
        <v>0</v>
      </c>
    </row>
    <row r="12" spans="1:239" ht="24" customHeight="1" thickTop="1" thickBot="1" x14ac:dyDescent="0.3">
      <c r="A12" s="559" t="s">
        <v>458</v>
      </c>
      <c r="B12" s="559" t="s">
        <v>459</v>
      </c>
      <c r="C12" s="1033">
        <v>3426.83</v>
      </c>
      <c r="D12" s="1034">
        <v>0</v>
      </c>
      <c r="E12" s="1034">
        <f t="shared" si="0"/>
        <v>319.45025423728811</v>
      </c>
      <c r="F12" s="1034">
        <v>0</v>
      </c>
      <c r="G12" s="1034">
        <f t="shared" si="1"/>
        <v>275.8888559322034</v>
      </c>
      <c r="H12" s="1034">
        <v>0</v>
      </c>
      <c r="I12" s="1034">
        <f t="shared" si="2"/>
        <v>290.40932203389832</v>
      </c>
      <c r="J12" s="1034">
        <v>0</v>
      </c>
      <c r="K12" s="1034">
        <f t="shared" si="3"/>
        <v>304.92978813559318</v>
      </c>
      <c r="L12" s="1034">
        <v>0</v>
      </c>
      <c r="M12" s="1034">
        <f t="shared" si="4"/>
        <v>319.45025423728811</v>
      </c>
      <c r="N12" s="1034">
        <v>0</v>
      </c>
      <c r="O12" s="1034">
        <f t="shared" si="5"/>
        <v>304.92978813559318</v>
      </c>
      <c r="P12" s="1034">
        <v>0</v>
      </c>
      <c r="Q12" s="1034">
        <f t="shared" si="6"/>
        <v>319.45025423728811</v>
      </c>
      <c r="R12" s="1034">
        <v>0</v>
      </c>
      <c r="S12" s="1034">
        <f t="shared" si="7"/>
        <v>174.24559322033898</v>
      </c>
      <c r="T12" s="1034">
        <v>0</v>
      </c>
      <c r="U12" s="1034">
        <f t="shared" si="8"/>
        <v>290.40932203389832</v>
      </c>
      <c r="V12" s="1034">
        <v>0</v>
      </c>
      <c r="W12" s="1034">
        <f t="shared" si="9"/>
        <v>319.45025423728811</v>
      </c>
      <c r="X12" s="1034">
        <v>0</v>
      </c>
      <c r="Y12" s="1034">
        <f t="shared" si="10"/>
        <v>304.92978813559318</v>
      </c>
      <c r="Z12" s="1034">
        <v>0</v>
      </c>
      <c r="AA12" s="1034">
        <f t="shared" si="11"/>
        <v>203.28652542372879</v>
      </c>
      <c r="AB12" s="1034">
        <v>0</v>
      </c>
    </row>
    <row r="13" spans="1:239" ht="24" customHeight="1" thickTop="1" thickBot="1" x14ac:dyDescent="0.3">
      <c r="A13" s="559" t="s">
        <v>460</v>
      </c>
      <c r="B13" s="559" t="s">
        <v>461</v>
      </c>
      <c r="C13" s="1033">
        <v>21500</v>
      </c>
      <c r="D13" s="1034">
        <v>0</v>
      </c>
      <c r="E13" s="1034">
        <f t="shared" si="0"/>
        <v>2004.2372881355932</v>
      </c>
      <c r="F13" s="1034">
        <v>0</v>
      </c>
      <c r="G13" s="1034">
        <f t="shared" si="1"/>
        <v>1730.9322033898304</v>
      </c>
      <c r="H13" s="1034">
        <v>0</v>
      </c>
      <c r="I13" s="1034">
        <f t="shared" si="2"/>
        <v>1822.0338983050847</v>
      </c>
      <c r="J13" s="1034">
        <v>0</v>
      </c>
      <c r="K13" s="1034">
        <f t="shared" si="3"/>
        <v>1913.1355932203389</v>
      </c>
      <c r="L13" s="1034">
        <v>0</v>
      </c>
      <c r="M13" s="1034">
        <f t="shared" si="4"/>
        <v>2004.2372881355932</v>
      </c>
      <c r="N13" s="1034">
        <v>0</v>
      </c>
      <c r="O13" s="1034">
        <f t="shared" si="5"/>
        <v>1913.1355932203389</v>
      </c>
      <c r="P13" s="1034">
        <v>0</v>
      </c>
      <c r="Q13" s="1034">
        <f t="shared" si="6"/>
        <v>2004.2372881355932</v>
      </c>
      <c r="R13" s="1034">
        <v>0</v>
      </c>
      <c r="S13" s="1034">
        <f t="shared" si="7"/>
        <v>1093.2203389830509</v>
      </c>
      <c r="T13" s="1034">
        <v>0</v>
      </c>
      <c r="U13" s="1034">
        <f t="shared" si="8"/>
        <v>1822.0338983050847</v>
      </c>
      <c r="V13" s="1034">
        <v>0</v>
      </c>
      <c r="W13" s="1034">
        <f t="shared" si="9"/>
        <v>2004.2372881355932</v>
      </c>
      <c r="X13" s="1034">
        <v>0</v>
      </c>
      <c r="Y13" s="1034">
        <f t="shared" si="10"/>
        <v>1913.1355932203389</v>
      </c>
      <c r="Z13" s="1034">
        <v>0</v>
      </c>
      <c r="AA13" s="1034">
        <f t="shared" si="11"/>
        <v>1275.4237288135594</v>
      </c>
      <c r="AB13" s="1034">
        <v>0</v>
      </c>
    </row>
    <row r="14" spans="1:239" ht="24" customHeight="1" thickTop="1" thickBot="1" x14ac:dyDescent="0.3">
      <c r="A14" s="559" t="s">
        <v>462</v>
      </c>
      <c r="B14" s="559" t="s">
        <v>463</v>
      </c>
      <c r="C14" s="1033">
        <v>5729.77</v>
      </c>
      <c r="D14" s="1034">
        <v>0</v>
      </c>
      <c r="E14" s="1034">
        <f t="shared" si="0"/>
        <v>534.13110169491529</v>
      </c>
      <c r="F14" s="1034">
        <v>0</v>
      </c>
      <c r="G14" s="1034">
        <f t="shared" si="1"/>
        <v>461.29504237288137</v>
      </c>
      <c r="H14" s="1034">
        <v>0</v>
      </c>
      <c r="I14" s="1034">
        <f t="shared" si="2"/>
        <v>485.57372881355934</v>
      </c>
      <c r="J14" s="1034">
        <v>0</v>
      </c>
      <c r="K14" s="1034">
        <f t="shared" si="3"/>
        <v>509.85241525423731</v>
      </c>
      <c r="L14" s="1034">
        <v>0</v>
      </c>
      <c r="M14" s="1034">
        <f t="shared" si="4"/>
        <v>534.13110169491529</v>
      </c>
      <c r="N14" s="1034">
        <v>0</v>
      </c>
      <c r="O14" s="1034">
        <f t="shared" si="5"/>
        <v>509.85241525423731</v>
      </c>
      <c r="P14" s="1034">
        <v>0</v>
      </c>
      <c r="Q14" s="1034">
        <f t="shared" si="6"/>
        <v>534.13110169491529</v>
      </c>
      <c r="R14" s="1034">
        <v>0</v>
      </c>
      <c r="S14" s="1034">
        <f t="shared" si="7"/>
        <v>291.34423728813562</v>
      </c>
      <c r="T14" s="1034">
        <v>0</v>
      </c>
      <c r="U14" s="1034">
        <f t="shared" si="8"/>
        <v>485.57372881355934</v>
      </c>
      <c r="V14" s="1034">
        <v>0</v>
      </c>
      <c r="W14" s="1034">
        <f t="shared" si="9"/>
        <v>534.13110169491529</v>
      </c>
      <c r="X14" s="1034">
        <v>0</v>
      </c>
      <c r="Y14" s="1034">
        <f t="shared" si="10"/>
        <v>509.85241525423731</v>
      </c>
      <c r="Z14" s="1034">
        <v>0</v>
      </c>
      <c r="AA14" s="1034">
        <f t="shared" si="11"/>
        <v>339.90161016949151</v>
      </c>
      <c r="AB14" s="1034">
        <v>0</v>
      </c>
    </row>
    <row r="15" spans="1:239" ht="24" customHeight="1" thickTop="1" thickBot="1" x14ac:dyDescent="0.3">
      <c r="A15" s="559" t="s">
        <v>464</v>
      </c>
      <c r="B15" s="559" t="s">
        <v>465</v>
      </c>
      <c r="C15" s="1033">
        <v>1635.4</v>
      </c>
      <c r="D15" s="1034">
        <v>0</v>
      </c>
      <c r="E15" s="1034">
        <f t="shared" si="0"/>
        <v>152.45254237288137</v>
      </c>
      <c r="F15" s="1034">
        <v>0</v>
      </c>
      <c r="G15" s="1034">
        <f t="shared" si="1"/>
        <v>131.6635593220339</v>
      </c>
      <c r="H15" s="1034">
        <v>0</v>
      </c>
      <c r="I15" s="1034">
        <f t="shared" si="2"/>
        <v>138.59322033898306</v>
      </c>
      <c r="J15" s="1034">
        <v>0</v>
      </c>
      <c r="K15" s="1034">
        <f t="shared" si="3"/>
        <v>145.52288135593221</v>
      </c>
      <c r="L15" s="1034">
        <v>0</v>
      </c>
      <c r="M15" s="1034">
        <f t="shared" si="4"/>
        <v>152.45254237288137</v>
      </c>
      <c r="N15" s="1034">
        <v>0</v>
      </c>
      <c r="O15" s="1034">
        <f t="shared" si="5"/>
        <v>145.52288135593221</v>
      </c>
      <c r="P15" s="1034">
        <v>0</v>
      </c>
      <c r="Q15" s="1034">
        <f t="shared" si="6"/>
        <v>152.45254237288137</v>
      </c>
      <c r="R15" s="1034">
        <v>0</v>
      </c>
      <c r="S15" s="1034">
        <f t="shared" si="7"/>
        <v>83.155932203389838</v>
      </c>
      <c r="T15" s="1034">
        <v>0</v>
      </c>
      <c r="U15" s="1034">
        <f t="shared" si="8"/>
        <v>138.59322033898306</v>
      </c>
      <c r="V15" s="1034">
        <v>0</v>
      </c>
      <c r="W15" s="1034">
        <f t="shared" si="9"/>
        <v>152.45254237288137</v>
      </c>
      <c r="X15" s="1034">
        <v>0</v>
      </c>
      <c r="Y15" s="1034">
        <f t="shared" si="10"/>
        <v>145.52288135593221</v>
      </c>
      <c r="Z15" s="1034">
        <v>0</v>
      </c>
      <c r="AA15" s="1034">
        <f t="shared" si="11"/>
        <v>97.015254237288147</v>
      </c>
      <c r="AB15" s="1034">
        <v>0</v>
      </c>
    </row>
    <row r="16" spans="1:239" ht="24" customHeight="1" thickTop="1" thickBot="1" x14ac:dyDescent="0.3">
      <c r="A16" s="559" t="s">
        <v>466</v>
      </c>
      <c r="B16" s="559" t="s">
        <v>467</v>
      </c>
      <c r="C16" s="1033">
        <v>5231.6499999999996</v>
      </c>
      <c r="D16" s="1034">
        <v>0</v>
      </c>
      <c r="E16" s="1034">
        <f t="shared" si="0"/>
        <v>487.69618644067793</v>
      </c>
      <c r="F16" s="1034">
        <v>0</v>
      </c>
      <c r="G16" s="1034">
        <f t="shared" si="1"/>
        <v>421.19216101694911</v>
      </c>
      <c r="H16" s="1034">
        <v>0</v>
      </c>
      <c r="I16" s="1034">
        <f t="shared" si="2"/>
        <v>443.36016949152543</v>
      </c>
      <c r="J16" s="1034">
        <v>0</v>
      </c>
      <c r="K16" s="1034">
        <f t="shared" si="3"/>
        <v>465.52817796610168</v>
      </c>
      <c r="L16" s="1034">
        <v>0</v>
      </c>
      <c r="M16" s="1034">
        <f t="shared" si="4"/>
        <v>487.69618644067793</v>
      </c>
      <c r="N16" s="1034">
        <v>0</v>
      </c>
      <c r="O16" s="1034">
        <f t="shared" si="5"/>
        <v>465.52817796610168</v>
      </c>
      <c r="P16" s="1034">
        <v>0</v>
      </c>
      <c r="Q16" s="1034">
        <f t="shared" si="6"/>
        <v>487.69618644067793</v>
      </c>
      <c r="R16" s="1034">
        <v>0</v>
      </c>
      <c r="S16" s="1034">
        <f t="shared" si="7"/>
        <v>266.01610169491522</v>
      </c>
      <c r="T16" s="1034">
        <v>0</v>
      </c>
      <c r="U16" s="1034">
        <f t="shared" si="8"/>
        <v>443.36016949152543</v>
      </c>
      <c r="V16" s="1034">
        <v>0</v>
      </c>
      <c r="W16" s="1034">
        <f t="shared" si="9"/>
        <v>487.69618644067793</v>
      </c>
      <c r="X16" s="1034">
        <v>0</v>
      </c>
      <c r="Y16" s="1034">
        <f t="shared" si="10"/>
        <v>465.52817796610168</v>
      </c>
      <c r="Z16" s="1034">
        <v>0</v>
      </c>
      <c r="AA16" s="1034">
        <f t="shared" si="11"/>
        <v>310.35211864406779</v>
      </c>
      <c r="AB16" s="1034">
        <v>0</v>
      </c>
    </row>
    <row r="17" spans="1:28" ht="24" customHeight="1" thickTop="1" thickBot="1" x14ac:dyDescent="0.3">
      <c r="A17" s="559" t="s">
        <v>468</v>
      </c>
      <c r="B17" s="559" t="s">
        <v>469</v>
      </c>
      <c r="C17" s="1033">
        <v>7003.22</v>
      </c>
      <c r="D17" s="1034">
        <v>0</v>
      </c>
      <c r="E17" s="1034">
        <f t="shared" si="0"/>
        <v>652.84254237288133</v>
      </c>
      <c r="F17" s="1034">
        <v>0</v>
      </c>
      <c r="G17" s="1034">
        <f t="shared" si="1"/>
        <v>563.81855932203382</v>
      </c>
      <c r="H17" s="1034">
        <v>0</v>
      </c>
      <c r="I17" s="1034">
        <f t="shared" si="2"/>
        <v>593.49322033898306</v>
      </c>
      <c r="J17" s="1034">
        <v>0</v>
      </c>
      <c r="K17" s="1034">
        <f t="shared" si="3"/>
        <v>623.1678813559322</v>
      </c>
      <c r="L17" s="1034">
        <v>0</v>
      </c>
      <c r="M17" s="1034">
        <f t="shared" si="4"/>
        <v>652.84254237288133</v>
      </c>
      <c r="N17" s="1034">
        <v>0</v>
      </c>
      <c r="O17" s="1034">
        <f t="shared" si="5"/>
        <v>623.1678813559322</v>
      </c>
      <c r="P17" s="1034">
        <v>0</v>
      </c>
      <c r="Q17" s="1034">
        <f t="shared" si="6"/>
        <v>652.84254237288133</v>
      </c>
      <c r="R17" s="1034">
        <v>0</v>
      </c>
      <c r="S17" s="1034">
        <f t="shared" si="7"/>
        <v>356.09593220338985</v>
      </c>
      <c r="T17" s="1034">
        <v>0</v>
      </c>
      <c r="U17" s="1034">
        <f t="shared" si="8"/>
        <v>593.49322033898306</v>
      </c>
      <c r="V17" s="1034">
        <v>0</v>
      </c>
      <c r="W17" s="1034">
        <f t="shared" si="9"/>
        <v>652.84254237288133</v>
      </c>
      <c r="X17" s="1034">
        <v>0</v>
      </c>
      <c r="Y17" s="1034">
        <f t="shared" si="10"/>
        <v>623.1678813559322</v>
      </c>
      <c r="Z17" s="1034">
        <v>0</v>
      </c>
      <c r="AA17" s="1034">
        <f t="shared" si="11"/>
        <v>415.44525423728817</v>
      </c>
      <c r="AB17" s="1034">
        <v>0</v>
      </c>
    </row>
    <row r="18" spans="1:28" ht="24" customHeight="1" thickTop="1" thickBot="1" x14ac:dyDescent="0.3">
      <c r="A18" s="559" t="s">
        <v>470</v>
      </c>
      <c r="B18" s="1036" t="s">
        <v>471</v>
      </c>
      <c r="C18" s="1033">
        <v>11047.25</v>
      </c>
      <c r="D18" s="1034">
        <v>0</v>
      </c>
      <c r="E18" s="1034">
        <f t="shared" si="0"/>
        <v>1029.8283898305085</v>
      </c>
      <c r="F18" s="1034">
        <v>0</v>
      </c>
      <c r="G18" s="1034">
        <f t="shared" si="1"/>
        <v>889.39724576271192</v>
      </c>
      <c r="H18" s="1034">
        <v>0</v>
      </c>
      <c r="I18" s="1034">
        <f t="shared" si="2"/>
        <v>936.20762711864404</v>
      </c>
      <c r="J18" s="1034">
        <v>0</v>
      </c>
      <c r="K18" s="1034">
        <f t="shared" si="3"/>
        <v>983.01800847457628</v>
      </c>
      <c r="L18" s="1034">
        <v>0</v>
      </c>
      <c r="M18" s="1034">
        <f t="shared" si="4"/>
        <v>1029.8283898305085</v>
      </c>
      <c r="N18" s="1034">
        <v>0</v>
      </c>
      <c r="O18" s="1034">
        <f t="shared" si="5"/>
        <v>983.01800847457628</v>
      </c>
      <c r="P18" s="1034">
        <v>0</v>
      </c>
      <c r="Q18" s="1034">
        <f t="shared" si="6"/>
        <v>1029.8283898305085</v>
      </c>
      <c r="R18" s="1034">
        <v>0</v>
      </c>
      <c r="S18" s="1034">
        <f t="shared" si="7"/>
        <v>561.72457627118649</v>
      </c>
      <c r="T18" s="1034">
        <v>0</v>
      </c>
      <c r="U18" s="1034">
        <f t="shared" si="8"/>
        <v>936.20762711864404</v>
      </c>
      <c r="V18" s="1034">
        <v>0</v>
      </c>
      <c r="W18" s="1034">
        <f t="shared" si="9"/>
        <v>1029.8283898305085</v>
      </c>
      <c r="X18" s="1034">
        <v>0</v>
      </c>
      <c r="Y18" s="1034">
        <f t="shared" si="10"/>
        <v>983.01800847457628</v>
      </c>
      <c r="Z18" s="1034">
        <v>0</v>
      </c>
      <c r="AA18" s="1034">
        <f t="shared" si="11"/>
        <v>655.34533898305085</v>
      </c>
      <c r="AB18" s="1034">
        <v>0</v>
      </c>
    </row>
    <row r="19" spans="1:28" ht="24" customHeight="1" thickTop="1" thickBot="1" x14ac:dyDescent="0.3">
      <c r="A19" s="559" t="s">
        <v>472</v>
      </c>
      <c r="B19" s="559" t="s">
        <v>473</v>
      </c>
      <c r="C19" s="1033">
        <v>22</v>
      </c>
      <c r="D19" s="1034">
        <v>0</v>
      </c>
      <c r="E19" s="1034">
        <f t="shared" si="0"/>
        <v>2.0508474576271185</v>
      </c>
      <c r="F19" s="1034">
        <v>0</v>
      </c>
      <c r="G19" s="1034">
        <f t="shared" si="1"/>
        <v>1.771186440677966</v>
      </c>
      <c r="H19" s="1034">
        <v>0</v>
      </c>
      <c r="I19" s="1034">
        <f t="shared" si="2"/>
        <v>1.8644067796610169</v>
      </c>
      <c r="J19" s="1034">
        <v>0</v>
      </c>
      <c r="K19" s="1034">
        <f t="shared" si="3"/>
        <v>1.9576271186440677</v>
      </c>
      <c r="L19" s="1034">
        <v>0</v>
      </c>
      <c r="M19" s="1034">
        <f t="shared" si="4"/>
        <v>2.0508474576271185</v>
      </c>
      <c r="N19" s="1034">
        <v>0</v>
      </c>
      <c r="O19" s="1034">
        <f t="shared" si="5"/>
        <v>1.9576271186440677</v>
      </c>
      <c r="P19" s="1034">
        <v>0</v>
      </c>
      <c r="Q19" s="1034">
        <f t="shared" si="6"/>
        <v>2.0508474576271185</v>
      </c>
      <c r="R19" s="1034">
        <v>0</v>
      </c>
      <c r="S19" s="1034">
        <f t="shared" si="7"/>
        <v>1.1186440677966101</v>
      </c>
      <c r="T19" s="1034">
        <v>0</v>
      </c>
      <c r="U19" s="1034">
        <f t="shared" si="8"/>
        <v>1.8644067796610169</v>
      </c>
      <c r="V19" s="1034">
        <v>0</v>
      </c>
      <c r="W19" s="1034">
        <f t="shared" si="9"/>
        <v>2.0508474576271185</v>
      </c>
      <c r="X19" s="1034">
        <v>0</v>
      </c>
      <c r="Y19" s="1034">
        <f t="shared" si="10"/>
        <v>1.9576271186440677</v>
      </c>
      <c r="Z19" s="1034">
        <v>0</v>
      </c>
      <c r="AA19" s="1034">
        <f t="shared" si="11"/>
        <v>1.3050847457627119</v>
      </c>
      <c r="AB19" s="1034">
        <v>0</v>
      </c>
    </row>
    <row r="20" spans="1:28" ht="24" customHeight="1" thickTop="1" thickBot="1" x14ac:dyDescent="0.3">
      <c r="A20" s="559" t="s">
        <v>474</v>
      </c>
      <c r="B20" s="1036" t="s">
        <v>475</v>
      </c>
      <c r="C20" s="1033">
        <v>0</v>
      </c>
      <c r="D20" s="1034">
        <v>0</v>
      </c>
      <c r="E20" s="1034">
        <f>C20/12</f>
        <v>0</v>
      </c>
      <c r="F20" s="1034">
        <v>0</v>
      </c>
      <c r="G20" s="1034">
        <f>C20/12</f>
        <v>0</v>
      </c>
      <c r="H20" s="1034">
        <v>0</v>
      </c>
      <c r="I20" s="1034">
        <f>C20/12</f>
        <v>0</v>
      </c>
      <c r="J20" s="1034">
        <v>0</v>
      </c>
      <c r="K20" s="1034">
        <f>C20/12</f>
        <v>0</v>
      </c>
      <c r="L20" s="1034">
        <v>0</v>
      </c>
      <c r="M20" s="1034">
        <f>C20/12</f>
        <v>0</v>
      </c>
      <c r="N20" s="1034">
        <v>0</v>
      </c>
      <c r="O20" s="1034">
        <f>$C20/12</f>
        <v>0</v>
      </c>
      <c r="P20" s="1034">
        <v>0</v>
      </c>
      <c r="Q20" s="1034">
        <f>$C20/12</f>
        <v>0</v>
      </c>
      <c r="R20" s="1034">
        <v>0</v>
      </c>
      <c r="S20" s="1034">
        <f>$C20/12</f>
        <v>0</v>
      </c>
      <c r="T20" s="1034">
        <v>0</v>
      </c>
      <c r="U20" s="1034">
        <f>$C20/12</f>
        <v>0</v>
      </c>
      <c r="V20" s="1034">
        <v>0</v>
      </c>
      <c r="W20" s="1034">
        <f>$C20/12</f>
        <v>0</v>
      </c>
      <c r="X20" s="1034">
        <v>0</v>
      </c>
      <c r="Y20" s="1034">
        <f>$C20/12</f>
        <v>0</v>
      </c>
      <c r="Z20" s="1034">
        <v>0</v>
      </c>
      <c r="AA20" s="1034">
        <f>$C20/12</f>
        <v>0</v>
      </c>
      <c r="AB20" s="1034">
        <v>0</v>
      </c>
    </row>
    <row r="21" spans="1:28" ht="24" customHeight="1" thickTop="1" thickBot="1" x14ac:dyDescent="0.3">
      <c r="A21" s="559" t="s">
        <v>476</v>
      </c>
      <c r="B21" s="1036" t="s">
        <v>1121</v>
      </c>
      <c r="C21" s="1033">
        <v>0</v>
      </c>
      <c r="D21" s="1034">
        <v>0</v>
      </c>
      <c r="E21" s="1034">
        <f t="shared" ref="E21:E26" si="12">C21/12</f>
        <v>0</v>
      </c>
      <c r="F21" s="1034">
        <v>0</v>
      </c>
      <c r="G21" s="1034">
        <f t="shared" ref="G21:G26" si="13">C21/12</f>
        <v>0</v>
      </c>
      <c r="H21" s="1034">
        <v>0</v>
      </c>
      <c r="I21" s="1034">
        <f t="shared" ref="I21:I26" si="14">C21/12</f>
        <v>0</v>
      </c>
      <c r="J21" s="1034">
        <v>0</v>
      </c>
      <c r="K21" s="1034">
        <f t="shared" ref="K21:K26" si="15">C21/12</f>
        <v>0</v>
      </c>
      <c r="L21" s="1034">
        <v>0</v>
      </c>
      <c r="M21" s="1034">
        <f t="shared" ref="M21:M26" si="16">C21/12</f>
        <v>0</v>
      </c>
      <c r="N21" s="1034">
        <v>0</v>
      </c>
      <c r="O21" s="1034">
        <f t="shared" ref="O21:AA26" si="17">$C21/12</f>
        <v>0</v>
      </c>
      <c r="P21" s="1034">
        <v>0</v>
      </c>
      <c r="Q21" s="1034">
        <f t="shared" si="17"/>
        <v>0</v>
      </c>
      <c r="R21" s="1034">
        <v>0</v>
      </c>
      <c r="S21" s="1034">
        <f t="shared" si="17"/>
        <v>0</v>
      </c>
      <c r="T21" s="1034">
        <v>0</v>
      </c>
      <c r="U21" s="1034">
        <f t="shared" si="17"/>
        <v>0</v>
      </c>
      <c r="V21" s="1034">
        <v>0</v>
      </c>
      <c r="W21" s="1034">
        <f t="shared" si="17"/>
        <v>0</v>
      </c>
      <c r="X21" s="1034">
        <v>0</v>
      </c>
      <c r="Y21" s="1034">
        <f t="shared" si="17"/>
        <v>0</v>
      </c>
      <c r="Z21" s="1034">
        <v>0</v>
      </c>
      <c r="AA21" s="1034">
        <f t="shared" si="17"/>
        <v>0</v>
      </c>
      <c r="AB21" s="1034">
        <v>0</v>
      </c>
    </row>
    <row r="22" spans="1:28" ht="24" customHeight="1" thickTop="1" thickBot="1" x14ac:dyDescent="0.3">
      <c r="A22" s="559" t="s">
        <v>477</v>
      </c>
      <c r="B22" s="1036" t="s">
        <v>478</v>
      </c>
      <c r="C22" s="1033">
        <v>0</v>
      </c>
      <c r="D22" s="1034">
        <v>0</v>
      </c>
      <c r="E22" s="1034">
        <f t="shared" si="12"/>
        <v>0</v>
      </c>
      <c r="F22" s="1034">
        <v>0</v>
      </c>
      <c r="G22" s="1034">
        <f t="shared" si="13"/>
        <v>0</v>
      </c>
      <c r="H22" s="1034">
        <v>0</v>
      </c>
      <c r="I22" s="1034">
        <f t="shared" si="14"/>
        <v>0</v>
      </c>
      <c r="J22" s="1034">
        <v>0</v>
      </c>
      <c r="K22" s="1034">
        <f t="shared" si="15"/>
        <v>0</v>
      </c>
      <c r="L22" s="1034">
        <v>0</v>
      </c>
      <c r="M22" s="1034">
        <f t="shared" si="16"/>
        <v>0</v>
      </c>
      <c r="N22" s="1034">
        <v>0</v>
      </c>
      <c r="O22" s="1034">
        <f t="shared" si="17"/>
        <v>0</v>
      </c>
      <c r="P22" s="1034">
        <v>0</v>
      </c>
      <c r="Q22" s="1034">
        <f t="shared" si="17"/>
        <v>0</v>
      </c>
      <c r="R22" s="1034">
        <v>0</v>
      </c>
      <c r="S22" s="1034">
        <f t="shared" si="17"/>
        <v>0</v>
      </c>
      <c r="T22" s="1034">
        <v>0</v>
      </c>
      <c r="U22" s="1034">
        <f t="shared" si="17"/>
        <v>0</v>
      </c>
      <c r="V22" s="1034">
        <v>0</v>
      </c>
      <c r="W22" s="1034">
        <f t="shared" si="17"/>
        <v>0</v>
      </c>
      <c r="X22" s="1034">
        <v>0</v>
      </c>
      <c r="Y22" s="1034">
        <f t="shared" si="17"/>
        <v>0</v>
      </c>
      <c r="Z22" s="1034">
        <v>0</v>
      </c>
      <c r="AA22" s="1034">
        <f t="shared" si="17"/>
        <v>0</v>
      </c>
      <c r="AB22" s="1034">
        <v>0</v>
      </c>
    </row>
    <row r="23" spans="1:28" ht="24" customHeight="1" thickTop="1" thickBot="1" x14ac:dyDescent="0.3">
      <c r="A23" s="559" t="s">
        <v>479</v>
      </c>
      <c r="B23" s="1036" t="s">
        <v>997</v>
      </c>
      <c r="C23" s="1033">
        <v>0</v>
      </c>
      <c r="D23" s="1034">
        <v>0</v>
      </c>
      <c r="E23" s="1034">
        <f t="shared" si="12"/>
        <v>0</v>
      </c>
      <c r="F23" s="1034">
        <v>0</v>
      </c>
      <c r="G23" s="1034">
        <f t="shared" si="13"/>
        <v>0</v>
      </c>
      <c r="H23" s="1034">
        <v>0</v>
      </c>
      <c r="I23" s="1034">
        <f t="shared" si="14"/>
        <v>0</v>
      </c>
      <c r="J23" s="1034">
        <v>0</v>
      </c>
      <c r="K23" s="1034">
        <f t="shared" si="15"/>
        <v>0</v>
      </c>
      <c r="L23" s="1034">
        <v>0</v>
      </c>
      <c r="M23" s="1034">
        <f t="shared" si="16"/>
        <v>0</v>
      </c>
      <c r="N23" s="1034">
        <v>0</v>
      </c>
      <c r="O23" s="1034">
        <f t="shared" si="17"/>
        <v>0</v>
      </c>
      <c r="P23" s="1034">
        <v>0</v>
      </c>
      <c r="Q23" s="1034">
        <f t="shared" si="17"/>
        <v>0</v>
      </c>
      <c r="R23" s="1034">
        <v>0</v>
      </c>
      <c r="S23" s="1034">
        <f t="shared" si="17"/>
        <v>0</v>
      </c>
      <c r="T23" s="1034">
        <v>0</v>
      </c>
      <c r="U23" s="1034">
        <f t="shared" si="17"/>
        <v>0</v>
      </c>
      <c r="V23" s="1034">
        <v>0</v>
      </c>
      <c r="W23" s="1034">
        <f t="shared" si="17"/>
        <v>0</v>
      </c>
      <c r="X23" s="1034">
        <v>0</v>
      </c>
      <c r="Y23" s="1034">
        <f t="shared" si="17"/>
        <v>0</v>
      </c>
      <c r="Z23" s="1034">
        <v>0</v>
      </c>
      <c r="AA23" s="1034">
        <f t="shared" si="17"/>
        <v>0</v>
      </c>
      <c r="AB23" s="1034">
        <v>0</v>
      </c>
    </row>
    <row r="24" spans="1:28" ht="24" customHeight="1" thickTop="1" thickBot="1" x14ac:dyDescent="0.3">
      <c r="A24" s="559" t="s">
        <v>480</v>
      </c>
      <c r="B24" s="1036" t="s">
        <v>481</v>
      </c>
      <c r="C24" s="1033">
        <v>0</v>
      </c>
      <c r="D24" s="1034">
        <v>0</v>
      </c>
      <c r="E24" s="1034">
        <f t="shared" si="12"/>
        <v>0</v>
      </c>
      <c r="F24" s="1034">
        <v>0</v>
      </c>
      <c r="G24" s="1034">
        <f t="shared" si="13"/>
        <v>0</v>
      </c>
      <c r="H24" s="1034">
        <v>0</v>
      </c>
      <c r="I24" s="1034">
        <f t="shared" si="14"/>
        <v>0</v>
      </c>
      <c r="J24" s="1034">
        <v>0</v>
      </c>
      <c r="K24" s="1034">
        <f t="shared" si="15"/>
        <v>0</v>
      </c>
      <c r="L24" s="1034">
        <v>0</v>
      </c>
      <c r="M24" s="1034">
        <f t="shared" si="16"/>
        <v>0</v>
      </c>
      <c r="N24" s="1034">
        <v>0</v>
      </c>
      <c r="O24" s="1034">
        <f t="shared" si="17"/>
        <v>0</v>
      </c>
      <c r="P24" s="1034">
        <v>0</v>
      </c>
      <c r="Q24" s="1034">
        <f t="shared" si="17"/>
        <v>0</v>
      </c>
      <c r="R24" s="1034">
        <v>0</v>
      </c>
      <c r="S24" s="1034">
        <f t="shared" si="17"/>
        <v>0</v>
      </c>
      <c r="T24" s="1034">
        <v>0</v>
      </c>
      <c r="U24" s="1034">
        <f t="shared" si="17"/>
        <v>0</v>
      </c>
      <c r="V24" s="1034">
        <v>0</v>
      </c>
      <c r="W24" s="1034">
        <f t="shared" si="17"/>
        <v>0</v>
      </c>
      <c r="X24" s="1034">
        <v>0</v>
      </c>
      <c r="Y24" s="1034">
        <f t="shared" si="17"/>
        <v>0</v>
      </c>
      <c r="Z24" s="1034">
        <v>0</v>
      </c>
      <c r="AA24" s="1034">
        <f t="shared" si="17"/>
        <v>0</v>
      </c>
      <c r="AB24" s="1034">
        <v>0</v>
      </c>
    </row>
    <row r="25" spans="1:28" ht="24" customHeight="1" thickTop="1" thickBot="1" x14ac:dyDescent="0.3">
      <c r="A25" s="559" t="s">
        <v>484</v>
      </c>
      <c r="B25" s="1036" t="s">
        <v>1122</v>
      </c>
      <c r="C25" s="1033">
        <v>408.49</v>
      </c>
      <c r="D25" s="1034">
        <v>0</v>
      </c>
      <c r="E25" s="1034">
        <f t="shared" si="12"/>
        <v>34.040833333333332</v>
      </c>
      <c r="F25" s="1034">
        <v>0</v>
      </c>
      <c r="G25" s="1034">
        <f t="shared" si="13"/>
        <v>34.040833333333332</v>
      </c>
      <c r="H25" s="1034">
        <v>0</v>
      </c>
      <c r="I25" s="1034">
        <f t="shared" si="14"/>
        <v>34.040833333333332</v>
      </c>
      <c r="J25" s="1034">
        <v>0</v>
      </c>
      <c r="K25" s="1034">
        <f t="shared" si="15"/>
        <v>34.040833333333332</v>
      </c>
      <c r="L25" s="1034">
        <v>0</v>
      </c>
      <c r="M25" s="1034">
        <f t="shared" si="16"/>
        <v>34.040833333333332</v>
      </c>
      <c r="N25" s="1034">
        <v>0</v>
      </c>
      <c r="O25" s="1034">
        <f t="shared" si="17"/>
        <v>34.040833333333332</v>
      </c>
      <c r="P25" s="1034">
        <v>0</v>
      </c>
      <c r="Q25" s="1034">
        <f t="shared" si="17"/>
        <v>34.040833333333332</v>
      </c>
      <c r="R25" s="1034">
        <v>0</v>
      </c>
      <c r="S25" s="1034">
        <f t="shared" si="17"/>
        <v>34.040833333333332</v>
      </c>
      <c r="T25" s="1034">
        <v>0</v>
      </c>
      <c r="U25" s="1034">
        <f t="shared" si="17"/>
        <v>34.040833333333332</v>
      </c>
      <c r="V25" s="1034">
        <v>0</v>
      </c>
      <c r="W25" s="1034">
        <f t="shared" si="17"/>
        <v>34.040833333333332</v>
      </c>
      <c r="X25" s="1034">
        <v>0</v>
      </c>
      <c r="Y25" s="1034">
        <f t="shared" si="17"/>
        <v>34.040833333333332</v>
      </c>
      <c r="Z25" s="1034">
        <v>0</v>
      </c>
      <c r="AA25" s="1034">
        <f t="shared" si="17"/>
        <v>34.040833333333332</v>
      </c>
      <c r="AB25" s="1034">
        <v>0</v>
      </c>
    </row>
    <row r="26" spans="1:28" ht="24" customHeight="1" thickTop="1" thickBot="1" x14ac:dyDescent="0.3">
      <c r="A26" s="559">
        <v>6250021</v>
      </c>
      <c r="B26" s="1036" t="s">
        <v>1130</v>
      </c>
      <c r="C26" s="1033">
        <v>455.39</v>
      </c>
      <c r="D26" s="1034">
        <v>0</v>
      </c>
      <c r="E26" s="1034">
        <f t="shared" si="12"/>
        <v>37.949166666666663</v>
      </c>
      <c r="F26" s="1034">
        <v>0</v>
      </c>
      <c r="G26" s="1034">
        <f t="shared" si="13"/>
        <v>37.949166666666663</v>
      </c>
      <c r="H26" s="1034">
        <v>0</v>
      </c>
      <c r="I26" s="1034">
        <f t="shared" si="14"/>
        <v>37.949166666666663</v>
      </c>
      <c r="J26" s="1034">
        <v>0</v>
      </c>
      <c r="K26" s="1034">
        <f t="shared" si="15"/>
        <v>37.949166666666663</v>
      </c>
      <c r="L26" s="1034">
        <v>0</v>
      </c>
      <c r="M26" s="1034">
        <f t="shared" si="16"/>
        <v>37.949166666666663</v>
      </c>
      <c r="N26" s="1034">
        <v>0</v>
      </c>
      <c r="O26" s="1034">
        <f t="shared" si="17"/>
        <v>37.949166666666663</v>
      </c>
      <c r="P26" s="1034">
        <v>0</v>
      </c>
      <c r="Q26" s="1034">
        <f t="shared" si="17"/>
        <v>37.949166666666663</v>
      </c>
      <c r="R26" s="1034">
        <v>0</v>
      </c>
      <c r="S26" s="1034">
        <f t="shared" si="17"/>
        <v>37.949166666666663</v>
      </c>
      <c r="T26" s="1034">
        <v>0</v>
      </c>
      <c r="U26" s="1034">
        <f t="shared" si="17"/>
        <v>37.949166666666663</v>
      </c>
      <c r="V26" s="1034">
        <v>0</v>
      </c>
      <c r="W26" s="1034">
        <f t="shared" si="17"/>
        <v>37.949166666666663</v>
      </c>
      <c r="X26" s="1034">
        <v>0</v>
      </c>
      <c r="Y26" s="1034">
        <f t="shared" si="17"/>
        <v>37.949166666666663</v>
      </c>
      <c r="Z26" s="1034">
        <v>0</v>
      </c>
      <c r="AA26" s="1034">
        <f t="shared" si="17"/>
        <v>37.949166666666663</v>
      </c>
      <c r="AB26" s="1034">
        <v>0</v>
      </c>
    </row>
    <row r="27" spans="1:28" ht="24" customHeight="1" thickTop="1" thickBot="1" x14ac:dyDescent="0.3">
      <c r="A27" s="1037">
        <v>6250022</v>
      </c>
      <c r="B27" s="1036" t="s">
        <v>1123</v>
      </c>
      <c r="C27" s="1033">
        <v>283.87</v>
      </c>
      <c r="D27" s="1034">
        <v>0</v>
      </c>
      <c r="E27" s="1034">
        <f t="shared" ref="E27:AA33" si="18">$C27/12</f>
        <v>23.655833333333334</v>
      </c>
      <c r="F27" s="1034">
        <v>0</v>
      </c>
      <c r="G27" s="1034">
        <f t="shared" si="18"/>
        <v>23.655833333333334</v>
      </c>
      <c r="H27" s="1034">
        <v>0</v>
      </c>
      <c r="I27" s="1034">
        <f t="shared" si="18"/>
        <v>23.655833333333334</v>
      </c>
      <c r="J27" s="1034">
        <v>0</v>
      </c>
      <c r="K27" s="1034">
        <f t="shared" si="18"/>
        <v>23.655833333333334</v>
      </c>
      <c r="L27" s="1034">
        <v>0</v>
      </c>
      <c r="M27" s="1034">
        <f t="shared" si="18"/>
        <v>23.655833333333334</v>
      </c>
      <c r="N27" s="1034">
        <v>0</v>
      </c>
      <c r="O27" s="1034">
        <f t="shared" si="18"/>
        <v>23.655833333333334</v>
      </c>
      <c r="P27" s="1034">
        <v>0</v>
      </c>
      <c r="Q27" s="1034">
        <f t="shared" si="18"/>
        <v>23.655833333333334</v>
      </c>
      <c r="R27" s="1034">
        <v>0</v>
      </c>
      <c r="S27" s="1034">
        <f t="shared" si="18"/>
        <v>23.655833333333334</v>
      </c>
      <c r="T27" s="1034">
        <v>0</v>
      </c>
      <c r="U27" s="1034">
        <f t="shared" si="18"/>
        <v>23.655833333333334</v>
      </c>
      <c r="V27" s="1034">
        <v>0</v>
      </c>
      <c r="W27" s="1034">
        <f t="shared" si="18"/>
        <v>23.655833333333334</v>
      </c>
      <c r="X27" s="1034">
        <v>0</v>
      </c>
      <c r="Y27" s="1034">
        <f t="shared" si="18"/>
        <v>23.655833333333334</v>
      </c>
      <c r="Z27" s="1034">
        <v>0</v>
      </c>
      <c r="AA27" s="1034">
        <f t="shared" si="18"/>
        <v>23.655833333333334</v>
      </c>
      <c r="AB27" s="1034">
        <v>0</v>
      </c>
    </row>
    <row r="28" spans="1:28" ht="24" customHeight="1" thickTop="1" thickBot="1" x14ac:dyDescent="0.3">
      <c r="A28" s="1037">
        <v>6250024</v>
      </c>
      <c r="B28" s="1036" t="s">
        <v>998</v>
      </c>
      <c r="C28" s="1033">
        <v>0</v>
      </c>
      <c r="D28" s="1034">
        <v>0</v>
      </c>
      <c r="E28" s="1034">
        <f t="shared" si="18"/>
        <v>0</v>
      </c>
      <c r="F28" s="1034">
        <v>0</v>
      </c>
      <c r="G28" s="1034">
        <f t="shared" si="18"/>
        <v>0</v>
      </c>
      <c r="H28" s="1034">
        <v>0</v>
      </c>
      <c r="I28" s="1034">
        <f t="shared" si="18"/>
        <v>0</v>
      </c>
      <c r="J28" s="1034">
        <v>0</v>
      </c>
      <c r="K28" s="1034">
        <f t="shared" si="18"/>
        <v>0</v>
      </c>
      <c r="L28" s="1034">
        <v>0</v>
      </c>
      <c r="M28" s="1034">
        <f t="shared" si="18"/>
        <v>0</v>
      </c>
      <c r="N28" s="1034">
        <v>0</v>
      </c>
      <c r="O28" s="1034">
        <f t="shared" si="18"/>
        <v>0</v>
      </c>
      <c r="P28" s="1034">
        <v>0</v>
      </c>
      <c r="Q28" s="1034">
        <f t="shared" si="18"/>
        <v>0</v>
      </c>
      <c r="R28" s="1034">
        <v>0</v>
      </c>
      <c r="S28" s="1034">
        <f t="shared" si="18"/>
        <v>0</v>
      </c>
      <c r="T28" s="1034">
        <v>0</v>
      </c>
      <c r="U28" s="1034">
        <f t="shared" si="18"/>
        <v>0</v>
      </c>
      <c r="V28" s="1034">
        <v>0</v>
      </c>
      <c r="W28" s="1034">
        <f t="shared" si="18"/>
        <v>0</v>
      </c>
      <c r="X28" s="1034">
        <v>0</v>
      </c>
      <c r="Y28" s="1034">
        <f t="shared" si="18"/>
        <v>0</v>
      </c>
      <c r="Z28" s="1034">
        <v>0</v>
      </c>
      <c r="AA28" s="1034">
        <f t="shared" si="18"/>
        <v>0</v>
      </c>
      <c r="AB28" s="1034">
        <v>0</v>
      </c>
    </row>
    <row r="29" spans="1:28" ht="24" customHeight="1" thickTop="1" thickBot="1" x14ac:dyDescent="0.3">
      <c r="A29" s="1037">
        <v>6250025</v>
      </c>
      <c r="B29" s="1036" t="s">
        <v>1124</v>
      </c>
      <c r="C29" s="1428">
        <v>0</v>
      </c>
      <c r="D29" s="1429">
        <v>0</v>
      </c>
      <c r="E29" s="1034">
        <f t="shared" si="18"/>
        <v>0</v>
      </c>
      <c r="F29" s="1034">
        <v>0</v>
      </c>
      <c r="G29" s="1034">
        <f t="shared" si="18"/>
        <v>0</v>
      </c>
      <c r="H29" s="1034">
        <v>0</v>
      </c>
      <c r="I29" s="1034">
        <f t="shared" si="18"/>
        <v>0</v>
      </c>
      <c r="J29" s="1034">
        <v>0</v>
      </c>
      <c r="K29" s="1034">
        <f t="shared" si="18"/>
        <v>0</v>
      </c>
      <c r="L29" s="1034">
        <v>0</v>
      </c>
      <c r="M29" s="1034">
        <f t="shared" si="18"/>
        <v>0</v>
      </c>
      <c r="N29" s="1034">
        <v>0</v>
      </c>
      <c r="O29" s="1034">
        <f t="shared" si="18"/>
        <v>0</v>
      </c>
      <c r="P29" s="1034">
        <v>0</v>
      </c>
      <c r="Q29" s="1034">
        <f t="shared" si="18"/>
        <v>0</v>
      </c>
      <c r="R29" s="1034">
        <v>0</v>
      </c>
      <c r="S29" s="1034">
        <f t="shared" si="18"/>
        <v>0</v>
      </c>
      <c r="T29" s="1034">
        <v>0</v>
      </c>
      <c r="U29" s="1034">
        <f t="shared" si="18"/>
        <v>0</v>
      </c>
      <c r="V29" s="1034">
        <v>0</v>
      </c>
      <c r="W29" s="1034">
        <f t="shared" si="18"/>
        <v>0</v>
      </c>
      <c r="X29" s="1034">
        <v>0</v>
      </c>
      <c r="Y29" s="1034">
        <f t="shared" si="18"/>
        <v>0</v>
      </c>
      <c r="Z29" s="1034">
        <v>0</v>
      </c>
      <c r="AA29" s="1034">
        <f t="shared" si="18"/>
        <v>0</v>
      </c>
      <c r="AB29" s="1429">
        <v>0</v>
      </c>
    </row>
    <row r="30" spans="1:28" ht="24" customHeight="1" thickTop="1" thickBot="1" x14ac:dyDescent="0.3">
      <c r="A30" s="1037">
        <v>6250026</v>
      </c>
      <c r="B30" s="1036" t="s">
        <v>1125</v>
      </c>
      <c r="C30" s="1428">
        <v>378.46</v>
      </c>
      <c r="D30" s="1429">
        <v>0</v>
      </c>
      <c r="E30" s="1034">
        <f t="shared" si="18"/>
        <v>31.53833333333333</v>
      </c>
      <c r="F30" s="1034">
        <v>0</v>
      </c>
      <c r="G30" s="1034">
        <f t="shared" si="18"/>
        <v>31.53833333333333</v>
      </c>
      <c r="H30" s="1034">
        <v>0</v>
      </c>
      <c r="I30" s="1034">
        <f t="shared" si="18"/>
        <v>31.53833333333333</v>
      </c>
      <c r="J30" s="1034">
        <v>0</v>
      </c>
      <c r="K30" s="1034">
        <f t="shared" si="18"/>
        <v>31.53833333333333</v>
      </c>
      <c r="L30" s="1034">
        <v>0</v>
      </c>
      <c r="M30" s="1034">
        <f t="shared" si="18"/>
        <v>31.53833333333333</v>
      </c>
      <c r="N30" s="1034">
        <v>0</v>
      </c>
      <c r="O30" s="1034">
        <f t="shared" si="18"/>
        <v>31.53833333333333</v>
      </c>
      <c r="P30" s="1034">
        <v>0</v>
      </c>
      <c r="Q30" s="1034">
        <f t="shared" si="18"/>
        <v>31.53833333333333</v>
      </c>
      <c r="R30" s="1034">
        <v>0</v>
      </c>
      <c r="S30" s="1034">
        <f t="shared" si="18"/>
        <v>31.53833333333333</v>
      </c>
      <c r="T30" s="1034">
        <v>0</v>
      </c>
      <c r="U30" s="1034">
        <f t="shared" si="18"/>
        <v>31.53833333333333</v>
      </c>
      <c r="V30" s="1034">
        <v>0</v>
      </c>
      <c r="W30" s="1034">
        <f t="shared" si="18"/>
        <v>31.53833333333333</v>
      </c>
      <c r="X30" s="1034">
        <v>0</v>
      </c>
      <c r="Y30" s="1034">
        <f t="shared" si="18"/>
        <v>31.53833333333333</v>
      </c>
      <c r="Z30" s="1034">
        <v>0</v>
      </c>
      <c r="AA30" s="1034">
        <f t="shared" si="18"/>
        <v>31.53833333333333</v>
      </c>
      <c r="AB30" s="1429">
        <v>0</v>
      </c>
    </row>
    <row r="31" spans="1:28" ht="24" customHeight="1" thickTop="1" thickBot="1" x14ac:dyDescent="0.3">
      <c r="A31" s="1037">
        <v>6250027</v>
      </c>
      <c r="B31" s="1036" t="s">
        <v>1126</v>
      </c>
      <c r="C31" s="1428">
        <v>210.4</v>
      </c>
      <c r="D31" s="1429">
        <v>0</v>
      </c>
      <c r="E31" s="1429">
        <f t="shared" si="18"/>
        <v>17.533333333333335</v>
      </c>
      <c r="F31" s="1429">
        <v>0</v>
      </c>
      <c r="G31" s="1429">
        <f t="shared" si="18"/>
        <v>17.533333333333335</v>
      </c>
      <c r="H31" s="1429">
        <v>0</v>
      </c>
      <c r="I31" s="1429">
        <f t="shared" si="18"/>
        <v>17.533333333333335</v>
      </c>
      <c r="J31" s="1429">
        <v>0</v>
      </c>
      <c r="K31" s="1429">
        <f t="shared" si="18"/>
        <v>17.533333333333335</v>
      </c>
      <c r="L31" s="1429">
        <v>0</v>
      </c>
      <c r="M31" s="1429">
        <f t="shared" si="18"/>
        <v>17.533333333333335</v>
      </c>
      <c r="N31" s="1429">
        <v>0</v>
      </c>
      <c r="O31" s="1429">
        <f t="shared" si="18"/>
        <v>17.533333333333335</v>
      </c>
      <c r="P31" s="1429">
        <v>0</v>
      </c>
      <c r="Q31" s="1429">
        <f t="shared" si="18"/>
        <v>17.533333333333335</v>
      </c>
      <c r="R31" s="1429">
        <v>0</v>
      </c>
      <c r="S31" s="1429">
        <f t="shared" si="18"/>
        <v>17.533333333333335</v>
      </c>
      <c r="T31" s="1429">
        <v>0</v>
      </c>
      <c r="U31" s="1429">
        <f t="shared" si="18"/>
        <v>17.533333333333335</v>
      </c>
      <c r="V31" s="1429">
        <v>0</v>
      </c>
      <c r="W31" s="1429">
        <f t="shared" si="18"/>
        <v>17.533333333333335</v>
      </c>
      <c r="X31" s="1429">
        <v>0</v>
      </c>
      <c r="Y31" s="1429">
        <f t="shared" si="18"/>
        <v>17.533333333333335</v>
      </c>
      <c r="Z31" s="1429">
        <v>0</v>
      </c>
      <c r="AA31" s="1429">
        <f t="shared" si="18"/>
        <v>17.533333333333335</v>
      </c>
      <c r="AB31" s="1429">
        <v>0</v>
      </c>
    </row>
    <row r="32" spans="1:28" ht="24" customHeight="1" thickTop="1" thickBot="1" x14ac:dyDescent="0.3">
      <c r="A32" s="1037">
        <v>6250028</v>
      </c>
      <c r="B32" s="1036" t="s">
        <v>1127</v>
      </c>
      <c r="C32" s="1428">
        <v>0</v>
      </c>
      <c r="D32" s="1429">
        <v>0</v>
      </c>
      <c r="E32" s="1429">
        <f t="shared" si="18"/>
        <v>0</v>
      </c>
      <c r="F32" s="1429">
        <v>0</v>
      </c>
      <c r="G32" s="1429">
        <f t="shared" si="18"/>
        <v>0</v>
      </c>
      <c r="H32" s="1429">
        <v>0</v>
      </c>
      <c r="I32" s="1429">
        <f t="shared" si="18"/>
        <v>0</v>
      </c>
      <c r="J32" s="1429">
        <v>0</v>
      </c>
      <c r="K32" s="1429">
        <f t="shared" si="18"/>
        <v>0</v>
      </c>
      <c r="L32" s="1429">
        <v>0</v>
      </c>
      <c r="M32" s="1429">
        <f t="shared" si="18"/>
        <v>0</v>
      </c>
      <c r="N32" s="1429">
        <v>0</v>
      </c>
      <c r="O32" s="1429">
        <f t="shared" si="18"/>
        <v>0</v>
      </c>
      <c r="P32" s="1429">
        <v>0</v>
      </c>
      <c r="Q32" s="1429">
        <f t="shared" si="18"/>
        <v>0</v>
      </c>
      <c r="R32" s="1429">
        <v>0</v>
      </c>
      <c r="S32" s="1429">
        <f t="shared" si="18"/>
        <v>0</v>
      </c>
      <c r="T32" s="1429">
        <v>0</v>
      </c>
      <c r="U32" s="1429">
        <f t="shared" si="18"/>
        <v>0</v>
      </c>
      <c r="V32" s="1429">
        <v>0</v>
      </c>
      <c r="W32" s="1429">
        <f t="shared" si="18"/>
        <v>0</v>
      </c>
      <c r="X32" s="1429">
        <v>0</v>
      </c>
      <c r="Y32" s="1429">
        <f t="shared" si="18"/>
        <v>0</v>
      </c>
      <c r="Z32" s="1429">
        <v>0</v>
      </c>
      <c r="AA32" s="1429">
        <f t="shared" si="18"/>
        <v>0</v>
      </c>
      <c r="AB32" s="1429">
        <v>0</v>
      </c>
    </row>
    <row r="33" spans="1:28" ht="24" customHeight="1" thickTop="1" thickBot="1" x14ac:dyDescent="0.3">
      <c r="A33" s="1037">
        <v>6260806</v>
      </c>
      <c r="B33" s="1036" t="s">
        <v>999</v>
      </c>
      <c r="C33" s="1428">
        <v>0</v>
      </c>
      <c r="D33" s="1429">
        <v>0</v>
      </c>
      <c r="E33" s="1429">
        <f t="shared" si="18"/>
        <v>0</v>
      </c>
      <c r="F33" s="1429">
        <v>0</v>
      </c>
      <c r="G33" s="1429">
        <f t="shared" si="18"/>
        <v>0</v>
      </c>
      <c r="H33" s="1429">
        <v>0</v>
      </c>
      <c r="I33" s="1429">
        <f t="shared" si="18"/>
        <v>0</v>
      </c>
      <c r="J33" s="1429">
        <v>0</v>
      </c>
      <c r="K33" s="1429">
        <f t="shared" si="18"/>
        <v>0</v>
      </c>
      <c r="L33" s="1429">
        <v>0</v>
      </c>
      <c r="M33" s="1429">
        <f t="shared" si="18"/>
        <v>0</v>
      </c>
      <c r="N33" s="1429">
        <v>0</v>
      </c>
      <c r="O33" s="1429">
        <f t="shared" si="18"/>
        <v>0</v>
      </c>
      <c r="P33" s="1429">
        <v>0</v>
      </c>
      <c r="Q33" s="1429">
        <f t="shared" si="18"/>
        <v>0</v>
      </c>
      <c r="R33" s="1429">
        <v>0</v>
      </c>
      <c r="S33" s="1429">
        <f t="shared" si="18"/>
        <v>0</v>
      </c>
      <c r="T33" s="1429">
        <v>0</v>
      </c>
      <c r="U33" s="1429">
        <f t="shared" si="18"/>
        <v>0</v>
      </c>
      <c r="V33" s="1429">
        <v>0</v>
      </c>
      <c r="W33" s="1429">
        <f t="shared" si="18"/>
        <v>0</v>
      </c>
      <c r="X33" s="1429">
        <v>0</v>
      </c>
      <c r="Y33" s="1429">
        <f t="shared" si="18"/>
        <v>0</v>
      </c>
      <c r="Z33" s="1429">
        <v>0</v>
      </c>
      <c r="AA33" s="1429">
        <f t="shared" si="18"/>
        <v>0</v>
      </c>
      <c r="AB33" s="1429">
        <v>0</v>
      </c>
    </row>
    <row r="34" spans="1:28" ht="24" customHeight="1" thickTop="1" thickBot="1" x14ac:dyDescent="0.3">
      <c r="A34" s="559">
        <v>6260029</v>
      </c>
      <c r="B34" s="559" t="s">
        <v>1131</v>
      </c>
      <c r="C34" s="1033">
        <v>63.17</v>
      </c>
      <c r="D34" s="1034">
        <v>0</v>
      </c>
      <c r="E34" s="1034">
        <f t="shared" ref="E34:E54" si="19">($C34*$E$1)/$AC$1</f>
        <v>5.8887288135593217</v>
      </c>
      <c r="F34" s="1034">
        <v>0</v>
      </c>
      <c r="G34" s="1034">
        <f t="shared" ref="G34:G54" si="20">($C34*$G$1)/$AC$1</f>
        <v>5.0857203389830508</v>
      </c>
      <c r="H34" s="1034">
        <v>0</v>
      </c>
      <c r="I34" s="1034">
        <f t="shared" ref="I34:I54" si="21">($C34*$I$1)/$AC$1</f>
        <v>5.3533898305084753</v>
      </c>
      <c r="J34" s="1034">
        <v>0</v>
      </c>
      <c r="K34" s="1034">
        <f t="shared" ref="K34:K54" si="22">($C34*$K$1)/$AC$1</f>
        <v>5.621059322033898</v>
      </c>
      <c r="L34" s="1034">
        <v>0</v>
      </c>
      <c r="M34" s="1034">
        <f t="shared" ref="M34:M54" si="23">($C34*$M$1)/$AC$1</f>
        <v>5.8887288135593217</v>
      </c>
      <c r="N34" s="1034">
        <v>0</v>
      </c>
      <c r="O34" s="1034">
        <f t="shared" ref="O34:O54" si="24">($C34*$O$1)/$AC$1</f>
        <v>5.621059322033898</v>
      </c>
      <c r="P34" s="1034">
        <v>0</v>
      </c>
      <c r="Q34" s="1034">
        <f t="shared" ref="Q34:Q54" si="25">($C34*$Q$1)/$AC$1</f>
        <v>5.8887288135593217</v>
      </c>
      <c r="R34" s="1034">
        <v>0</v>
      </c>
      <c r="S34" s="1034">
        <f t="shared" ref="S34:S54" si="26">($C34*$S$1)/$AC$1</f>
        <v>3.2120338983050845</v>
      </c>
      <c r="T34" s="1034">
        <v>0</v>
      </c>
      <c r="U34" s="1034">
        <f t="shared" ref="U34:U54" si="27">($C34*$U$1)/$AC$1</f>
        <v>5.3533898305084753</v>
      </c>
      <c r="V34" s="1034">
        <v>0</v>
      </c>
      <c r="W34" s="1034">
        <f t="shared" ref="W34:W54" si="28">($C34*$W$1)/$AC$1</f>
        <v>5.8887288135593217</v>
      </c>
      <c r="X34" s="1034">
        <v>0</v>
      </c>
      <c r="Y34" s="1034">
        <f t="shared" ref="Y34:Y54" si="29">($C34*$Y$1)/$AC$1</f>
        <v>5.621059322033898</v>
      </c>
      <c r="Z34" s="1034">
        <v>0</v>
      </c>
      <c r="AA34" s="1034">
        <f t="shared" ref="AA34:AA54" si="30">($C34*$AA$1)/$AC$1</f>
        <v>3.7473728813559322</v>
      </c>
      <c r="AB34" s="1034">
        <v>0</v>
      </c>
    </row>
    <row r="35" spans="1:28" ht="24" customHeight="1" thickTop="1" thickBot="1" x14ac:dyDescent="0.3">
      <c r="A35" s="559" t="s">
        <v>487</v>
      </c>
      <c r="B35" s="559" t="s">
        <v>488</v>
      </c>
      <c r="C35" s="1033">
        <v>66.87</v>
      </c>
      <c r="D35" s="1034">
        <v>0</v>
      </c>
      <c r="E35" s="1034">
        <f t="shared" si="19"/>
        <v>6.233644067796611</v>
      </c>
      <c r="F35" s="1034">
        <v>0</v>
      </c>
      <c r="G35" s="1034">
        <f t="shared" si="20"/>
        <v>5.3836016949152548</v>
      </c>
      <c r="H35" s="1034">
        <v>0</v>
      </c>
      <c r="I35" s="1034">
        <f t="shared" si="21"/>
        <v>5.6669491525423732</v>
      </c>
      <c r="J35" s="1034">
        <v>0</v>
      </c>
      <c r="K35" s="1034">
        <f t="shared" si="22"/>
        <v>5.9502966101694916</v>
      </c>
      <c r="L35" s="1034">
        <v>0</v>
      </c>
      <c r="M35" s="1034">
        <f t="shared" si="23"/>
        <v>6.233644067796611</v>
      </c>
      <c r="N35" s="1034">
        <v>0</v>
      </c>
      <c r="O35" s="1034">
        <f t="shared" si="24"/>
        <v>5.9502966101694916</v>
      </c>
      <c r="P35" s="1034">
        <v>0</v>
      </c>
      <c r="Q35" s="1034">
        <f t="shared" si="25"/>
        <v>6.233644067796611</v>
      </c>
      <c r="R35" s="1034">
        <v>0</v>
      </c>
      <c r="S35" s="1034">
        <f t="shared" si="26"/>
        <v>3.4001694915254239</v>
      </c>
      <c r="T35" s="1034">
        <v>0</v>
      </c>
      <c r="U35" s="1034">
        <f t="shared" si="27"/>
        <v>5.6669491525423732</v>
      </c>
      <c r="V35" s="1034">
        <v>0</v>
      </c>
      <c r="W35" s="1034">
        <f t="shared" si="28"/>
        <v>6.233644067796611</v>
      </c>
      <c r="X35" s="1034">
        <v>0</v>
      </c>
      <c r="Y35" s="1034">
        <f t="shared" si="29"/>
        <v>5.9502966101694916</v>
      </c>
      <c r="Z35" s="1034">
        <v>0</v>
      </c>
      <c r="AA35" s="1034">
        <f t="shared" si="30"/>
        <v>3.9668644067796612</v>
      </c>
      <c r="AB35" s="1034">
        <v>0</v>
      </c>
    </row>
    <row r="36" spans="1:28" ht="24" customHeight="1" thickTop="1" thickBot="1" x14ac:dyDescent="0.3">
      <c r="A36" s="559" t="s">
        <v>489</v>
      </c>
      <c r="B36" s="559" t="s">
        <v>490</v>
      </c>
      <c r="C36" s="1033">
        <v>11447.19</v>
      </c>
      <c r="D36" s="1034">
        <v>0</v>
      </c>
      <c r="E36" s="1034">
        <f t="shared" si="19"/>
        <v>1067.1109322033899</v>
      </c>
      <c r="F36" s="1034">
        <v>0</v>
      </c>
      <c r="G36" s="1034">
        <f t="shared" si="20"/>
        <v>921.59580508474585</v>
      </c>
      <c r="H36" s="1034">
        <v>0</v>
      </c>
      <c r="I36" s="1034">
        <f t="shared" si="21"/>
        <v>970.1008474576272</v>
      </c>
      <c r="J36" s="1034">
        <v>0</v>
      </c>
      <c r="K36" s="1034">
        <f t="shared" si="22"/>
        <v>1018.6058898305085</v>
      </c>
      <c r="L36" s="1034">
        <v>0</v>
      </c>
      <c r="M36" s="1034">
        <f t="shared" si="23"/>
        <v>1067.1109322033899</v>
      </c>
      <c r="N36" s="1034">
        <v>0</v>
      </c>
      <c r="O36" s="1034">
        <f t="shared" si="24"/>
        <v>1018.6058898305085</v>
      </c>
      <c r="P36" s="1034">
        <v>0</v>
      </c>
      <c r="Q36" s="1034">
        <f t="shared" si="25"/>
        <v>1067.1109322033899</v>
      </c>
      <c r="R36" s="1034">
        <v>0</v>
      </c>
      <c r="S36" s="1034">
        <f t="shared" si="26"/>
        <v>582.0605084745763</v>
      </c>
      <c r="T36" s="1034">
        <v>0</v>
      </c>
      <c r="U36" s="1034">
        <f t="shared" si="27"/>
        <v>970.1008474576272</v>
      </c>
      <c r="V36" s="1034">
        <v>0</v>
      </c>
      <c r="W36" s="1034">
        <f t="shared" si="28"/>
        <v>1067.1109322033899</v>
      </c>
      <c r="X36" s="1034">
        <v>0</v>
      </c>
      <c r="Y36" s="1034">
        <f t="shared" si="29"/>
        <v>1018.6058898305085</v>
      </c>
      <c r="Z36" s="1034">
        <v>0</v>
      </c>
      <c r="AA36" s="1034">
        <f t="shared" si="30"/>
        <v>679.07059322033899</v>
      </c>
      <c r="AB36" s="1034">
        <v>0</v>
      </c>
    </row>
    <row r="37" spans="1:28" ht="24" customHeight="1" thickTop="1" thickBot="1" x14ac:dyDescent="0.3">
      <c r="A37" s="1035">
        <v>6280002</v>
      </c>
      <c r="B37" s="559" t="s">
        <v>1001</v>
      </c>
      <c r="C37" s="1033">
        <v>0</v>
      </c>
      <c r="D37" s="1034">
        <v>0</v>
      </c>
      <c r="E37" s="1034">
        <f t="shared" si="19"/>
        <v>0</v>
      </c>
      <c r="F37" s="1034">
        <v>0</v>
      </c>
      <c r="G37" s="1034">
        <f t="shared" si="20"/>
        <v>0</v>
      </c>
      <c r="H37" s="1034">
        <v>0</v>
      </c>
      <c r="I37" s="1034">
        <f t="shared" si="21"/>
        <v>0</v>
      </c>
      <c r="J37" s="1034">
        <v>0</v>
      </c>
      <c r="K37" s="1034">
        <f t="shared" si="22"/>
        <v>0</v>
      </c>
      <c r="L37" s="1034">
        <v>0</v>
      </c>
      <c r="M37" s="1034">
        <f t="shared" si="23"/>
        <v>0</v>
      </c>
      <c r="N37" s="1034">
        <v>0</v>
      </c>
      <c r="O37" s="1034">
        <f t="shared" si="24"/>
        <v>0</v>
      </c>
      <c r="P37" s="1034">
        <v>0</v>
      </c>
      <c r="Q37" s="1034">
        <f t="shared" si="25"/>
        <v>0</v>
      </c>
      <c r="R37" s="1034">
        <v>0</v>
      </c>
      <c r="S37" s="1034">
        <f t="shared" si="26"/>
        <v>0</v>
      </c>
      <c r="T37" s="1034">
        <v>0</v>
      </c>
      <c r="U37" s="1034">
        <f t="shared" si="27"/>
        <v>0</v>
      </c>
      <c r="V37" s="1034">
        <v>0</v>
      </c>
      <c r="W37" s="1034">
        <f t="shared" si="28"/>
        <v>0</v>
      </c>
      <c r="X37" s="1034">
        <v>0</v>
      </c>
      <c r="Y37" s="1034">
        <f t="shared" si="29"/>
        <v>0</v>
      </c>
      <c r="Z37" s="1034">
        <v>0</v>
      </c>
      <c r="AA37" s="1034">
        <f t="shared" si="30"/>
        <v>0</v>
      </c>
      <c r="AB37" s="1034">
        <v>0</v>
      </c>
    </row>
    <row r="38" spans="1:28" ht="24" customHeight="1" thickTop="1" thickBot="1" x14ac:dyDescent="0.3">
      <c r="A38" s="559" t="s">
        <v>491</v>
      </c>
      <c r="B38" s="559" t="s">
        <v>1132</v>
      </c>
      <c r="C38" s="1033">
        <v>57449.9</v>
      </c>
      <c r="D38" s="1034">
        <v>0</v>
      </c>
      <c r="E38" s="1034">
        <f t="shared" si="19"/>
        <v>5355.4991525423729</v>
      </c>
      <c r="F38" s="1034">
        <v>0</v>
      </c>
      <c r="G38" s="1034">
        <f t="shared" si="20"/>
        <v>4625.203813559322</v>
      </c>
      <c r="H38" s="1034">
        <v>0</v>
      </c>
      <c r="I38" s="1034">
        <f t="shared" si="21"/>
        <v>4868.6355932203387</v>
      </c>
      <c r="J38" s="1034">
        <v>0</v>
      </c>
      <c r="K38" s="1034">
        <f t="shared" si="22"/>
        <v>5112.0673728813563</v>
      </c>
      <c r="L38" s="1034">
        <v>0</v>
      </c>
      <c r="M38" s="1034">
        <f t="shared" si="23"/>
        <v>5355.4991525423729</v>
      </c>
      <c r="N38" s="1034">
        <v>0</v>
      </c>
      <c r="O38" s="1034">
        <f t="shared" si="24"/>
        <v>5112.0673728813563</v>
      </c>
      <c r="P38" s="1034">
        <v>0</v>
      </c>
      <c r="Q38" s="1034">
        <f t="shared" si="25"/>
        <v>5355.4991525423729</v>
      </c>
      <c r="R38" s="1034">
        <v>0</v>
      </c>
      <c r="S38" s="1034">
        <f t="shared" si="26"/>
        <v>2921.1813559322036</v>
      </c>
      <c r="T38" s="1034">
        <v>0</v>
      </c>
      <c r="U38" s="1034">
        <f t="shared" si="27"/>
        <v>4868.6355932203387</v>
      </c>
      <c r="V38" s="1034">
        <v>0</v>
      </c>
      <c r="W38" s="1034">
        <f t="shared" si="28"/>
        <v>5355.4991525423729</v>
      </c>
      <c r="X38" s="1034">
        <v>0</v>
      </c>
      <c r="Y38" s="1034">
        <f t="shared" si="29"/>
        <v>5112.0673728813563</v>
      </c>
      <c r="Z38" s="1034">
        <v>0</v>
      </c>
      <c r="AA38" s="1034">
        <f t="shared" si="30"/>
        <v>3408.0449152542374</v>
      </c>
      <c r="AB38" s="1034">
        <v>0</v>
      </c>
    </row>
    <row r="39" spans="1:28" ht="24" customHeight="1" thickTop="1" thickBot="1" x14ac:dyDescent="0.3">
      <c r="A39" s="559" t="s">
        <v>492</v>
      </c>
      <c r="B39" s="559" t="s">
        <v>493</v>
      </c>
      <c r="C39" s="1033">
        <v>4058.56</v>
      </c>
      <c r="D39" s="1034">
        <v>0</v>
      </c>
      <c r="E39" s="1034">
        <f t="shared" si="19"/>
        <v>378.3403389830508</v>
      </c>
      <c r="F39" s="1034">
        <v>0</v>
      </c>
      <c r="G39" s="1034">
        <f t="shared" si="20"/>
        <v>326.74847457627118</v>
      </c>
      <c r="H39" s="1034">
        <v>0</v>
      </c>
      <c r="I39" s="1034">
        <f t="shared" si="21"/>
        <v>343.9457627118644</v>
      </c>
      <c r="J39" s="1034">
        <v>0</v>
      </c>
      <c r="K39" s="1034">
        <f t="shared" si="22"/>
        <v>361.14305084745763</v>
      </c>
      <c r="L39" s="1034">
        <v>0</v>
      </c>
      <c r="M39" s="1034">
        <f t="shared" si="23"/>
        <v>378.3403389830508</v>
      </c>
      <c r="N39" s="1034">
        <v>0</v>
      </c>
      <c r="O39" s="1034">
        <f t="shared" si="24"/>
        <v>361.14305084745763</v>
      </c>
      <c r="P39" s="1034">
        <v>0</v>
      </c>
      <c r="Q39" s="1034">
        <f t="shared" si="25"/>
        <v>378.3403389830508</v>
      </c>
      <c r="R39" s="1034">
        <v>0</v>
      </c>
      <c r="S39" s="1034">
        <f t="shared" si="26"/>
        <v>206.36745762711865</v>
      </c>
      <c r="T39" s="1034">
        <v>0</v>
      </c>
      <c r="U39" s="1034">
        <f t="shared" si="27"/>
        <v>343.9457627118644</v>
      </c>
      <c r="V39" s="1034">
        <v>0</v>
      </c>
      <c r="W39" s="1034">
        <f t="shared" si="28"/>
        <v>378.3403389830508</v>
      </c>
      <c r="X39" s="1034">
        <v>0</v>
      </c>
      <c r="Y39" s="1034">
        <f t="shared" si="29"/>
        <v>361.14305084745763</v>
      </c>
      <c r="Z39" s="1034">
        <v>0</v>
      </c>
      <c r="AA39" s="1034">
        <f t="shared" si="30"/>
        <v>240.76203389830508</v>
      </c>
      <c r="AB39" s="1034">
        <v>0</v>
      </c>
    </row>
    <row r="40" spans="1:28" ht="24" customHeight="1" thickTop="1" thickBot="1" x14ac:dyDescent="0.3">
      <c r="A40" s="559" t="s">
        <v>494</v>
      </c>
      <c r="B40" s="559" t="s">
        <v>1133</v>
      </c>
      <c r="C40" s="1033">
        <v>1969.16</v>
      </c>
      <c r="D40" s="1034">
        <v>0</v>
      </c>
      <c r="E40" s="1034">
        <f t="shared" si="19"/>
        <v>183.56576271186444</v>
      </c>
      <c r="F40" s="1034">
        <v>0</v>
      </c>
      <c r="G40" s="1034">
        <f t="shared" si="20"/>
        <v>158.53406779661017</v>
      </c>
      <c r="H40" s="1034">
        <v>0</v>
      </c>
      <c r="I40" s="1034">
        <f t="shared" si="21"/>
        <v>166.87796610169494</v>
      </c>
      <c r="J40" s="1034">
        <v>0</v>
      </c>
      <c r="K40" s="1034">
        <f t="shared" si="22"/>
        <v>175.22186440677967</v>
      </c>
      <c r="L40" s="1034">
        <v>0</v>
      </c>
      <c r="M40" s="1034">
        <f t="shared" si="23"/>
        <v>183.56576271186444</v>
      </c>
      <c r="N40" s="1034">
        <v>0</v>
      </c>
      <c r="O40" s="1034">
        <f t="shared" si="24"/>
        <v>175.22186440677967</v>
      </c>
      <c r="P40" s="1034">
        <v>0</v>
      </c>
      <c r="Q40" s="1034">
        <f t="shared" si="25"/>
        <v>183.56576271186444</v>
      </c>
      <c r="R40" s="1034">
        <v>0</v>
      </c>
      <c r="S40" s="1034">
        <f t="shared" si="26"/>
        <v>100.12677966101695</v>
      </c>
      <c r="T40" s="1034">
        <v>0</v>
      </c>
      <c r="U40" s="1034">
        <f t="shared" si="27"/>
        <v>166.87796610169494</v>
      </c>
      <c r="V40" s="1034">
        <v>0</v>
      </c>
      <c r="W40" s="1034">
        <f t="shared" si="28"/>
        <v>183.56576271186444</v>
      </c>
      <c r="X40" s="1034">
        <v>0</v>
      </c>
      <c r="Y40" s="1034">
        <f t="shared" si="29"/>
        <v>175.22186440677967</v>
      </c>
      <c r="Z40" s="1034">
        <v>0</v>
      </c>
      <c r="AA40" s="1034">
        <f t="shared" si="30"/>
        <v>116.81457627118645</v>
      </c>
      <c r="AB40" s="1034">
        <v>0</v>
      </c>
    </row>
    <row r="41" spans="1:28" ht="24" customHeight="1" thickTop="1" thickBot="1" x14ac:dyDescent="0.3">
      <c r="A41" s="559" t="s">
        <v>495</v>
      </c>
      <c r="B41" s="559" t="s">
        <v>1134</v>
      </c>
      <c r="C41" s="1511">
        <v>71690.880000000005</v>
      </c>
      <c r="D41" s="1034">
        <v>0</v>
      </c>
      <c r="E41" s="1034">
        <f t="shared" si="19"/>
        <v>6683.0481355932206</v>
      </c>
      <c r="F41" s="1034">
        <v>0</v>
      </c>
      <c r="G41" s="1034">
        <f t="shared" si="20"/>
        <v>5771.7233898305094</v>
      </c>
      <c r="H41" s="1034">
        <v>0</v>
      </c>
      <c r="I41" s="1034">
        <f t="shared" si="21"/>
        <v>6075.4983050847459</v>
      </c>
      <c r="J41" s="1034">
        <v>0</v>
      </c>
      <c r="K41" s="1034">
        <f t="shared" si="22"/>
        <v>6379.2732203389833</v>
      </c>
      <c r="L41" s="1034">
        <v>0</v>
      </c>
      <c r="M41" s="1034">
        <f t="shared" si="23"/>
        <v>6683.0481355932206</v>
      </c>
      <c r="N41" s="1034">
        <v>0</v>
      </c>
      <c r="O41" s="1034">
        <f t="shared" si="24"/>
        <v>6379.2732203389833</v>
      </c>
      <c r="P41" s="1034">
        <v>0</v>
      </c>
      <c r="Q41" s="1034">
        <f t="shared" si="25"/>
        <v>6683.0481355932206</v>
      </c>
      <c r="R41" s="1034">
        <v>0</v>
      </c>
      <c r="S41" s="1034">
        <f t="shared" si="26"/>
        <v>3645.2989830508477</v>
      </c>
      <c r="T41" s="1034">
        <v>0</v>
      </c>
      <c r="U41" s="1034">
        <f t="shared" si="27"/>
        <v>6075.4983050847459</v>
      </c>
      <c r="V41" s="1034">
        <v>0</v>
      </c>
      <c r="W41" s="1034">
        <f t="shared" si="28"/>
        <v>6683.0481355932206</v>
      </c>
      <c r="X41" s="1034">
        <v>0</v>
      </c>
      <c r="Y41" s="1034">
        <f t="shared" si="29"/>
        <v>6379.2732203389833</v>
      </c>
      <c r="Z41" s="1034">
        <v>0</v>
      </c>
      <c r="AA41" s="1034">
        <f t="shared" si="30"/>
        <v>4252.8488135593225</v>
      </c>
      <c r="AB41" s="1034">
        <v>0</v>
      </c>
    </row>
    <row r="42" spans="1:28" ht="24" customHeight="1" thickTop="1" thickBot="1" x14ac:dyDescent="0.3">
      <c r="A42" s="1035">
        <v>6284100</v>
      </c>
      <c r="B42" s="559" t="s">
        <v>697</v>
      </c>
      <c r="C42" s="1033">
        <v>0</v>
      </c>
      <c r="D42" s="1034">
        <v>0</v>
      </c>
      <c r="E42" s="1034">
        <f t="shared" si="19"/>
        <v>0</v>
      </c>
      <c r="F42" s="1034">
        <v>0</v>
      </c>
      <c r="G42" s="1034">
        <f t="shared" si="20"/>
        <v>0</v>
      </c>
      <c r="H42" s="1034">
        <v>0</v>
      </c>
      <c r="I42" s="1034">
        <f t="shared" si="21"/>
        <v>0</v>
      </c>
      <c r="J42" s="1034">
        <v>0</v>
      </c>
      <c r="K42" s="1034">
        <f t="shared" si="22"/>
        <v>0</v>
      </c>
      <c r="L42" s="1034">
        <v>0</v>
      </c>
      <c r="M42" s="1034">
        <f t="shared" si="23"/>
        <v>0</v>
      </c>
      <c r="N42" s="1034">
        <v>0</v>
      </c>
      <c r="O42" s="1034">
        <f t="shared" si="24"/>
        <v>0</v>
      </c>
      <c r="P42" s="1034">
        <v>0</v>
      </c>
      <c r="Q42" s="1034">
        <f t="shared" si="25"/>
        <v>0</v>
      </c>
      <c r="R42" s="1034">
        <v>0</v>
      </c>
      <c r="S42" s="1034">
        <f t="shared" si="26"/>
        <v>0</v>
      </c>
      <c r="T42" s="1034">
        <v>0</v>
      </c>
      <c r="U42" s="1034">
        <f t="shared" si="27"/>
        <v>0</v>
      </c>
      <c r="V42" s="1034">
        <v>0</v>
      </c>
      <c r="W42" s="1034">
        <f t="shared" si="28"/>
        <v>0</v>
      </c>
      <c r="X42" s="1034">
        <v>0</v>
      </c>
      <c r="Y42" s="1034">
        <f t="shared" si="29"/>
        <v>0</v>
      </c>
      <c r="Z42" s="1034">
        <v>0</v>
      </c>
      <c r="AA42" s="1034">
        <f t="shared" si="30"/>
        <v>0</v>
      </c>
      <c r="AB42" s="1034">
        <v>0</v>
      </c>
    </row>
    <row r="43" spans="1:28" ht="24" customHeight="1" thickTop="1" thickBot="1" x14ac:dyDescent="0.3">
      <c r="A43" s="1035">
        <v>6285000</v>
      </c>
      <c r="B43" s="559" t="s">
        <v>1004</v>
      </c>
      <c r="C43" s="1428">
        <v>0</v>
      </c>
      <c r="D43" s="1429">
        <v>0</v>
      </c>
      <c r="E43" s="1429">
        <f t="shared" si="19"/>
        <v>0</v>
      </c>
      <c r="F43" s="1429">
        <v>0</v>
      </c>
      <c r="G43" s="1429">
        <f t="shared" si="20"/>
        <v>0</v>
      </c>
      <c r="H43" s="1429">
        <v>0</v>
      </c>
      <c r="I43" s="1429">
        <f t="shared" si="21"/>
        <v>0</v>
      </c>
      <c r="J43" s="1429">
        <v>0</v>
      </c>
      <c r="K43" s="1429">
        <f t="shared" si="22"/>
        <v>0</v>
      </c>
      <c r="L43" s="1429">
        <v>0</v>
      </c>
      <c r="M43" s="1429">
        <f t="shared" si="23"/>
        <v>0</v>
      </c>
      <c r="N43" s="1429">
        <v>0</v>
      </c>
      <c r="O43" s="1429">
        <f t="shared" si="24"/>
        <v>0</v>
      </c>
      <c r="P43" s="1429">
        <v>0</v>
      </c>
      <c r="Q43" s="1429">
        <f t="shared" si="25"/>
        <v>0</v>
      </c>
      <c r="R43" s="1429">
        <v>0</v>
      </c>
      <c r="S43" s="1429">
        <f t="shared" si="26"/>
        <v>0</v>
      </c>
      <c r="T43" s="1429">
        <v>0</v>
      </c>
      <c r="U43" s="1429">
        <f t="shared" si="27"/>
        <v>0</v>
      </c>
      <c r="V43" s="1429">
        <v>0</v>
      </c>
      <c r="W43" s="1429">
        <f t="shared" si="28"/>
        <v>0</v>
      </c>
      <c r="X43" s="1429">
        <v>0</v>
      </c>
      <c r="Y43" s="1429">
        <f t="shared" si="29"/>
        <v>0</v>
      </c>
      <c r="Z43" s="1429">
        <v>0</v>
      </c>
      <c r="AA43" s="1429">
        <f t="shared" si="30"/>
        <v>0</v>
      </c>
      <c r="AB43" s="1429">
        <v>0</v>
      </c>
    </row>
    <row r="44" spans="1:28" ht="24" customHeight="1" thickTop="1" thickBot="1" x14ac:dyDescent="0.3">
      <c r="A44" s="1035">
        <v>6290000</v>
      </c>
      <c r="B44" s="559" t="s">
        <v>496</v>
      </c>
      <c r="C44" s="1033">
        <v>7146</v>
      </c>
      <c r="D44" s="1034">
        <v>0</v>
      </c>
      <c r="E44" s="1034">
        <f t="shared" si="19"/>
        <v>666.15254237288138</v>
      </c>
      <c r="F44" s="1034">
        <v>0</v>
      </c>
      <c r="G44" s="1034">
        <f t="shared" si="20"/>
        <v>575.31355932203394</v>
      </c>
      <c r="H44" s="1034">
        <v>0</v>
      </c>
      <c r="I44" s="1034">
        <f t="shared" si="21"/>
        <v>605.59322033898309</v>
      </c>
      <c r="J44" s="1034">
        <v>0</v>
      </c>
      <c r="K44" s="1034">
        <f t="shared" si="22"/>
        <v>635.87288135593224</v>
      </c>
      <c r="L44" s="1034">
        <v>0</v>
      </c>
      <c r="M44" s="1034">
        <f t="shared" si="23"/>
        <v>666.15254237288138</v>
      </c>
      <c r="N44" s="1034">
        <v>0</v>
      </c>
      <c r="O44" s="1034">
        <f t="shared" si="24"/>
        <v>635.87288135593224</v>
      </c>
      <c r="P44" s="1034">
        <v>0</v>
      </c>
      <c r="Q44" s="1034">
        <f t="shared" si="25"/>
        <v>666.15254237288138</v>
      </c>
      <c r="R44" s="1034">
        <v>0</v>
      </c>
      <c r="S44" s="1034">
        <f t="shared" si="26"/>
        <v>363.35593220338984</v>
      </c>
      <c r="T44" s="1034">
        <v>0</v>
      </c>
      <c r="U44" s="1034">
        <f t="shared" si="27"/>
        <v>605.59322033898309</v>
      </c>
      <c r="V44" s="1034">
        <v>0</v>
      </c>
      <c r="W44" s="1034">
        <f t="shared" si="28"/>
        <v>666.15254237288138</v>
      </c>
      <c r="X44" s="1034">
        <v>0</v>
      </c>
      <c r="Y44" s="1034">
        <f t="shared" si="29"/>
        <v>635.87288135593224</v>
      </c>
      <c r="Z44" s="1034">
        <v>0</v>
      </c>
      <c r="AA44" s="1034">
        <f t="shared" si="30"/>
        <v>423.91525423728814</v>
      </c>
      <c r="AB44" s="1034">
        <v>0</v>
      </c>
    </row>
    <row r="45" spans="1:28" ht="24" customHeight="1" thickTop="1" thickBot="1" x14ac:dyDescent="0.3">
      <c r="A45" s="1035">
        <v>6290001</v>
      </c>
      <c r="B45" s="559" t="s">
        <v>698</v>
      </c>
      <c r="C45" s="1033">
        <v>0</v>
      </c>
      <c r="D45" s="1034">
        <v>0</v>
      </c>
      <c r="E45" s="1034">
        <f t="shared" si="19"/>
        <v>0</v>
      </c>
      <c r="F45" s="1034">
        <v>0</v>
      </c>
      <c r="G45" s="1034">
        <f t="shared" si="20"/>
        <v>0</v>
      </c>
      <c r="H45" s="1034">
        <v>0</v>
      </c>
      <c r="I45" s="1034">
        <f t="shared" si="21"/>
        <v>0</v>
      </c>
      <c r="J45" s="1034">
        <v>0</v>
      </c>
      <c r="K45" s="1034">
        <f t="shared" si="22"/>
        <v>0</v>
      </c>
      <c r="L45" s="1034">
        <v>0</v>
      </c>
      <c r="M45" s="1034">
        <f t="shared" si="23"/>
        <v>0</v>
      </c>
      <c r="N45" s="1034">
        <v>0</v>
      </c>
      <c r="O45" s="1034">
        <f t="shared" si="24"/>
        <v>0</v>
      </c>
      <c r="P45" s="1034">
        <v>0</v>
      </c>
      <c r="Q45" s="1034">
        <f t="shared" si="25"/>
        <v>0</v>
      </c>
      <c r="R45" s="1034">
        <v>0</v>
      </c>
      <c r="S45" s="1034">
        <f t="shared" si="26"/>
        <v>0</v>
      </c>
      <c r="T45" s="1034">
        <v>0</v>
      </c>
      <c r="U45" s="1034">
        <f t="shared" si="27"/>
        <v>0</v>
      </c>
      <c r="V45" s="1034">
        <v>0</v>
      </c>
      <c r="W45" s="1034">
        <f t="shared" si="28"/>
        <v>0</v>
      </c>
      <c r="X45" s="1034">
        <v>0</v>
      </c>
      <c r="Y45" s="1034">
        <f t="shared" si="29"/>
        <v>0</v>
      </c>
      <c r="Z45" s="1034">
        <v>0</v>
      </c>
      <c r="AA45" s="1034">
        <f t="shared" si="30"/>
        <v>0</v>
      </c>
      <c r="AB45" s="1034">
        <v>0</v>
      </c>
    </row>
    <row r="46" spans="1:28" ht="24" customHeight="1" thickTop="1" thickBot="1" x14ac:dyDescent="0.3">
      <c r="A46" s="559" t="s">
        <v>497</v>
      </c>
      <c r="B46" s="559" t="s">
        <v>498</v>
      </c>
      <c r="C46" s="1033">
        <v>449</v>
      </c>
      <c r="D46" s="1034">
        <v>0</v>
      </c>
      <c r="E46" s="1034">
        <f t="shared" si="19"/>
        <v>41.855932203389834</v>
      </c>
      <c r="F46" s="1034">
        <v>0</v>
      </c>
      <c r="G46" s="1034">
        <f t="shared" si="20"/>
        <v>36.148305084745765</v>
      </c>
      <c r="H46" s="1034">
        <v>0</v>
      </c>
      <c r="I46" s="1034">
        <f t="shared" si="21"/>
        <v>38.050847457627121</v>
      </c>
      <c r="J46" s="1034">
        <v>0</v>
      </c>
      <c r="K46" s="1034">
        <f t="shared" si="22"/>
        <v>39.953389830508478</v>
      </c>
      <c r="L46" s="1034">
        <v>0</v>
      </c>
      <c r="M46" s="1034">
        <f t="shared" si="23"/>
        <v>41.855932203389834</v>
      </c>
      <c r="N46" s="1034">
        <v>0</v>
      </c>
      <c r="O46" s="1034">
        <f t="shared" si="24"/>
        <v>39.953389830508478</v>
      </c>
      <c r="P46" s="1034">
        <v>0</v>
      </c>
      <c r="Q46" s="1034">
        <f t="shared" si="25"/>
        <v>41.855932203389834</v>
      </c>
      <c r="R46" s="1034">
        <v>0</v>
      </c>
      <c r="S46" s="1034">
        <f t="shared" si="26"/>
        <v>22.83050847457627</v>
      </c>
      <c r="T46" s="1034">
        <v>0</v>
      </c>
      <c r="U46" s="1034">
        <f t="shared" si="27"/>
        <v>38.050847457627121</v>
      </c>
      <c r="V46" s="1034">
        <v>0</v>
      </c>
      <c r="W46" s="1034">
        <f t="shared" si="28"/>
        <v>41.855932203389834</v>
      </c>
      <c r="X46" s="1034">
        <v>0</v>
      </c>
      <c r="Y46" s="1034">
        <f t="shared" si="29"/>
        <v>39.953389830508478</v>
      </c>
      <c r="Z46" s="1034">
        <v>0</v>
      </c>
      <c r="AA46" s="1034">
        <f t="shared" si="30"/>
        <v>26.635593220338983</v>
      </c>
      <c r="AB46" s="1034">
        <v>0</v>
      </c>
    </row>
    <row r="47" spans="1:28" ht="24" customHeight="1" thickTop="1" thickBot="1" x14ac:dyDescent="0.3">
      <c r="A47" s="559" t="s">
        <v>499</v>
      </c>
      <c r="B47" s="559" t="s">
        <v>500</v>
      </c>
      <c r="C47" s="1033">
        <v>2319.98</v>
      </c>
      <c r="D47" s="1034">
        <v>0</v>
      </c>
      <c r="E47" s="1034">
        <f t="shared" si="19"/>
        <v>216.26932203389831</v>
      </c>
      <c r="F47" s="1034">
        <v>0</v>
      </c>
      <c r="G47" s="1034">
        <f t="shared" si="20"/>
        <v>186.77805084745765</v>
      </c>
      <c r="H47" s="1034">
        <v>0</v>
      </c>
      <c r="I47" s="1034">
        <f t="shared" si="21"/>
        <v>196.60847457627119</v>
      </c>
      <c r="J47" s="1034">
        <v>0</v>
      </c>
      <c r="K47" s="1034">
        <f t="shared" si="22"/>
        <v>206.43889830508476</v>
      </c>
      <c r="L47" s="1034">
        <v>0</v>
      </c>
      <c r="M47" s="1034">
        <f t="shared" si="23"/>
        <v>216.26932203389831</v>
      </c>
      <c r="N47" s="1034">
        <v>0</v>
      </c>
      <c r="O47" s="1034">
        <f t="shared" si="24"/>
        <v>206.43889830508476</v>
      </c>
      <c r="P47" s="1034">
        <v>0</v>
      </c>
      <c r="Q47" s="1034">
        <f t="shared" si="25"/>
        <v>216.26932203389831</v>
      </c>
      <c r="R47" s="1034">
        <v>0</v>
      </c>
      <c r="S47" s="1034">
        <f t="shared" si="26"/>
        <v>117.96508474576272</v>
      </c>
      <c r="T47" s="1034">
        <v>0</v>
      </c>
      <c r="U47" s="1034">
        <f t="shared" si="27"/>
        <v>196.60847457627119</v>
      </c>
      <c r="V47" s="1034">
        <v>0</v>
      </c>
      <c r="W47" s="1034">
        <f t="shared" si="28"/>
        <v>216.26932203389831</v>
      </c>
      <c r="X47" s="1034">
        <v>0</v>
      </c>
      <c r="Y47" s="1034">
        <f t="shared" si="29"/>
        <v>206.43889830508476</v>
      </c>
      <c r="Z47" s="1034">
        <v>0</v>
      </c>
      <c r="AA47" s="1034">
        <f t="shared" si="30"/>
        <v>137.62593220338982</v>
      </c>
      <c r="AB47" s="1034">
        <v>0</v>
      </c>
    </row>
    <row r="48" spans="1:28" ht="24" customHeight="1" thickTop="1" thickBot="1" x14ac:dyDescent="0.3">
      <c r="A48" s="559" t="s">
        <v>501</v>
      </c>
      <c r="B48" s="559" t="s">
        <v>502</v>
      </c>
      <c r="C48" s="1033">
        <v>1542.82</v>
      </c>
      <c r="D48" s="1034">
        <v>0</v>
      </c>
      <c r="E48" s="1034">
        <f t="shared" si="19"/>
        <v>143.82220338983052</v>
      </c>
      <c r="F48" s="1034">
        <v>0</v>
      </c>
      <c r="G48" s="1034">
        <f t="shared" si="20"/>
        <v>124.2100847457627</v>
      </c>
      <c r="H48" s="1034">
        <v>0</v>
      </c>
      <c r="I48" s="1034">
        <f t="shared" si="21"/>
        <v>130.74745762711862</v>
      </c>
      <c r="J48" s="1034">
        <v>0</v>
      </c>
      <c r="K48" s="1034">
        <f t="shared" si="22"/>
        <v>137.28483050847456</v>
      </c>
      <c r="L48" s="1034">
        <v>0</v>
      </c>
      <c r="M48" s="1034">
        <f t="shared" si="23"/>
        <v>143.82220338983052</v>
      </c>
      <c r="N48" s="1034">
        <v>0</v>
      </c>
      <c r="O48" s="1034">
        <f t="shared" si="24"/>
        <v>137.28483050847456</v>
      </c>
      <c r="P48" s="1034">
        <v>0</v>
      </c>
      <c r="Q48" s="1034">
        <f t="shared" si="25"/>
        <v>143.82220338983052</v>
      </c>
      <c r="R48" s="1034">
        <v>0</v>
      </c>
      <c r="S48" s="1034">
        <f t="shared" si="26"/>
        <v>78.448474576271181</v>
      </c>
      <c r="T48" s="1034">
        <v>0</v>
      </c>
      <c r="U48" s="1034">
        <f t="shared" si="27"/>
        <v>130.74745762711862</v>
      </c>
      <c r="V48" s="1034">
        <v>0</v>
      </c>
      <c r="W48" s="1034">
        <f t="shared" si="28"/>
        <v>143.82220338983052</v>
      </c>
      <c r="X48" s="1034">
        <v>0</v>
      </c>
      <c r="Y48" s="1034">
        <f t="shared" si="29"/>
        <v>137.28483050847456</v>
      </c>
      <c r="Z48" s="1034">
        <v>0</v>
      </c>
      <c r="AA48" s="1034">
        <f t="shared" si="30"/>
        <v>91.523220338983052</v>
      </c>
      <c r="AB48" s="1034">
        <v>0</v>
      </c>
    </row>
    <row r="49" spans="1:28" ht="24" customHeight="1" thickTop="1" thickBot="1" x14ac:dyDescent="0.3">
      <c r="A49" s="1035">
        <v>6290006</v>
      </c>
      <c r="B49" s="559" t="s">
        <v>1005</v>
      </c>
      <c r="C49" s="1428">
        <v>0</v>
      </c>
      <c r="D49" s="1429">
        <v>0</v>
      </c>
      <c r="E49" s="1429">
        <f t="shared" si="19"/>
        <v>0</v>
      </c>
      <c r="F49" s="1429">
        <v>0</v>
      </c>
      <c r="G49" s="1429">
        <f t="shared" si="20"/>
        <v>0</v>
      </c>
      <c r="H49" s="1429">
        <v>0</v>
      </c>
      <c r="I49" s="1429">
        <f t="shared" si="21"/>
        <v>0</v>
      </c>
      <c r="J49" s="1429">
        <v>0</v>
      </c>
      <c r="K49" s="1429">
        <f t="shared" si="22"/>
        <v>0</v>
      </c>
      <c r="L49" s="1429">
        <v>0</v>
      </c>
      <c r="M49" s="1429">
        <f t="shared" si="23"/>
        <v>0</v>
      </c>
      <c r="N49" s="1429">
        <v>0</v>
      </c>
      <c r="O49" s="1429">
        <f t="shared" si="24"/>
        <v>0</v>
      </c>
      <c r="P49" s="1429">
        <v>0</v>
      </c>
      <c r="Q49" s="1429">
        <f t="shared" si="25"/>
        <v>0</v>
      </c>
      <c r="R49" s="1429">
        <v>0</v>
      </c>
      <c r="S49" s="1429">
        <f t="shared" si="26"/>
        <v>0</v>
      </c>
      <c r="T49" s="1429">
        <v>0</v>
      </c>
      <c r="U49" s="1429">
        <f t="shared" si="27"/>
        <v>0</v>
      </c>
      <c r="V49" s="1429">
        <v>0</v>
      </c>
      <c r="W49" s="1429">
        <f t="shared" si="28"/>
        <v>0</v>
      </c>
      <c r="X49" s="1429">
        <v>0</v>
      </c>
      <c r="Y49" s="1429">
        <f t="shared" si="29"/>
        <v>0</v>
      </c>
      <c r="Z49" s="1429">
        <v>0</v>
      </c>
      <c r="AA49" s="1429">
        <f t="shared" si="30"/>
        <v>0</v>
      </c>
      <c r="AB49" s="1429">
        <v>0</v>
      </c>
    </row>
    <row r="50" spans="1:28" ht="24" customHeight="1" thickTop="1" thickBot="1" x14ac:dyDescent="0.3">
      <c r="A50" s="1035">
        <v>6290011</v>
      </c>
      <c r="B50" s="559" t="s">
        <v>1006</v>
      </c>
      <c r="C50" s="1428">
        <v>1960</v>
      </c>
      <c r="D50" s="1429">
        <v>0</v>
      </c>
      <c r="E50" s="1429">
        <f t="shared" si="19"/>
        <v>182.71186440677965</v>
      </c>
      <c r="F50" s="1429">
        <v>0</v>
      </c>
      <c r="G50" s="1429">
        <f t="shared" si="20"/>
        <v>157.79661016949152</v>
      </c>
      <c r="H50" s="1429">
        <v>0</v>
      </c>
      <c r="I50" s="1429">
        <f t="shared" si="21"/>
        <v>166.10169491525423</v>
      </c>
      <c r="J50" s="1429">
        <v>0</v>
      </c>
      <c r="K50" s="1429">
        <f t="shared" si="22"/>
        <v>174.40677966101694</v>
      </c>
      <c r="L50" s="1429">
        <v>0</v>
      </c>
      <c r="M50" s="1429">
        <f t="shared" si="23"/>
        <v>182.71186440677965</v>
      </c>
      <c r="N50" s="1429">
        <v>0</v>
      </c>
      <c r="O50" s="1429">
        <f t="shared" si="24"/>
        <v>174.40677966101694</v>
      </c>
      <c r="P50" s="1429">
        <v>0</v>
      </c>
      <c r="Q50" s="1429">
        <f t="shared" si="25"/>
        <v>182.71186440677965</v>
      </c>
      <c r="R50" s="1429">
        <v>0</v>
      </c>
      <c r="S50" s="1429">
        <f t="shared" si="26"/>
        <v>99.66101694915254</v>
      </c>
      <c r="T50" s="1429">
        <v>0</v>
      </c>
      <c r="U50" s="1429">
        <f t="shared" si="27"/>
        <v>166.10169491525423</v>
      </c>
      <c r="V50" s="1429">
        <v>0</v>
      </c>
      <c r="W50" s="1429">
        <f t="shared" si="28"/>
        <v>182.71186440677965</v>
      </c>
      <c r="X50" s="1429">
        <v>0</v>
      </c>
      <c r="Y50" s="1429">
        <f t="shared" si="29"/>
        <v>174.40677966101694</v>
      </c>
      <c r="Z50" s="1429">
        <v>0</v>
      </c>
      <c r="AA50" s="1429">
        <f t="shared" si="30"/>
        <v>116.27118644067797</v>
      </c>
      <c r="AB50" s="1429">
        <v>0</v>
      </c>
    </row>
    <row r="51" spans="1:28" ht="24" customHeight="1" thickTop="1" thickBot="1" x14ac:dyDescent="0.3">
      <c r="A51" s="1035">
        <v>6291000</v>
      </c>
      <c r="B51" s="559" t="s">
        <v>689</v>
      </c>
      <c r="C51" s="1033">
        <v>150000</v>
      </c>
      <c r="D51" s="1034">
        <v>0</v>
      </c>
      <c r="E51" s="1034">
        <f>C51/10</f>
        <v>15000</v>
      </c>
      <c r="F51" s="1034">
        <v>0</v>
      </c>
      <c r="G51" s="1034">
        <f>$C$51/10</f>
        <v>15000</v>
      </c>
      <c r="H51" s="1034">
        <v>0</v>
      </c>
      <c r="I51" s="1034">
        <f>$C$51/10</f>
        <v>15000</v>
      </c>
      <c r="J51" s="1034">
        <v>0</v>
      </c>
      <c r="K51" s="1034">
        <f>$C$51/10</f>
        <v>15000</v>
      </c>
      <c r="L51" s="1034">
        <v>0</v>
      </c>
      <c r="M51" s="1034">
        <f>$C$51/10</f>
        <v>15000</v>
      </c>
      <c r="N51" s="1034">
        <v>0</v>
      </c>
      <c r="O51" s="1034">
        <f>$C$51/10</f>
        <v>15000</v>
      </c>
      <c r="P51" s="1034">
        <v>0</v>
      </c>
      <c r="Q51" s="1034">
        <f>$C$51/10</f>
        <v>15000</v>
      </c>
      <c r="R51" s="1034">
        <v>0</v>
      </c>
      <c r="S51" s="1034">
        <v>0</v>
      </c>
      <c r="T51" s="1034">
        <v>0</v>
      </c>
      <c r="U51" s="1034">
        <f>$C$51/10</f>
        <v>15000</v>
      </c>
      <c r="V51" s="1034">
        <v>0</v>
      </c>
      <c r="W51" s="1034">
        <f>$C$51/10</f>
        <v>15000</v>
      </c>
      <c r="X51" s="1034">
        <v>0</v>
      </c>
      <c r="Y51" s="1034">
        <f>$C$51/10</f>
        <v>15000</v>
      </c>
      <c r="Z51" s="1034">
        <v>0</v>
      </c>
      <c r="AA51" s="1034">
        <v>0</v>
      </c>
      <c r="AB51" s="1034">
        <v>0</v>
      </c>
    </row>
    <row r="52" spans="1:28" ht="24" customHeight="1" thickTop="1" thickBot="1" x14ac:dyDescent="0.3">
      <c r="A52" s="559" t="s">
        <v>503</v>
      </c>
      <c r="B52" s="559" t="s">
        <v>504</v>
      </c>
      <c r="C52" s="1033">
        <v>500</v>
      </c>
      <c r="D52" s="1034">
        <v>0</v>
      </c>
      <c r="E52" s="1034">
        <f t="shared" si="19"/>
        <v>46.610169491525426</v>
      </c>
      <c r="F52" s="1034">
        <v>0</v>
      </c>
      <c r="G52" s="1034">
        <f t="shared" si="20"/>
        <v>40.254237288135592</v>
      </c>
      <c r="H52" s="1034">
        <v>0</v>
      </c>
      <c r="I52" s="1034">
        <f t="shared" si="21"/>
        <v>42.372881355932201</v>
      </c>
      <c r="J52" s="1034">
        <v>0</v>
      </c>
      <c r="K52" s="1034">
        <f t="shared" si="22"/>
        <v>44.491525423728817</v>
      </c>
      <c r="L52" s="1034">
        <v>0</v>
      </c>
      <c r="M52" s="1034">
        <f t="shared" si="23"/>
        <v>46.610169491525426</v>
      </c>
      <c r="N52" s="1034">
        <v>0</v>
      </c>
      <c r="O52" s="1034">
        <f t="shared" si="24"/>
        <v>44.491525423728817</v>
      </c>
      <c r="P52" s="1034">
        <v>0</v>
      </c>
      <c r="Q52" s="1034">
        <f t="shared" si="25"/>
        <v>46.610169491525426</v>
      </c>
      <c r="R52" s="1034">
        <v>0</v>
      </c>
      <c r="S52" s="1034">
        <f t="shared" si="26"/>
        <v>25.423728813559322</v>
      </c>
      <c r="T52" s="1034">
        <v>0</v>
      </c>
      <c r="U52" s="1034">
        <f t="shared" si="27"/>
        <v>42.372881355932201</v>
      </c>
      <c r="V52" s="1034">
        <v>0</v>
      </c>
      <c r="W52" s="1034">
        <f t="shared" si="28"/>
        <v>46.610169491525426</v>
      </c>
      <c r="X52" s="1034">
        <v>0</v>
      </c>
      <c r="Y52" s="1034">
        <f t="shared" si="29"/>
        <v>44.491525423728817</v>
      </c>
      <c r="Z52" s="1034">
        <v>0</v>
      </c>
      <c r="AA52" s="1034">
        <f t="shared" si="30"/>
        <v>29.661016949152543</v>
      </c>
      <c r="AB52" s="1034">
        <v>0</v>
      </c>
    </row>
    <row r="53" spans="1:28" ht="24" customHeight="1" thickTop="1" thickBot="1" x14ac:dyDescent="0.3">
      <c r="A53" s="1035">
        <v>6300000</v>
      </c>
      <c r="B53" s="559" t="s">
        <v>699</v>
      </c>
      <c r="C53" s="1033">
        <v>194778.56</v>
      </c>
      <c r="D53" s="1034">
        <v>0</v>
      </c>
      <c r="E53" s="1034">
        <f t="shared" si="19"/>
        <v>18157.323389830508</v>
      </c>
      <c r="F53" s="1034">
        <v>0</v>
      </c>
      <c r="G53" s="1034">
        <f t="shared" si="20"/>
        <v>15681.324745762713</v>
      </c>
      <c r="H53" s="1034">
        <v>0</v>
      </c>
      <c r="I53" s="1034">
        <f t="shared" si="21"/>
        <v>16506.657627118646</v>
      </c>
      <c r="J53" s="1034">
        <v>0</v>
      </c>
      <c r="K53" s="1034">
        <f t="shared" si="22"/>
        <v>17331.990508474577</v>
      </c>
      <c r="L53" s="1034">
        <v>0</v>
      </c>
      <c r="M53" s="1034">
        <f t="shared" si="23"/>
        <v>18157.323389830508</v>
      </c>
      <c r="N53" s="1034">
        <v>0</v>
      </c>
      <c r="O53" s="1034">
        <f t="shared" si="24"/>
        <v>17331.990508474577</v>
      </c>
      <c r="P53" s="1034">
        <v>0</v>
      </c>
      <c r="Q53" s="1034">
        <f t="shared" si="25"/>
        <v>18157.323389830508</v>
      </c>
      <c r="R53" s="1034">
        <v>0</v>
      </c>
      <c r="S53" s="1034">
        <f t="shared" si="26"/>
        <v>9903.994576271185</v>
      </c>
      <c r="T53" s="1034">
        <v>0</v>
      </c>
      <c r="U53" s="1034">
        <f t="shared" si="27"/>
        <v>16506.657627118646</v>
      </c>
      <c r="V53" s="1034">
        <v>0</v>
      </c>
      <c r="W53" s="1034">
        <f t="shared" si="28"/>
        <v>18157.323389830508</v>
      </c>
      <c r="X53" s="1034">
        <v>0</v>
      </c>
      <c r="Y53" s="1034">
        <f t="shared" si="29"/>
        <v>17331.990508474577</v>
      </c>
      <c r="Z53" s="1034">
        <v>0</v>
      </c>
      <c r="AA53" s="1034">
        <f t="shared" si="30"/>
        <v>11554.660338983051</v>
      </c>
      <c r="AB53" s="1034">
        <v>0</v>
      </c>
    </row>
    <row r="54" spans="1:28" ht="24" customHeight="1" thickTop="1" thickBot="1" x14ac:dyDescent="0.3">
      <c r="A54" s="559" t="s">
        <v>505</v>
      </c>
      <c r="B54" s="559" t="s">
        <v>506</v>
      </c>
      <c r="C54" s="1033">
        <v>5417.14</v>
      </c>
      <c r="D54" s="1034">
        <v>0</v>
      </c>
      <c r="E54" s="1034">
        <f t="shared" si="19"/>
        <v>504.98762711864407</v>
      </c>
      <c r="F54" s="1034">
        <v>0</v>
      </c>
      <c r="G54" s="1034">
        <f t="shared" si="20"/>
        <v>436.1256779661017</v>
      </c>
      <c r="H54" s="1034">
        <v>0</v>
      </c>
      <c r="I54" s="1034">
        <f t="shared" si="21"/>
        <v>459.07966101694916</v>
      </c>
      <c r="J54" s="1034">
        <v>0</v>
      </c>
      <c r="K54" s="1034">
        <f t="shared" si="22"/>
        <v>482.03364406779662</v>
      </c>
      <c r="L54" s="1034">
        <v>0</v>
      </c>
      <c r="M54" s="1034">
        <f t="shared" si="23"/>
        <v>504.98762711864407</v>
      </c>
      <c r="N54" s="1034">
        <v>0</v>
      </c>
      <c r="O54" s="1034">
        <f t="shared" si="24"/>
        <v>482.03364406779662</v>
      </c>
      <c r="P54" s="1034">
        <v>0</v>
      </c>
      <c r="Q54" s="1034">
        <f t="shared" si="25"/>
        <v>504.98762711864407</v>
      </c>
      <c r="R54" s="1034">
        <v>0</v>
      </c>
      <c r="S54" s="1034">
        <f t="shared" si="26"/>
        <v>275.44779661016952</v>
      </c>
      <c r="T54" s="1034">
        <v>0</v>
      </c>
      <c r="U54" s="1034">
        <f t="shared" si="27"/>
        <v>459.07966101694916</v>
      </c>
      <c r="V54" s="1034">
        <v>0</v>
      </c>
      <c r="W54" s="1034">
        <f t="shared" si="28"/>
        <v>504.98762711864407</v>
      </c>
      <c r="X54" s="1034">
        <v>0</v>
      </c>
      <c r="Y54" s="1034">
        <f t="shared" si="29"/>
        <v>482.03364406779662</v>
      </c>
      <c r="Z54" s="1034">
        <v>0</v>
      </c>
      <c r="AA54" s="1034">
        <f t="shared" si="30"/>
        <v>321.35576271186443</v>
      </c>
      <c r="AB54" s="1034">
        <v>0</v>
      </c>
    </row>
    <row r="55" spans="1:28" ht="24" customHeight="1" thickTop="1" thickBot="1" x14ac:dyDescent="0.3">
      <c r="A55" s="559" t="s">
        <v>507</v>
      </c>
      <c r="B55" s="1036" t="s">
        <v>508</v>
      </c>
      <c r="C55" s="1033">
        <v>244863.93</v>
      </c>
      <c r="D55" s="1034">
        <v>0</v>
      </c>
      <c r="E55" s="1034">
        <f>C55/12</f>
        <v>20405.327499999999</v>
      </c>
      <c r="F55" s="1034">
        <v>0</v>
      </c>
      <c r="G55" s="1034">
        <f>C55/12</f>
        <v>20405.327499999999</v>
      </c>
      <c r="H55" s="1034">
        <v>0</v>
      </c>
      <c r="I55" s="1034">
        <f>C55/12</f>
        <v>20405.327499999999</v>
      </c>
      <c r="J55" s="1034">
        <v>0</v>
      </c>
      <c r="K55" s="1034">
        <f>C55/12</f>
        <v>20405.327499999999</v>
      </c>
      <c r="L55" s="1034">
        <v>0</v>
      </c>
      <c r="M55" s="1034">
        <f>C55/12</f>
        <v>20405.327499999999</v>
      </c>
      <c r="N55" s="1034">
        <v>0</v>
      </c>
      <c r="O55" s="1034">
        <f>$C55/12</f>
        <v>20405.327499999999</v>
      </c>
      <c r="P55" s="1034">
        <v>0</v>
      </c>
      <c r="Q55" s="1034">
        <f>$C55/12</f>
        <v>20405.327499999999</v>
      </c>
      <c r="R55" s="1034">
        <v>0</v>
      </c>
      <c r="S55" s="1034">
        <f>$C55/12</f>
        <v>20405.327499999999</v>
      </c>
      <c r="T55" s="1034">
        <v>0</v>
      </c>
      <c r="U55" s="1034">
        <f>$C55/12</f>
        <v>20405.327499999999</v>
      </c>
      <c r="V55" s="1034">
        <v>0</v>
      </c>
      <c r="W55" s="1034">
        <f>$C55/12</f>
        <v>20405.327499999999</v>
      </c>
      <c r="X55" s="1034">
        <v>0</v>
      </c>
      <c r="Y55" s="1034">
        <f>$C55/12</f>
        <v>20405.327499999999</v>
      </c>
      <c r="Z55" s="1034">
        <v>0</v>
      </c>
      <c r="AA55" s="1034">
        <f>$C55/12</f>
        <v>20405.327499999999</v>
      </c>
      <c r="AB55" s="1034">
        <v>0</v>
      </c>
    </row>
    <row r="56" spans="1:28" ht="24" customHeight="1" thickTop="1" thickBot="1" x14ac:dyDescent="0.3">
      <c r="A56" s="559" t="s">
        <v>509</v>
      </c>
      <c r="B56" s="1036" t="s">
        <v>510</v>
      </c>
      <c r="C56" s="1033">
        <v>0</v>
      </c>
      <c r="D56" s="1034">
        <v>0</v>
      </c>
      <c r="E56" s="1034">
        <f>($C56*$E$1)/$AC$1</f>
        <v>0</v>
      </c>
      <c r="F56" s="1034">
        <v>0</v>
      </c>
      <c r="G56" s="1034">
        <f>($C56*$G$1)/$AC$1</f>
        <v>0</v>
      </c>
      <c r="H56" s="1034">
        <v>0</v>
      </c>
      <c r="I56" s="1034">
        <f>($C56*$I$1)/$AC$1</f>
        <v>0</v>
      </c>
      <c r="J56" s="1034">
        <v>0</v>
      </c>
      <c r="K56" s="1034">
        <f>($C56*$K$1)/$AC$1</f>
        <v>0</v>
      </c>
      <c r="L56" s="1034">
        <v>0</v>
      </c>
      <c r="M56" s="1034">
        <f>($C56*$M$1)/$AC$1</f>
        <v>0</v>
      </c>
      <c r="N56" s="1034">
        <v>0</v>
      </c>
      <c r="O56" s="1034">
        <f>($C56*$O$1)/$AC$1</f>
        <v>0</v>
      </c>
      <c r="P56" s="1034">
        <v>0</v>
      </c>
      <c r="Q56" s="1034">
        <f>($C56*$Q$1)/$AC$1</f>
        <v>0</v>
      </c>
      <c r="R56" s="1034">
        <v>0</v>
      </c>
      <c r="S56" s="1034">
        <f>($C56*$S$1)/$AC$1</f>
        <v>0</v>
      </c>
      <c r="T56" s="1034">
        <v>0</v>
      </c>
      <c r="U56" s="1034">
        <f>($C56*$U$1)/$AC$1</f>
        <v>0</v>
      </c>
      <c r="V56" s="1034">
        <v>0</v>
      </c>
      <c r="W56" s="1034">
        <f>($C56*$W$1)/$AC$1</f>
        <v>0</v>
      </c>
      <c r="X56" s="1034">
        <v>0</v>
      </c>
      <c r="Y56" s="1034">
        <f>($C56*$Y$1)/$AC$1</f>
        <v>0</v>
      </c>
      <c r="Z56" s="1034">
        <v>0</v>
      </c>
      <c r="AA56" s="1034">
        <f>($C56*$AA$1)/$AC$1</f>
        <v>0</v>
      </c>
      <c r="AB56" s="1034">
        <v>0</v>
      </c>
    </row>
    <row r="57" spans="1:28" ht="24" customHeight="1" thickTop="1" thickBot="1" x14ac:dyDescent="0.3">
      <c r="A57" s="559" t="s">
        <v>511</v>
      </c>
      <c r="B57" s="1036" t="s">
        <v>512</v>
      </c>
      <c r="C57" s="1033">
        <v>68430.399999999994</v>
      </c>
      <c r="D57" s="1034">
        <v>0</v>
      </c>
      <c r="E57" s="1034">
        <f>C57/12</f>
        <v>5702.5333333333328</v>
      </c>
      <c r="F57" s="1034">
        <v>0</v>
      </c>
      <c r="G57" s="1034">
        <f>C57/12</f>
        <v>5702.5333333333328</v>
      </c>
      <c r="H57" s="1034">
        <v>0</v>
      </c>
      <c r="I57" s="1034">
        <f>C57/12</f>
        <v>5702.5333333333328</v>
      </c>
      <c r="J57" s="1034">
        <v>0</v>
      </c>
      <c r="K57" s="1034">
        <f>C57/12</f>
        <v>5702.5333333333328</v>
      </c>
      <c r="L57" s="1034">
        <v>0</v>
      </c>
      <c r="M57" s="1034">
        <f>C57/12</f>
        <v>5702.5333333333328</v>
      </c>
      <c r="N57" s="1034">
        <v>0</v>
      </c>
      <c r="O57" s="1034">
        <f t="shared" ref="O57:AA60" si="31">$C57/12</f>
        <v>5702.5333333333328</v>
      </c>
      <c r="P57" s="1034">
        <v>0</v>
      </c>
      <c r="Q57" s="1034">
        <f t="shared" si="31"/>
        <v>5702.5333333333328</v>
      </c>
      <c r="R57" s="1034">
        <v>0</v>
      </c>
      <c r="S57" s="1034">
        <f t="shared" si="31"/>
        <v>5702.5333333333328</v>
      </c>
      <c r="T57" s="1034">
        <v>0</v>
      </c>
      <c r="U57" s="1034">
        <f t="shared" si="31"/>
        <v>5702.5333333333328</v>
      </c>
      <c r="V57" s="1034">
        <v>0</v>
      </c>
      <c r="W57" s="1034">
        <f t="shared" si="31"/>
        <v>5702.5333333333328</v>
      </c>
      <c r="X57" s="1034">
        <v>0</v>
      </c>
      <c r="Y57" s="1034">
        <f t="shared" si="31"/>
        <v>5702.5333333333328</v>
      </c>
      <c r="Z57" s="1034">
        <v>0</v>
      </c>
      <c r="AA57" s="1034">
        <f t="shared" si="31"/>
        <v>5702.5333333333328</v>
      </c>
      <c r="AB57" s="1034">
        <v>0</v>
      </c>
    </row>
    <row r="58" spans="1:28" ht="24" customHeight="1" thickTop="1" thickBot="1" x14ac:dyDescent="0.3">
      <c r="A58" s="559" t="s">
        <v>513</v>
      </c>
      <c r="B58" s="1036" t="s">
        <v>514</v>
      </c>
      <c r="C58" s="1033">
        <v>0</v>
      </c>
      <c r="D58" s="1034">
        <v>0</v>
      </c>
      <c r="E58" s="1034">
        <f>($C58*$E$1)/$AC$1</f>
        <v>0</v>
      </c>
      <c r="F58" s="1034">
        <v>0</v>
      </c>
      <c r="G58" s="1034">
        <f>C58/12</f>
        <v>0</v>
      </c>
      <c r="H58" s="1034">
        <v>0</v>
      </c>
      <c r="I58" s="1034">
        <f>C58/12</f>
        <v>0</v>
      </c>
      <c r="J58" s="1034">
        <v>0</v>
      </c>
      <c r="K58" s="1034">
        <f>C58/12</f>
        <v>0</v>
      </c>
      <c r="L58" s="1034">
        <v>0</v>
      </c>
      <c r="M58" s="1034">
        <f>C58/12</f>
        <v>0</v>
      </c>
      <c r="N58" s="1034">
        <v>0</v>
      </c>
      <c r="O58" s="1034">
        <f t="shared" si="31"/>
        <v>0</v>
      </c>
      <c r="P58" s="1034">
        <v>0</v>
      </c>
      <c r="Q58" s="1034">
        <f t="shared" si="31"/>
        <v>0</v>
      </c>
      <c r="R58" s="1034">
        <v>0</v>
      </c>
      <c r="S58" s="1034">
        <f t="shared" si="31"/>
        <v>0</v>
      </c>
      <c r="T58" s="1034">
        <v>0</v>
      </c>
      <c r="U58" s="1034">
        <f t="shared" si="31"/>
        <v>0</v>
      </c>
      <c r="V58" s="1034">
        <v>0</v>
      </c>
      <c r="W58" s="1034">
        <f t="shared" si="31"/>
        <v>0</v>
      </c>
      <c r="X58" s="1034">
        <v>0</v>
      </c>
      <c r="Y58" s="1034">
        <f t="shared" si="31"/>
        <v>0</v>
      </c>
      <c r="Z58" s="1034">
        <v>0</v>
      </c>
      <c r="AA58" s="1034">
        <f t="shared" si="31"/>
        <v>0</v>
      </c>
      <c r="AB58" s="1034">
        <v>0</v>
      </c>
    </row>
    <row r="59" spans="1:28" ht="24" customHeight="1" thickTop="1" thickBot="1" x14ac:dyDescent="0.3">
      <c r="A59" s="559" t="s">
        <v>515</v>
      </c>
      <c r="B59" s="1036" t="s">
        <v>690</v>
      </c>
      <c r="C59" s="1033">
        <v>0</v>
      </c>
      <c r="D59" s="1034">
        <v>0</v>
      </c>
      <c r="E59" s="1034">
        <f>C59/12</f>
        <v>0</v>
      </c>
      <c r="F59" s="1034">
        <v>0</v>
      </c>
      <c r="G59" s="1034">
        <f>C59/12</f>
        <v>0</v>
      </c>
      <c r="H59" s="1034">
        <v>0</v>
      </c>
      <c r="I59" s="1034">
        <f>C59/12</f>
        <v>0</v>
      </c>
      <c r="J59" s="1034">
        <v>0</v>
      </c>
      <c r="K59" s="1034">
        <f>C59/12</f>
        <v>0</v>
      </c>
      <c r="L59" s="1034">
        <v>0</v>
      </c>
      <c r="M59" s="1034">
        <f>C59/12</f>
        <v>0</v>
      </c>
      <c r="N59" s="1034">
        <v>0</v>
      </c>
      <c r="O59" s="1034">
        <f t="shared" si="31"/>
        <v>0</v>
      </c>
      <c r="P59" s="1034">
        <v>0</v>
      </c>
      <c r="Q59" s="1034">
        <f t="shared" si="31"/>
        <v>0</v>
      </c>
      <c r="R59" s="1034">
        <v>0</v>
      </c>
      <c r="S59" s="1034">
        <f t="shared" si="31"/>
        <v>0</v>
      </c>
      <c r="T59" s="1034">
        <v>0</v>
      </c>
      <c r="U59" s="1034">
        <f t="shared" si="31"/>
        <v>0</v>
      </c>
      <c r="V59" s="1034">
        <v>0</v>
      </c>
      <c r="W59" s="1034">
        <f t="shared" si="31"/>
        <v>0</v>
      </c>
      <c r="X59" s="1034">
        <v>0</v>
      </c>
      <c r="Y59" s="1034">
        <f t="shared" si="31"/>
        <v>0</v>
      </c>
      <c r="Z59" s="1034">
        <v>0</v>
      </c>
      <c r="AA59" s="1034">
        <f t="shared" si="31"/>
        <v>0</v>
      </c>
      <c r="AB59" s="1034">
        <v>0</v>
      </c>
    </row>
    <row r="60" spans="1:28" ht="24" customHeight="1" thickTop="1" thickBot="1" x14ac:dyDescent="0.3">
      <c r="A60" s="559" t="s">
        <v>516</v>
      </c>
      <c r="B60" s="1036" t="s">
        <v>517</v>
      </c>
      <c r="C60" s="1033">
        <v>1242.3599999999999</v>
      </c>
      <c r="D60" s="1034">
        <v>0</v>
      </c>
      <c r="E60" s="1034">
        <f>($C60*$E$1)/$AC$1</f>
        <v>115.81322033898304</v>
      </c>
      <c r="F60" s="1034">
        <v>0</v>
      </c>
      <c r="G60" s="1034">
        <f>C60/12</f>
        <v>103.52999999999999</v>
      </c>
      <c r="H60" s="1034">
        <v>0</v>
      </c>
      <c r="I60" s="1034">
        <f>C60/12</f>
        <v>103.52999999999999</v>
      </c>
      <c r="J60" s="1034">
        <v>0</v>
      </c>
      <c r="K60" s="1034">
        <f>C60/12</f>
        <v>103.52999999999999</v>
      </c>
      <c r="L60" s="1034">
        <v>0</v>
      </c>
      <c r="M60" s="1034">
        <f>C60/12</f>
        <v>103.52999999999999</v>
      </c>
      <c r="N60" s="1034">
        <v>0</v>
      </c>
      <c r="O60" s="1034">
        <f t="shared" si="31"/>
        <v>103.52999999999999</v>
      </c>
      <c r="P60" s="1034">
        <v>0</v>
      </c>
      <c r="Q60" s="1034">
        <f t="shared" si="31"/>
        <v>103.52999999999999</v>
      </c>
      <c r="R60" s="1034">
        <v>0</v>
      </c>
      <c r="S60" s="1034">
        <f t="shared" si="31"/>
        <v>103.52999999999999</v>
      </c>
      <c r="T60" s="1034">
        <v>0</v>
      </c>
      <c r="U60" s="1034">
        <f t="shared" si="31"/>
        <v>103.52999999999999</v>
      </c>
      <c r="V60" s="1034">
        <v>0</v>
      </c>
      <c r="W60" s="1034">
        <f t="shared" si="31"/>
        <v>103.52999999999999</v>
      </c>
      <c r="X60" s="1034">
        <v>0</v>
      </c>
      <c r="Y60" s="1034">
        <f t="shared" si="31"/>
        <v>103.52999999999999</v>
      </c>
      <c r="Z60" s="1034">
        <v>0</v>
      </c>
      <c r="AA60" s="1034">
        <f t="shared" si="31"/>
        <v>103.52999999999999</v>
      </c>
      <c r="AB60" s="1034">
        <v>0</v>
      </c>
    </row>
    <row r="61" spans="1:28" ht="24" customHeight="1" thickTop="1" thickBot="1" x14ac:dyDescent="0.3">
      <c r="A61" s="559" t="s">
        <v>518</v>
      </c>
      <c r="B61" s="1036" t="s">
        <v>519</v>
      </c>
      <c r="C61" s="1033">
        <v>500</v>
      </c>
      <c r="D61" s="1034">
        <v>0</v>
      </c>
      <c r="E61" s="1034">
        <f>($C61*$E$1)/$AC$1</f>
        <v>46.610169491525426</v>
      </c>
      <c r="F61" s="1034">
        <v>0</v>
      </c>
      <c r="G61" s="1034">
        <f>($C61*$G$1)/$AC$1</f>
        <v>40.254237288135592</v>
      </c>
      <c r="H61" s="1034">
        <v>0</v>
      </c>
      <c r="I61" s="1034">
        <f>($C61*$I$1)/$AC$1</f>
        <v>42.372881355932201</v>
      </c>
      <c r="J61" s="1034">
        <v>0</v>
      </c>
      <c r="K61" s="1034">
        <f>($C61*$K$1)/$AC$1</f>
        <v>44.491525423728817</v>
      </c>
      <c r="L61" s="1034">
        <v>0</v>
      </c>
      <c r="M61" s="1034">
        <f>($C61*$M$1)/$AC$1</f>
        <v>46.610169491525426</v>
      </c>
      <c r="N61" s="1034">
        <v>0</v>
      </c>
      <c r="O61" s="1034">
        <f>($C61*$O$1)/$AC$1</f>
        <v>44.491525423728817</v>
      </c>
      <c r="P61" s="1034">
        <v>0</v>
      </c>
      <c r="Q61" s="1034">
        <f>($C61*$Q$1)/$AC$1</f>
        <v>46.610169491525426</v>
      </c>
      <c r="R61" s="1034">
        <v>0</v>
      </c>
      <c r="S61" s="1034">
        <f>($C61*$S$1)/$AC$1</f>
        <v>25.423728813559322</v>
      </c>
      <c r="T61" s="1034">
        <v>0</v>
      </c>
      <c r="U61" s="1034">
        <f>($C61*$U$1)/$AC$1</f>
        <v>42.372881355932201</v>
      </c>
      <c r="V61" s="1034">
        <v>0</v>
      </c>
      <c r="W61" s="1034">
        <f>($C61*$W$1)/$AC$1</f>
        <v>46.610169491525426</v>
      </c>
      <c r="X61" s="1034">
        <v>0</v>
      </c>
      <c r="Y61" s="1034">
        <f>($C61*$Y$1)/$AC$1</f>
        <v>44.491525423728817</v>
      </c>
      <c r="Z61" s="1034">
        <v>0</v>
      </c>
      <c r="AA61" s="1034">
        <f>($C61*$AA$1)/$AC$1</f>
        <v>29.661016949152543</v>
      </c>
      <c r="AB61" s="1034">
        <v>0</v>
      </c>
    </row>
    <row r="62" spans="1:28" ht="24" customHeight="1" thickTop="1" thickBot="1" x14ac:dyDescent="0.3">
      <c r="A62" s="1035">
        <v>6500000</v>
      </c>
      <c r="B62" s="1036" t="s">
        <v>700</v>
      </c>
      <c r="C62" s="1033">
        <v>0</v>
      </c>
      <c r="D62" s="1034">
        <v>0</v>
      </c>
      <c r="E62" s="1034">
        <f>C62/12</f>
        <v>0</v>
      </c>
      <c r="F62" s="1034">
        <v>0</v>
      </c>
      <c r="G62" s="1034">
        <f>C62/12</f>
        <v>0</v>
      </c>
      <c r="H62" s="1034">
        <v>0</v>
      </c>
      <c r="I62" s="1034">
        <f>C62/12</f>
        <v>0</v>
      </c>
      <c r="J62" s="1034">
        <v>0</v>
      </c>
      <c r="K62" s="1034">
        <f>C62/12</f>
        <v>0</v>
      </c>
      <c r="L62" s="1034">
        <v>0</v>
      </c>
      <c r="M62" s="1034">
        <f>C62/12</f>
        <v>0</v>
      </c>
      <c r="N62" s="1034">
        <v>0</v>
      </c>
      <c r="O62" s="1034">
        <f t="shared" ref="O62:AA66" si="32">$C62/12</f>
        <v>0</v>
      </c>
      <c r="P62" s="1034">
        <v>0</v>
      </c>
      <c r="Q62" s="1034">
        <f t="shared" si="32"/>
        <v>0</v>
      </c>
      <c r="R62" s="1034">
        <v>0</v>
      </c>
      <c r="S62" s="1034">
        <f t="shared" si="32"/>
        <v>0</v>
      </c>
      <c r="T62" s="1034">
        <v>0</v>
      </c>
      <c r="U62" s="1034">
        <f t="shared" si="32"/>
        <v>0</v>
      </c>
      <c r="V62" s="1034">
        <v>0</v>
      </c>
      <c r="W62" s="1034">
        <f t="shared" si="32"/>
        <v>0</v>
      </c>
      <c r="X62" s="1034">
        <v>0</v>
      </c>
      <c r="Y62" s="1034">
        <f t="shared" si="32"/>
        <v>0</v>
      </c>
      <c r="Z62" s="1034">
        <v>0</v>
      </c>
      <c r="AA62" s="1034">
        <f t="shared" si="32"/>
        <v>0</v>
      </c>
      <c r="AB62" s="1034">
        <v>0</v>
      </c>
    </row>
    <row r="63" spans="1:28" ht="24" customHeight="1" thickTop="1" thickBot="1" x14ac:dyDescent="0.3">
      <c r="A63" s="1035">
        <v>6622000</v>
      </c>
      <c r="B63" s="1036" t="s">
        <v>701</v>
      </c>
      <c r="C63" s="1033">
        <v>0</v>
      </c>
      <c r="D63" s="1034">
        <v>0</v>
      </c>
      <c r="E63" s="1034">
        <f>C63/12</f>
        <v>0</v>
      </c>
      <c r="F63" s="1034">
        <v>0</v>
      </c>
      <c r="G63" s="1034">
        <f>C63/12</f>
        <v>0</v>
      </c>
      <c r="H63" s="1034">
        <v>0</v>
      </c>
      <c r="I63" s="1034">
        <f>C63/12</f>
        <v>0</v>
      </c>
      <c r="J63" s="1034">
        <v>0</v>
      </c>
      <c r="K63" s="1034">
        <f>C63/12</f>
        <v>0</v>
      </c>
      <c r="L63" s="1034">
        <v>0</v>
      </c>
      <c r="M63" s="1034">
        <f>C63/12</f>
        <v>0</v>
      </c>
      <c r="N63" s="1034">
        <v>0</v>
      </c>
      <c r="O63" s="1034">
        <f t="shared" si="32"/>
        <v>0</v>
      </c>
      <c r="P63" s="1034">
        <v>0</v>
      </c>
      <c r="Q63" s="1034">
        <f t="shared" si="32"/>
        <v>0</v>
      </c>
      <c r="R63" s="1034">
        <v>0</v>
      </c>
      <c r="S63" s="1034">
        <f t="shared" si="32"/>
        <v>0</v>
      </c>
      <c r="T63" s="1034">
        <v>0</v>
      </c>
      <c r="U63" s="1034">
        <f t="shared" si="32"/>
        <v>0</v>
      </c>
      <c r="V63" s="1034">
        <v>0</v>
      </c>
      <c r="W63" s="1034">
        <f t="shared" si="32"/>
        <v>0</v>
      </c>
      <c r="X63" s="1034">
        <v>0</v>
      </c>
      <c r="Y63" s="1034">
        <f t="shared" si="32"/>
        <v>0</v>
      </c>
      <c r="Z63" s="1034">
        <v>0</v>
      </c>
      <c r="AA63" s="1034">
        <f t="shared" si="32"/>
        <v>0</v>
      </c>
      <c r="AB63" s="1034">
        <v>0</v>
      </c>
    </row>
    <row r="64" spans="1:28" ht="24" customHeight="1" thickTop="1" thickBot="1" x14ac:dyDescent="0.3">
      <c r="A64" s="1035">
        <v>6622001</v>
      </c>
      <c r="B64" s="1036" t="s">
        <v>702</v>
      </c>
      <c r="C64" s="1033">
        <v>0</v>
      </c>
      <c r="D64" s="1034">
        <v>0</v>
      </c>
      <c r="E64" s="1034">
        <f>C64/12</f>
        <v>0</v>
      </c>
      <c r="F64" s="1034">
        <v>0</v>
      </c>
      <c r="G64" s="1034">
        <f>C64/12</f>
        <v>0</v>
      </c>
      <c r="H64" s="1034">
        <v>0</v>
      </c>
      <c r="I64" s="1034">
        <f>C64/12</f>
        <v>0</v>
      </c>
      <c r="J64" s="1034">
        <v>0</v>
      </c>
      <c r="K64" s="1034">
        <f>C64/12</f>
        <v>0</v>
      </c>
      <c r="L64" s="1034">
        <v>0</v>
      </c>
      <c r="M64" s="1034">
        <f>C64/12</f>
        <v>0</v>
      </c>
      <c r="N64" s="1034">
        <v>0</v>
      </c>
      <c r="O64" s="1034">
        <f t="shared" si="32"/>
        <v>0</v>
      </c>
      <c r="P64" s="1034">
        <v>0</v>
      </c>
      <c r="Q64" s="1034">
        <f t="shared" si="32"/>
        <v>0</v>
      </c>
      <c r="R64" s="1034">
        <v>0</v>
      </c>
      <c r="S64" s="1034">
        <f t="shared" si="32"/>
        <v>0</v>
      </c>
      <c r="T64" s="1034">
        <v>0</v>
      </c>
      <c r="U64" s="1034">
        <f t="shared" si="32"/>
        <v>0</v>
      </c>
      <c r="V64" s="1034">
        <v>0</v>
      </c>
      <c r="W64" s="1034">
        <f t="shared" si="32"/>
        <v>0</v>
      </c>
      <c r="X64" s="1034">
        <v>0</v>
      </c>
      <c r="Y64" s="1034">
        <f t="shared" si="32"/>
        <v>0</v>
      </c>
      <c r="Z64" s="1034">
        <v>0</v>
      </c>
      <c r="AA64" s="1034">
        <f t="shared" si="32"/>
        <v>0</v>
      </c>
      <c r="AB64" s="1034">
        <v>0</v>
      </c>
    </row>
    <row r="65" spans="1:28" ht="24" customHeight="1" thickTop="1" thickBot="1" x14ac:dyDescent="0.3">
      <c r="A65" s="1035">
        <v>6623002</v>
      </c>
      <c r="B65" s="1036" t="s">
        <v>1007</v>
      </c>
      <c r="C65" s="1428">
        <v>0</v>
      </c>
      <c r="D65" s="1429">
        <v>0</v>
      </c>
      <c r="E65" s="1034">
        <f>C65/12</f>
        <v>0</v>
      </c>
      <c r="F65" s="1034">
        <v>0</v>
      </c>
      <c r="G65" s="1034">
        <f>C65/12</f>
        <v>0</v>
      </c>
      <c r="H65" s="1034">
        <v>0</v>
      </c>
      <c r="I65" s="1034">
        <f>C65/12</f>
        <v>0</v>
      </c>
      <c r="J65" s="1034">
        <v>0</v>
      </c>
      <c r="K65" s="1034">
        <f>C65/12</f>
        <v>0</v>
      </c>
      <c r="L65" s="1034">
        <v>0</v>
      </c>
      <c r="M65" s="1034">
        <f>C65/12</f>
        <v>0</v>
      </c>
      <c r="N65" s="1034">
        <v>0</v>
      </c>
      <c r="O65" s="1034">
        <f t="shared" si="32"/>
        <v>0</v>
      </c>
      <c r="P65" s="1034">
        <v>0</v>
      </c>
      <c r="Q65" s="1034">
        <f t="shared" si="32"/>
        <v>0</v>
      </c>
      <c r="R65" s="1034">
        <v>0</v>
      </c>
      <c r="S65" s="1034">
        <f t="shared" si="32"/>
        <v>0</v>
      </c>
      <c r="T65" s="1034">
        <v>0</v>
      </c>
      <c r="U65" s="1034">
        <f t="shared" si="32"/>
        <v>0</v>
      </c>
      <c r="V65" s="1034">
        <v>0</v>
      </c>
      <c r="W65" s="1034">
        <f t="shared" si="32"/>
        <v>0</v>
      </c>
      <c r="X65" s="1034">
        <v>0</v>
      </c>
      <c r="Y65" s="1034">
        <f t="shared" si="32"/>
        <v>0</v>
      </c>
      <c r="Z65" s="1034">
        <v>0</v>
      </c>
      <c r="AA65" s="1034">
        <f t="shared" si="32"/>
        <v>0</v>
      </c>
      <c r="AB65" s="1429">
        <v>0</v>
      </c>
    </row>
    <row r="66" spans="1:28" ht="24" customHeight="1" thickTop="1" thickBot="1" x14ac:dyDescent="0.3">
      <c r="A66" s="1035">
        <v>6623003</v>
      </c>
      <c r="B66" s="1036" t="s">
        <v>1008</v>
      </c>
      <c r="C66" s="1428">
        <v>34.56</v>
      </c>
      <c r="D66" s="1429">
        <v>0</v>
      </c>
      <c r="E66" s="1429">
        <f>C66/12</f>
        <v>2.8800000000000003</v>
      </c>
      <c r="F66" s="1429"/>
      <c r="G66" s="1429">
        <f>C66/12</f>
        <v>2.8800000000000003</v>
      </c>
      <c r="H66" s="1429"/>
      <c r="I66" s="1429">
        <f>C66/12</f>
        <v>2.8800000000000003</v>
      </c>
      <c r="J66" s="1429"/>
      <c r="K66" s="1429">
        <f>C66/12</f>
        <v>2.8800000000000003</v>
      </c>
      <c r="L66" s="1429"/>
      <c r="M66" s="1429">
        <f>C66/12</f>
        <v>2.8800000000000003</v>
      </c>
      <c r="N66" s="1429"/>
      <c r="O66" s="1429">
        <f t="shared" si="32"/>
        <v>2.8800000000000003</v>
      </c>
      <c r="P66" s="1429"/>
      <c r="Q66" s="1429">
        <f t="shared" si="32"/>
        <v>2.8800000000000003</v>
      </c>
      <c r="R66" s="1429"/>
      <c r="S66" s="1429">
        <f t="shared" si="32"/>
        <v>2.8800000000000003</v>
      </c>
      <c r="T66" s="1429"/>
      <c r="U66" s="1429">
        <f t="shared" si="32"/>
        <v>2.8800000000000003</v>
      </c>
      <c r="V66" s="1429"/>
      <c r="W66" s="1429">
        <f t="shared" si="32"/>
        <v>2.8800000000000003</v>
      </c>
      <c r="X66" s="1429"/>
      <c r="Y66" s="1429">
        <f t="shared" si="32"/>
        <v>2.8800000000000003</v>
      </c>
      <c r="Z66" s="1429"/>
      <c r="AA66" s="1429">
        <f t="shared" si="32"/>
        <v>2.8800000000000003</v>
      </c>
      <c r="AB66" s="1429"/>
    </row>
    <row r="67" spans="1:28" ht="24" customHeight="1" thickTop="1" thickBot="1" x14ac:dyDescent="0.3">
      <c r="A67" s="559" t="s">
        <v>520</v>
      </c>
      <c r="B67" s="559" t="s">
        <v>521</v>
      </c>
      <c r="C67" s="1511">
        <v>0</v>
      </c>
      <c r="D67" s="1034">
        <v>0</v>
      </c>
      <c r="E67" s="1034">
        <f>($C67*$E$1)/$AC$1</f>
        <v>0</v>
      </c>
      <c r="F67" s="1034">
        <v>0</v>
      </c>
      <c r="G67" s="1034">
        <f>($C67*$G$1)/$AC$1</f>
        <v>0</v>
      </c>
      <c r="H67" s="1034">
        <v>0</v>
      </c>
      <c r="I67" s="1034">
        <f>($C67*$I$1)/$AC$1</f>
        <v>0</v>
      </c>
      <c r="J67" s="1034">
        <v>0</v>
      </c>
      <c r="K67" s="1034">
        <f>($C67*$K$1)/$AC$1</f>
        <v>0</v>
      </c>
      <c r="L67" s="1034">
        <v>0</v>
      </c>
      <c r="M67" s="1034">
        <f>($C67*$M$1)/$AC$1</f>
        <v>0</v>
      </c>
      <c r="N67" s="1034">
        <v>0</v>
      </c>
      <c r="O67" s="1034">
        <f>($C67*$O$1)/$AC$1</f>
        <v>0</v>
      </c>
      <c r="P67" s="1034">
        <v>0</v>
      </c>
      <c r="Q67" s="1034">
        <f>($C67*$Q$1)/$AC$1</f>
        <v>0</v>
      </c>
      <c r="R67" s="1034">
        <v>0</v>
      </c>
      <c r="S67" s="1034">
        <f>($C67*$S$1)/$AC$1</f>
        <v>0</v>
      </c>
      <c r="T67" s="1034">
        <v>0</v>
      </c>
      <c r="U67" s="1034">
        <f>($C67*$U$1)/$AC$1</f>
        <v>0</v>
      </c>
      <c r="V67" s="1034">
        <v>0</v>
      </c>
      <c r="W67" s="1034">
        <f>($C67*$W$1)/$AC$1</f>
        <v>0</v>
      </c>
      <c r="X67" s="1034">
        <v>0</v>
      </c>
      <c r="Y67" s="1034">
        <f>($C67*$Y$1)/$AC$1</f>
        <v>0</v>
      </c>
      <c r="Z67" s="1034">
        <v>0</v>
      </c>
      <c r="AA67" s="1034">
        <f>($C67*$AA$1)/$AC$1</f>
        <v>0</v>
      </c>
      <c r="AB67" s="1034">
        <v>0</v>
      </c>
    </row>
    <row r="68" spans="1:28" ht="24" customHeight="1" thickTop="1" thickBot="1" x14ac:dyDescent="0.3">
      <c r="A68" s="559" t="s">
        <v>522</v>
      </c>
      <c r="B68" s="559" t="s">
        <v>523</v>
      </c>
      <c r="C68" s="1033">
        <v>0</v>
      </c>
      <c r="D68" s="1034">
        <v>0</v>
      </c>
      <c r="E68" s="1034">
        <f>($C68*$E$1)/$AC$1</f>
        <v>0</v>
      </c>
      <c r="F68" s="1034">
        <v>0</v>
      </c>
      <c r="G68" s="1034">
        <f>($C68*$G$1)/$AC$1</f>
        <v>0</v>
      </c>
      <c r="H68" s="1034">
        <v>0</v>
      </c>
      <c r="I68" s="1034">
        <f>($C68*$I$1)/$AC$1</f>
        <v>0</v>
      </c>
      <c r="J68" s="1034">
        <v>0</v>
      </c>
      <c r="K68" s="1034">
        <f>($C68*$K$1)/$AC$1</f>
        <v>0</v>
      </c>
      <c r="L68" s="1034">
        <v>0</v>
      </c>
      <c r="M68" s="1034">
        <f>($C68*$M$1)/$AC$1</f>
        <v>0</v>
      </c>
      <c r="N68" s="1034">
        <v>0</v>
      </c>
      <c r="O68" s="1034">
        <f>($C68*$O$1)/$AC$1</f>
        <v>0</v>
      </c>
      <c r="P68" s="1034">
        <v>0</v>
      </c>
      <c r="Q68" s="1034">
        <f>($C68*$Q$1)/$AC$1</f>
        <v>0</v>
      </c>
      <c r="R68" s="1034">
        <v>0</v>
      </c>
      <c r="S68" s="1034">
        <f>($C68*$S$1)/$AC$1</f>
        <v>0</v>
      </c>
      <c r="T68" s="1034">
        <v>0</v>
      </c>
      <c r="U68" s="1034">
        <f>($C68*$U$1)/$AC$1</f>
        <v>0</v>
      </c>
      <c r="V68" s="1034">
        <v>0</v>
      </c>
      <c r="W68" s="1034">
        <f>($C68*$W$1)/$AC$1</f>
        <v>0</v>
      </c>
      <c r="X68" s="1034">
        <v>0</v>
      </c>
      <c r="Y68" s="1034">
        <f>($C68*$Y$1)/$AC$1</f>
        <v>0</v>
      </c>
      <c r="Z68" s="1034">
        <v>0</v>
      </c>
      <c r="AA68" s="1034">
        <f>($C68*$AA$1)/$AC$1</f>
        <v>0</v>
      </c>
      <c r="AB68" s="1034">
        <v>0</v>
      </c>
    </row>
    <row r="69" spans="1:28" ht="24" customHeight="1" thickTop="1" thickBot="1" x14ac:dyDescent="0.3">
      <c r="A69" s="559" t="s">
        <v>524</v>
      </c>
      <c r="B69" s="559" t="s">
        <v>525</v>
      </c>
      <c r="C69" s="1033">
        <v>609.44000000000005</v>
      </c>
      <c r="D69" s="1034">
        <v>0</v>
      </c>
      <c r="E69" s="1034">
        <f>($C69*$E$1)/$AC$1</f>
        <v>56.812203389830508</v>
      </c>
      <c r="F69" s="1034">
        <v>0</v>
      </c>
      <c r="G69" s="1034">
        <f>($C69*$G$1)/$AC$1</f>
        <v>49.065084745762711</v>
      </c>
      <c r="H69" s="1034">
        <v>0</v>
      </c>
      <c r="I69" s="1034">
        <f>($C69*$I$1)/$AC$1</f>
        <v>51.647457627118648</v>
      </c>
      <c r="J69" s="1034">
        <v>0</v>
      </c>
      <c r="K69" s="1034">
        <f>($C69*$K$1)/$AC$1</f>
        <v>54.229830508474585</v>
      </c>
      <c r="L69" s="1034">
        <v>0</v>
      </c>
      <c r="M69" s="1034">
        <f>($C69*$M$1)/$AC$1</f>
        <v>56.812203389830508</v>
      </c>
      <c r="N69" s="1034">
        <v>0</v>
      </c>
      <c r="O69" s="1034">
        <f>($C69*$O$1)/$AC$1</f>
        <v>54.229830508474585</v>
      </c>
      <c r="P69" s="1034">
        <v>0</v>
      </c>
      <c r="Q69" s="1034">
        <f>($C69*$Q$1)/$AC$1</f>
        <v>56.812203389830508</v>
      </c>
      <c r="R69" s="1034">
        <v>0</v>
      </c>
      <c r="S69" s="1034">
        <f>($C69*$S$1)/$AC$1</f>
        <v>30.988474576271191</v>
      </c>
      <c r="T69" s="1034">
        <v>0</v>
      </c>
      <c r="U69" s="1034">
        <f>($C69*$U$1)/$AC$1</f>
        <v>51.647457627118648</v>
      </c>
      <c r="V69" s="1034">
        <v>0</v>
      </c>
      <c r="W69" s="1034">
        <f>($C69*$W$1)/$AC$1</f>
        <v>56.812203389830508</v>
      </c>
      <c r="X69" s="1034">
        <v>0</v>
      </c>
      <c r="Y69" s="1034">
        <f>($C69*$Y$1)/$AC$1</f>
        <v>54.229830508474585</v>
      </c>
      <c r="Z69" s="1034">
        <v>0</v>
      </c>
      <c r="AA69" s="1034">
        <f>($C69*$AA$1)/$AC$1</f>
        <v>36.153220338983047</v>
      </c>
      <c r="AB69" s="1034">
        <v>0</v>
      </c>
    </row>
    <row r="70" spans="1:28" ht="24" customHeight="1" thickTop="1" thickBot="1" x14ac:dyDescent="0.3">
      <c r="A70" s="559" t="s">
        <v>526</v>
      </c>
      <c r="B70" s="559" t="s">
        <v>527</v>
      </c>
      <c r="C70" s="1033">
        <v>0</v>
      </c>
      <c r="D70" s="1034">
        <v>0</v>
      </c>
      <c r="E70" s="1034">
        <f>($C70*$E$1)/$AC$1</f>
        <v>0</v>
      </c>
      <c r="F70" s="1034">
        <v>0</v>
      </c>
      <c r="G70" s="1034">
        <f>($C70*$G$1)/$AC$1</f>
        <v>0</v>
      </c>
      <c r="H70" s="1034">
        <v>0</v>
      </c>
      <c r="I70" s="1034">
        <f>($C70*$I$1)/$AC$1</f>
        <v>0</v>
      </c>
      <c r="J70" s="1034">
        <v>0</v>
      </c>
      <c r="K70" s="1034">
        <f>($C70*$K$1)/$AC$1</f>
        <v>0</v>
      </c>
      <c r="L70" s="1034">
        <v>0</v>
      </c>
      <c r="M70" s="1034">
        <f>($C70*$M$1)/$AC$1</f>
        <v>0</v>
      </c>
      <c r="N70" s="1034">
        <v>0</v>
      </c>
      <c r="O70" s="1034">
        <f>($C70*$O$1)/$AC$1</f>
        <v>0</v>
      </c>
      <c r="P70" s="1034">
        <v>0</v>
      </c>
      <c r="Q70" s="1034">
        <f>($C70*$Q$1)/$AC$1</f>
        <v>0</v>
      </c>
      <c r="R70" s="1034">
        <v>0</v>
      </c>
      <c r="S70" s="1034">
        <f>($C70*$S$1)/$AC$1</f>
        <v>0</v>
      </c>
      <c r="T70" s="1034">
        <v>0</v>
      </c>
      <c r="U70" s="1034">
        <f>($C70*$U$1)/$AC$1</f>
        <v>0</v>
      </c>
      <c r="V70" s="1034">
        <v>0</v>
      </c>
      <c r="W70" s="1034">
        <f>($C70*$W$1)/$AC$1</f>
        <v>0</v>
      </c>
      <c r="X70" s="1034">
        <v>0</v>
      </c>
      <c r="Y70" s="1034">
        <f>($C70*$Y$1)/$AC$1</f>
        <v>0</v>
      </c>
      <c r="Z70" s="1034">
        <v>0</v>
      </c>
      <c r="AA70" s="1034">
        <f>($C70*$AA$1)/$AC$1</f>
        <v>0</v>
      </c>
      <c r="AB70" s="1034">
        <v>0</v>
      </c>
    </row>
    <row r="71" spans="1:28" ht="24" customHeight="1" thickTop="1" thickBot="1" x14ac:dyDescent="0.3">
      <c r="A71" s="1035">
        <v>6780000</v>
      </c>
      <c r="B71" s="559" t="s">
        <v>335</v>
      </c>
      <c r="C71" s="1428">
        <v>138.04</v>
      </c>
      <c r="D71" s="1429">
        <v>0</v>
      </c>
      <c r="E71" s="1429">
        <f>($C71*$E$1)/$AC$1</f>
        <v>12.868135593220337</v>
      </c>
      <c r="F71" s="1429"/>
      <c r="G71" s="1429">
        <f>($C71*$G$1)/$AC$1</f>
        <v>11.113389830508474</v>
      </c>
      <c r="H71" s="1429"/>
      <c r="I71" s="1429">
        <f>($C71*$I$1)/$AC$1</f>
        <v>11.698305084745762</v>
      </c>
      <c r="J71" s="1429"/>
      <c r="K71" s="1429">
        <f>($C71*$K$1)/$AC$1</f>
        <v>12.28322033898305</v>
      </c>
      <c r="L71" s="1429"/>
      <c r="M71" s="1429">
        <f>($C71*$M$1)/$AC$1</f>
        <v>12.868135593220337</v>
      </c>
      <c r="N71" s="1429"/>
      <c r="O71" s="1429">
        <f>($C71*$O$1)/$AC$1</f>
        <v>12.28322033898305</v>
      </c>
      <c r="P71" s="1429"/>
      <c r="Q71" s="1429">
        <f>($C71*$Q$1)/$AC$1</f>
        <v>12.868135593220337</v>
      </c>
      <c r="R71" s="1429"/>
      <c r="S71" s="1429">
        <f>($C71*$S$1)/$AC$1</f>
        <v>7.0189830508474573</v>
      </c>
      <c r="T71" s="1429"/>
      <c r="U71" s="1429">
        <f>($C71*$U$1)/$AC$1</f>
        <v>11.698305084745762</v>
      </c>
      <c r="V71" s="1429"/>
      <c r="W71" s="1429">
        <f>($C71*$W$1)/$AC$1</f>
        <v>12.868135593220337</v>
      </c>
      <c r="X71" s="1429"/>
      <c r="Y71" s="1429">
        <f>($C71*$Y$1)/$AC$1</f>
        <v>12.28322033898305</v>
      </c>
      <c r="Z71" s="1429"/>
      <c r="AA71" s="1429">
        <f>($C71*$AA$1)/$AC$1</f>
        <v>8.1888135593220337</v>
      </c>
      <c r="AB71" s="1429">
        <v>0</v>
      </c>
    </row>
    <row r="72" spans="1:28" ht="24" customHeight="1" thickTop="1" thickBot="1" x14ac:dyDescent="0.3">
      <c r="A72" s="559" t="s">
        <v>528</v>
      </c>
      <c r="B72" s="1036" t="s">
        <v>529</v>
      </c>
      <c r="C72" s="1033">
        <v>413.64</v>
      </c>
      <c r="D72" s="1034">
        <v>0</v>
      </c>
      <c r="E72" s="1034">
        <f>$C72/11</f>
        <v>37.603636363636362</v>
      </c>
      <c r="F72" s="1034">
        <v>0</v>
      </c>
      <c r="G72" s="1034">
        <f>C72/11</f>
        <v>37.603636363636362</v>
      </c>
      <c r="H72" s="1034">
        <v>0</v>
      </c>
      <c r="I72" s="1034">
        <f>C72/11</f>
        <v>37.603636363636362</v>
      </c>
      <c r="J72" s="1034">
        <v>0</v>
      </c>
      <c r="K72" s="1034">
        <f>C72/11</f>
        <v>37.603636363636362</v>
      </c>
      <c r="L72" s="1034">
        <v>0</v>
      </c>
      <c r="M72" s="1034">
        <f>C72/11</f>
        <v>37.603636363636362</v>
      </c>
      <c r="N72" s="1034">
        <v>0</v>
      </c>
      <c r="O72" s="1034">
        <f t="shared" ref="O72:O80" si="33">$C72/11</f>
        <v>37.603636363636362</v>
      </c>
      <c r="P72" s="1034">
        <v>0</v>
      </c>
      <c r="Q72" s="1034">
        <f t="shared" ref="Q72:Q80" si="34">$C72/11</f>
        <v>37.603636363636362</v>
      </c>
      <c r="R72" s="1034">
        <v>0</v>
      </c>
      <c r="S72" s="1034">
        <f>($C72/11)/2</f>
        <v>18.801818181818181</v>
      </c>
      <c r="T72" s="1034">
        <v>0</v>
      </c>
      <c r="U72" s="1034">
        <f t="shared" ref="U72:U80" si="35">$C72/11</f>
        <v>37.603636363636362</v>
      </c>
      <c r="V72" s="1034">
        <v>0</v>
      </c>
      <c r="W72" s="1034">
        <f t="shared" ref="W72:W80" si="36">$C72/11</f>
        <v>37.603636363636362</v>
      </c>
      <c r="X72" s="1034">
        <v>0</v>
      </c>
      <c r="Y72" s="1034">
        <f t="shared" ref="Y72:Y80" si="37">$C72/11</f>
        <v>37.603636363636362</v>
      </c>
      <c r="Z72" s="1034">
        <v>0</v>
      </c>
      <c r="AA72" s="1034">
        <f>($C72/11)/2</f>
        <v>18.801818181818181</v>
      </c>
      <c r="AB72" s="1034">
        <v>0</v>
      </c>
    </row>
    <row r="73" spans="1:28" ht="24" customHeight="1" thickTop="1" thickBot="1" x14ac:dyDescent="0.3">
      <c r="A73" s="559" t="s">
        <v>530</v>
      </c>
      <c r="B73" s="1036" t="s">
        <v>531</v>
      </c>
      <c r="C73" s="1033">
        <v>352114.69</v>
      </c>
      <c r="D73" s="1034">
        <v>0</v>
      </c>
      <c r="E73" s="1034">
        <f t="shared" ref="E73:E80" si="38">$C73/11</f>
        <v>32010.426363636365</v>
      </c>
      <c r="F73" s="1034">
        <v>0</v>
      </c>
      <c r="G73" s="1034">
        <f t="shared" ref="G73:G80" si="39">C73/11</f>
        <v>32010.426363636365</v>
      </c>
      <c r="H73" s="1034">
        <v>0</v>
      </c>
      <c r="I73" s="1034">
        <f t="shared" ref="I73:I80" si="40">C73/11</f>
        <v>32010.426363636365</v>
      </c>
      <c r="J73" s="1034">
        <v>0</v>
      </c>
      <c r="K73" s="1034">
        <f t="shared" ref="K73:K80" si="41">C73/11</f>
        <v>32010.426363636365</v>
      </c>
      <c r="L73" s="1034">
        <v>0</v>
      </c>
      <c r="M73" s="1034">
        <f t="shared" ref="M73:M80" si="42">C73/11</f>
        <v>32010.426363636365</v>
      </c>
      <c r="N73" s="1034">
        <v>0</v>
      </c>
      <c r="O73" s="1034">
        <f t="shared" si="33"/>
        <v>32010.426363636365</v>
      </c>
      <c r="P73" s="1034">
        <v>0</v>
      </c>
      <c r="Q73" s="1034">
        <f t="shared" si="34"/>
        <v>32010.426363636365</v>
      </c>
      <c r="R73" s="1034">
        <v>0</v>
      </c>
      <c r="S73" s="1034">
        <f t="shared" ref="S73:S80" si="43">($C73/11)/2</f>
        <v>16005.213181818182</v>
      </c>
      <c r="T73" s="1034">
        <v>0</v>
      </c>
      <c r="U73" s="1034">
        <f t="shared" si="35"/>
        <v>32010.426363636365</v>
      </c>
      <c r="V73" s="1034">
        <v>0</v>
      </c>
      <c r="W73" s="1034">
        <f t="shared" si="36"/>
        <v>32010.426363636365</v>
      </c>
      <c r="X73" s="1034">
        <v>0</v>
      </c>
      <c r="Y73" s="1034">
        <f t="shared" si="37"/>
        <v>32010.426363636365</v>
      </c>
      <c r="Z73" s="1034">
        <v>0</v>
      </c>
      <c r="AA73" s="1034">
        <f t="shared" ref="AA73:AA80" si="44">($C73/11)/2</f>
        <v>16005.213181818182</v>
      </c>
      <c r="AB73" s="1034">
        <v>0</v>
      </c>
    </row>
    <row r="74" spans="1:28" ht="24" customHeight="1" thickTop="1" thickBot="1" x14ac:dyDescent="0.3">
      <c r="A74" s="559" t="s">
        <v>532</v>
      </c>
      <c r="B74" s="1036" t="s">
        <v>533</v>
      </c>
      <c r="C74" s="1033">
        <v>1581.82</v>
      </c>
      <c r="D74" s="1034">
        <v>0</v>
      </c>
      <c r="E74" s="1034">
        <f t="shared" si="38"/>
        <v>143.80181818181816</v>
      </c>
      <c r="F74" s="1034">
        <v>0</v>
      </c>
      <c r="G74" s="1034">
        <f t="shared" si="39"/>
        <v>143.80181818181816</v>
      </c>
      <c r="H74" s="1034">
        <v>0</v>
      </c>
      <c r="I74" s="1034">
        <f t="shared" si="40"/>
        <v>143.80181818181816</v>
      </c>
      <c r="J74" s="1034">
        <v>0</v>
      </c>
      <c r="K74" s="1034">
        <f t="shared" si="41"/>
        <v>143.80181818181816</v>
      </c>
      <c r="L74" s="1034">
        <v>0</v>
      </c>
      <c r="M74" s="1034">
        <f t="shared" si="42"/>
        <v>143.80181818181816</v>
      </c>
      <c r="N74" s="1034">
        <v>0</v>
      </c>
      <c r="O74" s="1034">
        <f t="shared" si="33"/>
        <v>143.80181818181816</v>
      </c>
      <c r="P74" s="1034">
        <v>0</v>
      </c>
      <c r="Q74" s="1034">
        <f t="shared" si="34"/>
        <v>143.80181818181816</v>
      </c>
      <c r="R74" s="1034">
        <v>0</v>
      </c>
      <c r="S74" s="1034">
        <f t="shared" si="43"/>
        <v>71.900909090909082</v>
      </c>
      <c r="T74" s="1034">
        <v>0</v>
      </c>
      <c r="U74" s="1034">
        <f t="shared" si="35"/>
        <v>143.80181818181816</v>
      </c>
      <c r="V74" s="1034">
        <v>0</v>
      </c>
      <c r="W74" s="1034">
        <f t="shared" si="36"/>
        <v>143.80181818181816</v>
      </c>
      <c r="X74" s="1034">
        <v>0</v>
      </c>
      <c r="Y74" s="1034">
        <f t="shared" si="37"/>
        <v>143.80181818181816</v>
      </c>
      <c r="Z74" s="1034">
        <v>0</v>
      </c>
      <c r="AA74" s="1034">
        <f t="shared" si="44"/>
        <v>71.900909090909082</v>
      </c>
      <c r="AB74" s="1034">
        <v>0</v>
      </c>
    </row>
    <row r="75" spans="1:28" ht="24" customHeight="1" thickTop="1" thickBot="1" x14ac:dyDescent="0.3">
      <c r="A75" s="1035">
        <v>6810004</v>
      </c>
      <c r="B75" s="1036" t="s">
        <v>1009</v>
      </c>
      <c r="C75" s="1428">
        <v>0</v>
      </c>
      <c r="D75" s="1429">
        <v>0</v>
      </c>
      <c r="E75" s="1034">
        <f t="shared" si="38"/>
        <v>0</v>
      </c>
      <c r="F75" s="1034">
        <v>0</v>
      </c>
      <c r="G75" s="1034">
        <f t="shared" si="39"/>
        <v>0</v>
      </c>
      <c r="H75" s="1034">
        <v>0</v>
      </c>
      <c r="I75" s="1034">
        <f t="shared" si="40"/>
        <v>0</v>
      </c>
      <c r="J75" s="1034">
        <v>0</v>
      </c>
      <c r="K75" s="1034">
        <f t="shared" si="41"/>
        <v>0</v>
      </c>
      <c r="L75" s="1034">
        <v>0</v>
      </c>
      <c r="M75" s="1034">
        <f t="shared" si="42"/>
        <v>0</v>
      </c>
      <c r="N75" s="1034">
        <v>0</v>
      </c>
      <c r="O75" s="1034">
        <f t="shared" si="33"/>
        <v>0</v>
      </c>
      <c r="P75" s="1034">
        <v>0</v>
      </c>
      <c r="Q75" s="1034">
        <f t="shared" si="34"/>
        <v>0</v>
      </c>
      <c r="R75" s="1034">
        <v>0</v>
      </c>
      <c r="S75" s="1034">
        <f t="shared" si="43"/>
        <v>0</v>
      </c>
      <c r="T75" s="1034">
        <v>0</v>
      </c>
      <c r="U75" s="1034">
        <f t="shared" si="35"/>
        <v>0</v>
      </c>
      <c r="V75" s="1034">
        <v>0</v>
      </c>
      <c r="W75" s="1034">
        <f t="shared" si="36"/>
        <v>0</v>
      </c>
      <c r="X75" s="1034">
        <v>0</v>
      </c>
      <c r="Y75" s="1034">
        <f t="shared" si="37"/>
        <v>0</v>
      </c>
      <c r="Z75" s="1034">
        <v>0</v>
      </c>
      <c r="AA75" s="1034">
        <f t="shared" si="44"/>
        <v>0</v>
      </c>
      <c r="AB75" s="1429">
        <v>0</v>
      </c>
    </row>
    <row r="76" spans="1:28" ht="24" customHeight="1" thickTop="1" thickBot="1" x14ac:dyDescent="0.3">
      <c r="A76" s="559" t="s">
        <v>534</v>
      </c>
      <c r="B76" s="1036" t="s">
        <v>535</v>
      </c>
      <c r="C76" s="1033">
        <v>0</v>
      </c>
      <c r="D76" s="1034">
        <v>0</v>
      </c>
      <c r="E76" s="1034">
        <f t="shared" si="38"/>
        <v>0</v>
      </c>
      <c r="F76" s="1034">
        <v>0</v>
      </c>
      <c r="G76" s="1034">
        <f t="shared" si="39"/>
        <v>0</v>
      </c>
      <c r="H76" s="1034">
        <v>0</v>
      </c>
      <c r="I76" s="1034">
        <f t="shared" si="40"/>
        <v>0</v>
      </c>
      <c r="J76" s="1034">
        <v>0</v>
      </c>
      <c r="K76" s="1034">
        <f t="shared" si="41"/>
        <v>0</v>
      </c>
      <c r="L76" s="1034">
        <v>0</v>
      </c>
      <c r="M76" s="1034">
        <f t="shared" si="42"/>
        <v>0</v>
      </c>
      <c r="N76" s="1034">
        <v>0</v>
      </c>
      <c r="O76" s="1034">
        <f t="shared" si="33"/>
        <v>0</v>
      </c>
      <c r="P76" s="1034">
        <v>0</v>
      </c>
      <c r="Q76" s="1034">
        <f t="shared" si="34"/>
        <v>0</v>
      </c>
      <c r="R76" s="1034">
        <v>0</v>
      </c>
      <c r="S76" s="1034">
        <f t="shared" si="43"/>
        <v>0</v>
      </c>
      <c r="T76" s="1034">
        <v>0</v>
      </c>
      <c r="U76" s="1034">
        <f t="shared" si="35"/>
        <v>0</v>
      </c>
      <c r="V76" s="1034">
        <v>0</v>
      </c>
      <c r="W76" s="1034">
        <f t="shared" si="36"/>
        <v>0</v>
      </c>
      <c r="X76" s="1034">
        <v>0</v>
      </c>
      <c r="Y76" s="1034">
        <f t="shared" si="37"/>
        <v>0</v>
      </c>
      <c r="Z76" s="1034">
        <v>0</v>
      </c>
      <c r="AA76" s="1034">
        <f t="shared" si="44"/>
        <v>0</v>
      </c>
      <c r="AB76" s="1034">
        <v>0</v>
      </c>
    </row>
    <row r="77" spans="1:28" ht="24" customHeight="1" thickTop="1" thickBot="1" x14ac:dyDescent="0.3">
      <c r="A77" s="559" t="s">
        <v>536</v>
      </c>
      <c r="B77" s="1036" t="s">
        <v>537</v>
      </c>
      <c r="C77" s="1033">
        <v>0</v>
      </c>
      <c r="D77" s="1034">
        <v>0</v>
      </c>
      <c r="E77" s="1034">
        <f t="shared" si="38"/>
        <v>0</v>
      </c>
      <c r="F77" s="1034">
        <v>0</v>
      </c>
      <c r="G77" s="1034">
        <f t="shared" si="39"/>
        <v>0</v>
      </c>
      <c r="H77" s="1034">
        <v>0</v>
      </c>
      <c r="I77" s="1034">
        <f t="shared" si="40"/>
        <v>0</v>
      </c>
      <c r="J77" s="1034">
        <v>0</v>
      </c>
      <c r="K77" s="1034">
        <f t="shared" si="41"/>
        <v>0</v>
      </c>
      <c r="L77" s="1034">
        <v>0</v>
      </c>
      <c r="M77" s="1034">
        <f t="shared" si="42"/>
        <v>0</v>
      </c>
      <c r="N77" s="1034">
        <v>0</v>
      </c>
      <c r="O77" s="1034">
        <f t="shared" si="33"/>
        <v>0</v>
      </c>
      <c r="P77" s="1034">
        <v>0</v>
      </c>
      <c r="Q77" s="1034">
        <f t="shared" si="34"/>
        <v>0</v>
      </c>
      <c r="R77" s="1034">
        <v>0</v>
      </c>
      <c r="S77" s="1034">
        <f t="shared" si="43"/>
        <v>0</v>
      </c>
      <c r="T77" s="1034">
        <v>0</v>
      </c>
      <c r="U77" s="1034">
        <f t="shared" si="35"/>
        <v>0</v>
      </c>
      <c r="V77" s="1034">
        <v>0</v>
      </c>
      <c r="W77" s="1034">
        <f t="shared" si="36"/>
        <v>0</v>
      </c>
      <c r="X77" s="1034">
        <v>0</v>
      </c>
      <c r="Y77" s="1034">
        <f t="shared" si="37"/>
        <v>0</v>
      </c>
      <c r="Z77" s="1034">
        <v>0</v>
      </c>
      <c r="AA77" s="1034">
        <f t="shared" si="44"/>
        <v>0</v>
      </c>
      <c r="AB77" s="1034">
        <v>0</v>
      </c>
    </row>
    <row r="78" spans="1:28" ht="24" customHeight="1" thickTop="1" thickBot="1" x14ac:dyDescent="0.3">
      <c r="A78" s="559" t="s">
        <v>538</v>
      </c>
      <c r="B78" s="1036" t="s">
        <v>539</v>
      </c>
      <c r="C78" s="1033">
        <v>3522.55</v>
      </c>
      <c r="D78" s="1034">
        <v>0</v>
      </c>
      <c r="E78" s="1034">
        <f t="shared" si="38"/>
        <v>320.2318181818182</v>
      </c>
      <c r="F78" s="1034">
        <v>0</v>
      </c>
      <c r="G78" s="1034">
        <f t="shared" si="39"/>
        <v>320.2318181818182</v>
      </c>
      <c r="H78" s="1034">
        <v>0</v>
      </c>
      <c r="I78" s="1034">
        <f t="shared" si="40"/>
        <v>320.2318181818182</v>
      </c>
      <c r="J78" s="1034">
        <v>0</v>
      </c>
      <c r="K78" s="1034">
        <f t="shared" si="41"/>
        <v>320.2318181818182</v>
      </c>
      <c r="L78" s="1034">
        <v>0</v>
      </c>
      <c r="M78" s="1034">
        <f t="shared" si="42"/>
        <v>320.2318181818182</v>
      </c>
      <c r="N78" s="1034">
        <v>0</v>
      </c>
      <c r="O78" s="1034">
        <f t="shared" si="33"/>
        <v>320.2318181818182</v>
      </c>
      <c r="P78" s="1034">
        <v>0</v>
      </c>
      <c r="Q78" s="1034">
        <f t="shared" si="34"/>
        <v>320.2318181818182</v>
      </c>
      <c r="R78" s="1034">
        <v>0</v>
      </c>
      <c r="S78" s="1034">
        <f t="shared" si="43"/>
        <v>160.1159090909091</v>
      </c>
      <c r="T78" s="1034">
        <v>0</v>
      </c>
      <c r="U78" s="1034">
        <f t="shared" si="35"/>
        <v>320.2318181818182</v>
      </c>
      <c r="V78" s="1034">
        <v>0</v>
      </c>
      <c r="W78" s="1034">
        <f t="shared" si="36"/>
        <v>320.2318181818182</v>
      </c>
      <c r="X78" s="1034">
        <v>0</v>
      </c>
      <c r="Y78" s="1034">
        <f t="shared" si="37"/>
        <v>320.2318181818182</v>
      </c>
      <c r="Z78" s="1034">
        <v>0</v>
      </c>
      <c r="AA78" s="1034">
        <f t="shared" si="44"/>
        <v>160.1159090909091</v>
      </c>
      <c r="AB78" s="1034">
        <v>0</v>
      </c>
    </row>
    <row r="79" spans="1:28" ht="24" customHeight="1" thickTop="1" thickBot="1" x14ac:dyDescent="0.3">
      <c r="A79" s="559" t="s">
        <v>540</v>
      </c>
      <c r="B79" s="1036" t="s">
        <v>1010</v>
      </c>
      <c r="C79" s="1033">
        <v>770.36</v>
      </c>
      <c r="D79" s="1034">
        <v>0</v>
      </c>
      <c r="E79" s="1034">
        <f t="shared" si="38"/>
        <v>70.032727272727271</v>
      </c>
      <c r="F79" s="1034">
        <v>0</v>
      </c>
      <c r="G79" s="1034">
        <f t="shared" si="39"/>
        <v>70.032727272727271</v>
      </c>
      <c r="H79" s="1034">
        <v>0</v>
      </c>
      <c r="I79" s="1034">
        <f t="shared" si="40"/>
        <v>70.032727272727271</v>
      </c>
      <c r="J79" s="1034">
        <v>0</v>
      </c>
      <c r="K79" s="1034">
        <f t="shared" si="41"/>
        <v>70.032727272727271</v>
      </c>
      <c r="L79" s="1034">
        <v>0</v>
      </c>
      <c r="M79" s="1034">
        <f t="shared" si="42"/>
        <v>70.032727272727271</v>
      </c>
      <c r="N79" s="1034">
        <v>0</v>
      </c>
      <c r="O79" s="1034">
        <f t="shared" si="33"/>
        <v>70.032727272727271</v>
      </c>
      <c r="P79" s="1034">
        <v>0</v>
      </c>
      <c r="Q79" s="1034">
        <f t="shared" si="34"/>
        <v>70.032727272727271</v>
      </c>
      <c r="R79" s="1034">
        <v>0</v>
      </c>
      <c r="S79" s="1034">
        <f t="shared" si="43"/>
        <v>35.016363636363636</v>
      </c>
      <c r="T79" s="1034">
        <v>0</v>
      </c>
      <c r="U79" s="1034">
        <f t="shared" si="35"/>
        <v>70.032727272727271</v>
      </c>
      <c r="V79" s="1034">
        <v>0</v>
      </c>
      <c r="W79" s="1034">
        <f t="shared" si="36"/>
        <v>70.032727272727271</v>
      </c>
      <c r="X79" s="1034">
        <v>0</v>
      </c>
      <c r="Y79" s="1034">
        <f t="shared" si="37"/>
        <v>70.032727272727271</v>
      </c>
      <c r="Z79" s="1034">
        <v>0</v>
      </c>
      <c r="AA79" s="1034">
        <f t="shared" si="44"/>
        <v>35.016363636363636</v>
      </c>
      <c r="AB79" s="1034">
        <v>0</v>
      </c>
    </row>
    <row r="80" spans="1:28" ht="24" customHeight="1" thickTop="1" thickBot="1" x14ac:dyDescent="0.3">
      <c r="A80" s="559" t="s">
        <v>541</v>
      </c>
      <c r="B80" s="1036" t="s">
        <v>542</v>
      </c>
      <c r="C80" s="1033">
        <v>0</v>
      </c>
      <c r="D80" s="1034">
        <v>0</v>
      </c>
      <c r="E80" s="1034">
        <f t="shared" si="38"/>
        <v>0</v>
      </c>
      <c r="F80" s="1034">
        <v>0</v>
      </c>
      <c r="G80" s="1034">
        <f t="shared" si="39"/>
        <v>0</v>
      </c>
      <c r="H80" s="1034">
        <v>0</v>
      </c>
      <c r="I80" s="1034">
        <f t="shared" si="40"/>
        <v>0</v>
      </c>
      <c r="J80" s="1034">
        <v>0</v>
      </c>
      <c r="K80" s="1034">
        <f t="shared" si="41"/>
        <v>0</v>
      </c>
      <c r="L80" s="1034">
        <v>0</v>
      </c>
      <c r="M80" s="1034">
        <f t="shared" si="42"/>
        <v>0</v>
      </c>
      <c r="N80" s="1034">
        <v>0</v>
      </c>
      <c r="O80" s="1034">
        <f t="shared" si="33"/>
        <v>0</v>
      </c>
      <c r="P80" s="1034">
        <v>0</v>
      </c>
      <c r="Q80" s="1034">
        <f t="shared" si="34"/>
        <v>0</v>
      </c>
      <c r="R80" s="1034">
        <v>0</v>
      </c>
      <c r="S80" s="1034">
        <f t="shared" si="43"/>
        <v>0</v>
      </c>
      <c r="T80" s="1034">
        <v>0</v>
      </c>
      <c r="U80" s="1034">
        <f t="shared" si="35"/>
        <v>0</v>
      </c>
      <c r="V80" s="1034">
        <v>0</v>
      </c>
      <c r="W80" s="1034">
        <f t="shared" si="36"/>
        <v>0</v>
      </c>
      <c r="X80" s="1034">
        <v>0</v>
      </c>
      <c r="Y80" s="1034">
        <f t="shared" si="37"/>
        <v>0</v>
      </c>
      <c r="Z80" s="1034">
        <v>0</v>
      </c>
      <c r="AA80" s="1034">
        <f t="shared" si="44"/>
        <v>0</v>
      </c>
      <c r="AB80" s="1034">
        <v>0</v>
      </c>
    </row>
    <row r="81" spans="1:28" ht="24" customHeight="1" thickTop="1" thickBot="1" x14ac:dyDescent="0.3">
      <c r="A81" s="1035">
        <v>6959000</v>
      </c>
      <c r="B81" s="1036" t="s">
        <v>1011</v>
      </c>
      <c r="C81" s="1428">
        <v>0</v>
      </c>
      <c r="D81" s="1429">
        <v>0</v>
      </c>
      <c r="E81" s="1429">
        <f>$C81/12</f>
        <v>0</v>
      </c>
      <c r="F81" s="1429">
        <v>0</v>
      </c>
      <c r="G81" s="1429">
        <f>C81/12</f>
        <v>0</v>
      </c>
      <c r="H81" s="1429">
        <v>0</v>
      </c>
      <c r="I81" s="1429">
        <f>C81/12</f>
        <v>0</v>
      </c>
      <c r="J81" s="1429">
        <v>0</v>
      </c>
      <c r="K81" s="1429">
        <f>C81/12</f>
        <v>0</v>
      </c>
      <c r="L81" s="1429">
        <v>0</v>
      </c>
      <c r="M81" s="1429">
        <f>C81/12</f>
        <v>0</v>
      </c>
      <c r="N81" s="1429">
        <v>0</v>
      </c>
      <c r="O81" s="1429">
        <f>$C81/12</f>
        <v>0</v>
      </c>
      <c r="P81" s="1429">
        <v>0</v>
      </c>
      <c r="Q81" s="1429">
        <f>$C81/12</f>
        <v>0</v>
      </c>
      <c r="R81" s="1429">
        <v>0</v>
      </c>
      <c r="S81" s="1429">
        <f>$C81/12</f>
        <v>0</v>
      </c>
      <c r="T81" s="1429">
        <v>0</v>
      </c>
      <c r="U81" s="1429">
        <f>$C81/12</f>
        <v>0</v>
      </c>
      <c r="V81" s="1429">
        <v>0</v>
      </c>
      <c r="W81" s="1429">
        <f>$C81/12</f>
        <v>0</v>
      </c>
      <c r="X81" s="1429">
        <v>0</v>
      </c>
      <c r="Y81" s="1429">
        <f>$C81/12</f>
        <v>0</v>
      </c>
      <c r="Z81" s="1429">
        <v>0</v>
      </c>
      <c r="AA81" s="1429">
        <f>$C81/12</f>
        <v>0</v>
      </c>
      <c r="AB81" s="1429">
        <v>0</v>
      </c>
    </row>
    <row r="82" spans="1:28" ht="24" customHeight="1" thickTop="1" thickBot="1" x14ac:dyDescent="0.3">
      <c r="A82" s="559">
        <v>7012000</v>
      </c>
      <c r="B82" s="559" t="s">
        <v>1136</v>
      </c>
      <c r="C82" s="1033">
        <v>0</v>
      </c>
      <c r="D82" s="1034">
        <v>1950</v>
      </c>
      <c r="E82" s="1034">
        <v>0</v>
      </c>
      <c r="F82" s="1034">
        <f>($D82*$E$1)/$AC$1</f>
        <v>181.77966101694915</v>
      </c>
      <c r="G82" s="1034">
        <v>0</v>
      </c>
      <c r="H82" s="1034">
        <f t="shared" ref="H82:H87" si="45">($D82*$G$1)/$AC$1</f>
        <v>156.9915254237288</v>
      </c>
      <c r="I82" s="1034">
        <v>0</v>
      </c>
      <c r="J82" s="1034">
        <f t="shared" ref="J82:J87" si="46">($D82*$I$1)/$AC$1</f>
        <v>165.25423728813558</v>
      </c>
      <c r="K82" s="1034">
        <v>0</v>
      </c>
      <c r="L82" s="1034">
        <f t="shared" ref="L82:L87" si="47">($D82*$K$1)/$AC$1</f>
        <v>173.51694915254237</v>
      </c>
      <c r="M82" s="1034">
        <v>0</v>
      </c>
      <c r="N82" s="1034">
        <f t="shared" ref="N82:N87" si="48">($D82*$M$1)/$AC$1</f>
        <v>181.77966101694915</v>
      </c>
      <c r="O82" s="1034">
        <v>0</v>
      </c>
      <c r="P82" s="1034">
        <f t="shared" ref="P82:P87" si="49">($D82*$O$1)/$AC$1</f>
        <v>173.51694915254237</v>
      </c>
      <c r="Q82" s="1034">
        <v>0</v>
      </c>
      <c r="R82" s="1034">
        <f t="shared" ref="R82:R87" si="50">($D82*$Q$1)/$AC$1</f>
        <v>181.77966101694915</v>
      </c>
      <c r="S82" s="1034">
        <v>0</v>
      </c>
      <c r="T82" s="1034">
        <f t="shared" ref="T82:T87" si="51">($D82*$S$1)/$AC$1</f>
        <v>99.152542372881356</v>
      </c>
      <c r="U82" s="1034">
        <v>0</v>
      </c>
      <c r="V82" s="1034">
        <f t="shared" ref="V82:V87" si="52">($D82*$U$1)/$AC$1</f>
        <v>165.25423728813558</v>
      </c>
      <c r="W82" s="1034">
        <v>0</v>
      </c>
      <c r="X82" s="1034">
        <f t="shared" ref="X82:X87" si="53">($D82*$W$1)/$AC$1</f>
        <v>181.77966101694915</v>
      </c>
      <c r="Y82" s="1034">
        <v>0</v>
      </c>
      <c r="Z82" s="1034">
        <f t="shared" ref="Z82:Z87" si="54">($D82*$Y$1)/$AC$1</f>
        <v>173.51694915254237</v>
      </c>
      <c r="AA82" s="1034">
        <v>0</v>
      </c>
      <c r="AB82" s="1034">
        <f t="shared" ref="AB82:AB87" si="55">($D82*$AA$1)/$AC$1</f>
        <v>115.67796610169492</v>
      </c>
    </row>
    <row r="83" spans="1:28" ht="24" customHeight="1" thickTop="1" thickBot="1" x14ac:dyDescent="0.3">
      <c r="A83" s="1035">
        <v>7012001</v>
      </c>
      <c r="B83" s="559" t="s">
        <v>1135</v>
      </c>
      <c r="C83" s="1428">
        <v>0</v>
      </c>
      <c r="D83" s="1429">
        <v>0</v>
      </c>
      <c r="E83" s="1034">
        <v>0</v>
      </c>
      <c r="F83" s="1034">
        <f>($D83*$E$1)/$AC$1</f>
        <v>0</v>
      </c>
      <c r="G83" s="1034">
        <v>0</v>
      </c>
      <c r="H83" s="1034">
        <f t="shared" si="45"/>
        <v>0</v>
      </c>
      <c r="I83" s="1034">
        <v>0</v>
      </c>
      <c r="J83" s="1034">
        <f t="shared" si="46"/>
        <v>0</v>
      </c>
      <c r="K83" s="1034">
        <v>0</v>
      </c>
      <c r="L83" s="1034">
        <f t="shared" si="47"/>
        <v>0</v>
      </c>
      <c r="M83" s="1034">
        <v>0</v>
      </c>
      <c r="N83" s="1034">
        <f t="shared" si="48"/>
        <v>0</v>
      </c>
      <c r="O83" s="1034">
        <v>0</v>
      </c>
      <c r="P83" s="1034">
        <f t="shared" si="49"/>
        <v>0</v>
      </c>
      <c r="Q83" s="1034">
        <v>0</v>
      </c>
      <c r="R83" s="1034">
        <f t="shared" si="50"/>
        <v>0</v>
      </c>
      <c r="S83" s="1034">
        <v>0</v>
      </c>
      <c r="T83" s="1034">
        <f t="shared" si="51"/>
        <v>0</v>
      </c>
      <c r="U83" s="1034">
        <v>0</v>
      </c>
      <c r="V83" s="1034">
        <f t="shared" si="52"/>
        <v>0</v>
      </c>
      <c r="W83" s="1034">
        <v>0</v>
      </c>
      <c r="X83" s="1034">
        <f t="shared" si="53"/>
        <v>0</v>
      </c>
      <c r="Y83" s="1034">
        <v>0</v>
      </c>
      <c r="Z83" s="1034">
        <f t="shared" si="54"/>
        <v>0</v>
      </c>
      <c r="AA83" s="1034">
        <v>0</v>
      </c>
      <c r="AB83" s="1034">
        <f t="shared" si="55"/>
        <v>0</v>
      </c>
    </row>
    <row r="84" spans="1:28" ht="24" customHeight="1" thickTop="1" thickBot="1" x14ac:dyDescent="0.3">
      <c r="A84" s="559">
        <v>7012003</v>
      </c>
      <c r="B84" s="559" t="s">
        <v>545</v>
      </c>
      <c r="C84" s="1033">
        <v>0</v>
      </c>
      <c r="D84" s="1034">
        <v>1817280.14</v>
      </c>
      <c r="E84" s="1034">
        <v>0</v>
      </c>
      <c r="F84" s="1034">
        <f t="shared" ref="F84:F103" si="56">($D84*$E$1)/$AC$1</f>
        <v>169407.47067796611</v>
      </c>
      <c r="G84" s="1034">
        <v>0</v>
      </c>
      <c r="H84" s="1034">
        <f t="shared" si="45"/>
        <v>146306.45194915251</v>
      </c>
      <c r="I84" s="1034">
        <v>0</v>
      </c>
      <c r="J84" s="1034">
        <f t="shared" si="46"/>
        <v>154006.79152542373</v>
      </c>
      <c r="K84" s="1034">
        <v>0</v>
      </c>
      <c r="L84" s="1034">
        <f t="shared" si="47"/>
        <v>161707.13110169492</v>
      </c>
      <c r="M84" s="1034">
        <v>0</v>
      </c>
      <c r="N84" s="1034">
        <f t="shared" si="48"/>
        <v>169407.47067796611</v>
      </c>
      <c r="O84" s="1034">
        <v>0</v>
      </c>
      <c r="P84" s="1034">
        <f t="shared" si="49"/>
        <v>161707.13110169492</v>
      </c>
      <c r="Q84" s="1034">
        <v>0</v>
      </c>
      <c r="R84" s="1034">
        <f t="shared" si="50"/>
        <v>169407.47067796611</v>
      </c>
      <c r="S84" s="1034">
        <v>0</v>
      </c>
      <c r="T84" s="1034">
        <f t="shared" si="51"/>
        <v>92404.074915254241</v>
      </c>
      <c r="U84" s="1034">
        <v>0</v>
      </c>
      <c r="V84" s="1034">
        <f t="shared" si="52"/>
        <v>154006.79152542373</v>
      </c>
      <c r="W84" s="1034">
        <v>0</v>
      </c>
      <c r="X84" s="1034">
        <f t="shared" si="53"/>
        <v>169407.47067796611</v>
      </c>
      <c r="Y84" s="1034">
        <v>0</v>
      </c>
      <c r="Z84" s="1034">
        <f t="shared" si="54"/>
        <v>161707.13110169492</v>
      </c>
      <c r="AA84" s="1034">
        <v>0</v>
      </c>
      <c r="AB84" s="1034">
        <f t="shared" si="55"/>
        <v>107804.7540677966</v>
      </c>
    </row>
    <row r="85" spans="1:28" ht="24" customHeight="1" thickTop="1" thickBot="1" x14ac:dyDescent="0.3">
      <c r="A85" s="559">
        <v>7012004</v>
      </c>
      <c r="B85" s="559" t="s">
        <v>1137</v>
      </c>
      <c r="C85" s="1033">
        <v>0</v>
      </c>
      <c r="D85" s="1034">
        <v>0</v>
      </c>
      <c r="E85" s="1034">
        <v>0</v>
      </c>
      <c r="F85" s="1034">
        <f t="shared" si="56"/>
        <v>0</v>
      </c>
      <c r="G85" s="1034">
        <v>0</v>
      </c>
      <c r="H85" s="1034">
        <f t="shared" si="45"/>
        <v>0</v>
      </c>
      <c r="I85" s="1034">
        <v>0</v>
      </c>
      <c r="J85" s="1034">
        <f t="shared" si="46"/>
        <v>0</v>
      </c>
      <c r="K85" s="1034">
        <v>0</v>
      </c>
      <c r="L85" s="1034">
        <f t="shared" si="47"/>
        <v>0</v>
      </c>
      <c r="M85" s="1034">
        <v>0</v>
      </c>
      <c r="N85" s="1034">
        <f t="shared" si="48"/>
        <v>0</v>
      </c>
      <c r="O85" s="1034">
        <v>0</v>
      </c>
      <c r="P85" s="1034">
        <f t="shared" si="49"/>
        <v>0</v>
      </c>
      <c r="Q85" s="1034">
        <v>0</v>
      </c>
      <c r="R85" s="1034">
        <f t="shared" si="50"/>
        <v>0</v>
      </c>
      <c r="S85" s="1034">
        <v>0</v>
      </c>
      <c r="T85" s="1034">
        <f t="shared" si="51"/>
        <v>0</v>
      </c>
      <c r="U85" s="1034">
        <v>0</v>
      </c>
      <c r="V85" s="1034">
        <f t="shared" si="52"/>
        <v>0</v>
      </c>
      <c r="W85" s="1034">
        <v>0</v>
      </c>
      <c r="X85" s="1034">
        <f t="shared" si="53"/>
        <v>0</v>
      </c>
      <c r="Y85" s="1034">
        <v>0</v>
      </c>
      <c r="Z85" s="1034">
        <f t="shared" si="54"/>
        <v>0</v>
      </c>
      <c r="AA85" s="1034">
        <v>0</v>
      </c>
      <c r="AB85" s="1034">
        <f t="shared" si="55"/>
        <v>0</v>
      </c>
    </row>
    <row r="86" spans="1:28" ht="24" customHeight="1" thickTop="1" thickBot="1" x14ac:dyDescent="0.3">
      <c r="A86" s="559">
        <v>7012005</v>
      </c>
      <c r="B86" s="559" t="s">
        <v>1138</v>
      </c>
      <c r="C86" s="1033">
        <v>0</v>
      </c>
      <c r="D86" s="1034">
        <v>0</v>
      </c>
      <c r="E86" s="1034">
        <v>0</v>
      </c>
      <c r="F86" s="1034">
        <f t="shared" si="56"/>
        <v>0</v>
      </c>
      <c r="G86" s="1034">
        <v>0</v>
      </c>
      <c r="H86" s="1034">
        <f t="shared" si="45"/>
        <v>0</v>
      </c>
      <c r="I86" s="1034">
        <v>0</v>
      </c>
      <c r="J86" s="1034">
        <f t="shared" si="46"/>
        <v>0</v>
      </c>
      <c r="K86" s="1034">
        <v>0</v>
      </c>
      <c r="L86" s="1034">
        <f t="shared" si="47"/>
        <v>0</v>
      </c>
      <c r="M86" s="1034">
        <v>0</v>
      </c>
      <c r="N86" s="1034">
        <f t="shared" si="48"/>
        <v>0</v>
      </c>
      <c r="O86" s="1034">
        <v>0</v>
      </c>
      <c r="P86" s="1034">
        <f t="shared" si="49"/>
        <v>0</v>
      </c>
      <c r="Q86" s="1034">
        <v>0</v>
      </c>
      <c r="R86" s="1034">
        <f t="shared" si="50"/>
        <v>0</v>
      </c>
      <c r="S86" s="1034">
        <v>0</v>
      </c>
      <c r="T86" s="1034">
        <f t="shared" si="51"/>
        <v>0</v>
      </c>
      <c r="U86" s="1034">
        <v>0</v>
      </c>
      <c r="V86" s="1034">
        <f t="shared" si="52"/>
        <v>0</v>
      </c>
      <c r="W86" s="1034">
        <v>0</v>
      </c>
      <c r="X86" s="1034">
        <f t="shared" si="53"/>
        <v>0</v>
      </c>
      <c r="Y86" s="1034">
        <v>0</v>
      </c>
      <c r="Z86" s="1034">
        <f t="shared" si="54"/>
        <v>0</v>
      </c>
      <c r="AA86" s="1034">
        <v>0</v>
      </c>
      <c r="AB86" s="1034">
        <f t="shared" si="55"/>
        <v>0</v>
      </c>
    </row>
    <row r="87" spans="1:28" ht="24" customHeight="1" thickTop="1" thickBot="1" x14ac:dyDescent="0.3">
      <c r="A87" s="559">
        <v>7042000</v>
      </c>
      <c r="B87" s="559" t="s">
        <v>1139</v>
      </c>
      <c r="C87" s="1033">
        <v>0</v>
      </c>
      <c r="D87" s="1034">
        <v>0</v>
      </c>
      <c r="E87" s="1034">
        <v>0</v>
      </c>
      <c r="F87" s="1034">
        <f t="shared" si="56"/>
        <v>0</v>
      </c>
      <c r="G87" s="1034">
        <v>0</v>
      </c>
      <c r="H87" s="1034">
        <f t="shared" si="45"/>
        <v>0</v>
      </c>
      <c r="I87" s="1034">
        <v>0</v>
      </c>
      <c r="J87" s="1034">
        <f t="shared" si="46"/>
        <v>0</v>
      </c>
      <c r="K87" s="1034">
        <v>0</v>
      </c>
      <c r="L87" s="1034">
        <f t="shared" si="47"/>
        <v>0</v>
      </c>
      <c r="M87" s="1034">
        <v>0</v>
      </c>
      <c r="N87" s="1034">
        <f t="shared" si="48"/>
        <v>0</v>
      </c>
      <c r="O87" s="1034">
        <v>0</v>
      </c>
      <c r="P87" s="1034">
        <f t="shared" si="49"/>
        <v>0</v>
      </c>
      <c r="Q87" s="1034">
        <v>0</v>
      </c>
      <c r="R87" s="1034">
        <f t="shared" si="50"/>
        <v>0</v>
      </c>
      <c r="S87" s="1034">
        <v>0</v>
      </c>
      <c r="T87" s="1034">
        <f t="shared" si="51"/>
        <v>0</v>
      </c>
      <c r="U87" s="1034">
        <v>0</v>
      </c>
      <c r="V87" s="1034">
        <f t="shared" si="52"/>
        <v>0</v>
      </c>
      <c r="W87" s="1034">
        <v>0</v>
      </c>
      <c r="X87" s="1034">
        <f t="shared" si="53"/>
        <v>0</v>
      </c>
      <c r="Y87" s="1034">
        <v>0</v>
      </c>
      <c r="Z87" s="1034">
        <f t="shared" si="54"/>
        <v>0</v>
      </c>
      <c r="AA87" s="1034">
        <v>0</v>
      </c>
      <c r="AB87" s="1034">
        <f t="shared" si="55"/>
        <v>0</v>
      </c>
    </row>
    <row r="88" spans="1:28" ht="24" customHeight="1" thickTop="1" thickBot="1" x14ac:dyDescent="0.3">
      <c r="A88" s="559">
        <v>7082000</v>
      </c>
      <c r="B88" s="559" t="s">
        <v>550</v>
      </c>
      <c r="C88" s="1033">
        <v>0</v>
      </c>
      <c r="D88" s="1034">
        <v>0</v>
      </c>
      <c r="E88" s="1034">
        <f>($C88*$E$1)/$AC$1</f>
        <v>0</v>
      </c>
      <c r="F88" s="1034">
        <f t="shared" si="56"/>
        <v>0</v>
      </c>
      <c r="G88" s="1034">
        <f>($C88*$G$1)/$AC$1</f>
        <v>0</v>
      </c>
      <c r="H88" s="1034">
        <v>0</v>
      </c>
      <c r="I88" s="1034">
        <f>($C88*$I$1)/$AC$1</f>
        <v>0</v>
      </c>
      <c r="J88" s="1034">
        <v>0</v>
      </c>
      <c r="K88" s="1034">
        <f>($C88*$K$1)/$AC$1</f>
        <v>0</v>
      </c>
      <c r="L88" s="1034">
        <v>0</v>
      </c>
      <c r="M88" s="1034">
        <f>($C88*$M$1)/$AC$1</f>
        <v>0</v>
      </c>
      <c r="N88" s="1034">
        <v>0</v>
      </c>
      <c r="O88" s="1034">
        <f>($C88*$O$1)/$AC$1</f>
        <v>0</v>
      </c>
      <c r="P88" s="1034">
        <v>0</v>
      </c>
      <c r="Q88" s="1034">
        <f>($C88*$Q$1)/$AC$1</f>
        <v>0</v>
      </c>
      <c r="R88" s="1034">
        <v>0</v>
      </c>
      <c r="S88" s="1034">
        <f>($C88*$S$1)/$AC$1</f>
        <v>0</v>
      </c>
      <c r="T88" s="1034">
        <v>0</v>
      </c>
      <c r="U88" s="1034">
        <f>($C88*$U$1)/$AC$1</f>
        <v>0</v>
      </c>
      <c r="V88" s="1034">
        <v>0</v>
      </c>
      <c r="W88" s="1034">
        <f>($C88*$W$1)/$AC$1</f>
        <v>0</v>
      </c>
      <c r="X88" s="1034">
        <v>0</v>
      </c>
      <c r="Y88" s="1034">
        <f>($C88*$Y$1)/$AC$1</f>
        <v>0</v>
      </c>
      <c r="Z88" s="1034">
        <v>0</v>
      </c>
      <c r="AA88" s="1034">
        <f>($C88*$AA$1)/$AC$1</f>
        <v>0</v>
      </c>
      <c r="AB88" s="1034">
        <v>0</v>
      </c>
    </row>
    <row r="89" spans="1:28" ht="24" customHeight="1" thickTop="1" thickBot="1" x14ac:dyDescent="0.3">
      <c r="A89" s="559">
        <v>7082003</v>
      </c>
      <c r="B89" s="559" t="s">
        <v>552</v>
      </c>
      <c r="C89" s="1033">
        <v>0</v>
      </c>
      <c r="D89" s="1034">
        <v>0</v>
      </c>
      <c r="E89" s="1034">
        <f>($C89*$E$1)/$AC$1</f>
        <v>0</v>
      </c>
      <c r="F89" s="1034">
        <f t="shared" si="56"/>
        <v>0</v>
      </c>
      <c r="G89" s="1034">
        <f>($C89*$G$1)/$AC$1</f>
        <v>0</v>
      </c>
      <c r="H89" s="1034">
        <v>0</v>
      </c>
      <c r="I89" s="1034">
        <f>($C89*$I$1)/$AC$1</f>
        <v>0</v>
      </c>
      <c r="J89" s="1034">
        <v>0</v>
      </c>
      <c r="K89" s="1034">
        <f>($C89*$K$1)/$AC$1</f>
        <v>0</v>
      </c>
      <c r="L89" s="1034">
        <v>0</v>
      </c>
      <c r="M89" s="1034">
        <f>($C89*$M$1)/$AC$1</f>
        <v>0</v>
      </c>
      <c r="N89" s="1034">
        <v>0</v>
      </c>
      <c r="O89" s="1034">
        <f>($C89*$O$1)/$AC$1</f>
        <v>0</v>
      </c>
      <c r="P89" s="1034">
        <v>0</v>
      </c>
      <c r="Q89" s="1034">
        <f>($C89*$Q$1)/$AC$1</f>
        <v>0</v>
      </c>
      <c r="R89" s="1034">
        <v>0</v>
      </c>
      <c r="S89" s="1034">
        <f>($C89*$S$1)/$AC$1</f>
        <v>0</v>
      </c>
      <c r="T89" s="1034">
        <v>0</v>
      </c>
      <c r="U89" s="1034">
        <f>($C89*$U$1)/$AC$1</f>
        <v>0</v>
      </c>
      <c r="V89" s="1034">
        <v>0</v>
      </c>
      <c r="W89" s="1034">
        <f>($C89*$W$1)/$AC$1</f>
        <v>0</v>
      </c>
      <c r="X89" s="1034">
        <v>0</v>
      </c>
      <c r="Y89" s="1034">
        <f>($C89*$Y$1)/$AC$1</f>
        <v>0</v>
      </c>
      <c r="Z89" s="1034">
        <v>0</v>
      </c>
      <c r="AA89" s="1034">
        <f>($C89*$AA$1)/$AC$1</f>
        <v>0</v>
      </c>
      <c r="AB89" s="1034">
        <v>0</v>
      </c>
    </row>
    <row r="90" spans="1:28" ht="24" customHeight="1" thickTop="1" thickBot="1" x14ac:dyDescent="0.3">
      <c r="A90" s="559" t="s">
        <v>553</v>
      </c>
      <c r="B90" s="1036" t="s">
        <v>1140</v>
      </c>
      <c r="C90" s="1033">
        <v>0</v>
      </c>
      <c r="D90" s="1034">
        <v>50388</v>
      </c>
      <c r="E90" s="1034">
        <v>0</v>
      </c>
      <c r="F90" s="1034">
        <f>D90/11</f>
        <v>4580.727272727273</v>
      </c>
      <c r="G90" s="1034">
        <v>0</v>
      </c>
      <c r="H90" s="1034">
        <f>D90/11</f>
        <v>4580.727272727273</v>
      </c>
      <c r="I90" s="1034">
        <v>0</v>
      </c>
      <c r="J90" s="1034">
        <f>D90/11</f>
        <v>4580.727272727273</v>
      </c>
      <c r="K90" s="1034">
        <v>0</v>
      </c>
      <c r="L90" s="1034">
        <f>D90/11</f>
        <v>4580.727272727273</v>
      </c>
      <c r="M90" s="1034">
        <v>0</v>
      </c>
      <c r="N90" s="1034">
        <f>D90/11</f>
        <v>4580.727272727273</v>
      </c>
      <c r="O90" s="1034">
        <v>0</v>
      </c>
      <c r="P90" s="1034">
        <f>$D90/11</f>
        <v>4580.727272727273</v>
      </c>
      <c r="Q90" s="1034">
        <v>0</v>
      </c>
      <c r="R90" s="1034">
        <f>$D90/11</f>
        <v>4580.727272727273</v>
      </c>
      <c r="S90" s="1034">
        <v>0</v>
      </c>
      <c r="T90" s="1034">
        <f>($D90/11)/2</f>
        <v>2290.3636363636365</v>
      </c>
      <c r="U90" s="1034">
        <v>0</v>
      </c>
      <c r="V90" s="1034">
        <f>$D90/11</f>
        <v>4580.727272727273</v>
      </c>
      <c r="W90" s="1034">
        <v>0</v>
      </c>
      <c r="X90" s="1034">
        <f>$D90/11</f>
        <v>4580.727272727273</v>
      </c>
      <c r="Y90" s="1034">
        <v>0</v>
      </c>
      <c r="Z90" s="1034">
        <f>$D90/11</f>
        <v>4580.727272727273</v>
      </c>
      <c r="AA90" s="1034">
        <v>0</v>
      </c>
      <c r="AB90" s="1034">
        <f>($D90/11)/2</f>
        <v>2290.3636363636365</v>
      </c>
    </row>
    <row r="91" spans="1:28" ht="24" customHeight="1" thickTop="1" thickBot="1" x14ac:dyDescent="0.3">
      <c r="A91" s="559" t="s">
        <v>554</v>
      </c>
      <c r="B91" s="559" t="s">
        <v>555</v>
      </c>
      <c r="C91" s="1033">
        <v>0</v>
      </c>
      <c r="D91" s="1034">
        <v>0</v>
      </c>
      <c r="E91" s="1034">
        <v>0</v>
      </c>
      <c r="F91" s="1034">
        <f t="shared" si="56"/>
        <v>0</v>
      </c>
      <c r="G91" s="1034">
        <v>0</v>
      </c>
      <c r="H91" s="1034">
        <f t="shared" ref="H91:H103" si="57">($D91*$G$1)/$AC$1</f>
        <v>0</v>
      </c>
      <c r="I91" s="1034">
        <v>0</v>
      </c>
      <c r="J91" s="1034">
        <f>($D91*$I$1)/$AC$1</f>
        <v>0</v>
      </c>
      <c r="K91" s="1034">
        <v>0</v>
      </c>
      <c r="L91" s="1034">
        <f>($D91*$K$1)/$AC$1</f>
        <v>0</v>
      </c>
      <c r="M91" s="1034">
        <v>0</v>
      </c>
      <c r="N91" s="1034">
        <f>($D91*$M$1)/$AC$1</f>
        <v>0</v>
      </c>
      <c r="O91" s="1034">
        <v>0</v>
      </c>
      <c r="P91" s="1034">
        <f>($D91*$O$1)/$AC$1</f>
        <v>0</v>
      </c>
      <c r="Q91" s="1034">
        <v>0</v>
      </c>
      <c r="R91" s="1034">
        <f>($D91*$Q$1)/$AC$1</f>
        <v>0</v>
      </c>
      <c r="S91" s="1034">
        <v>0</v>
      </c>
      <c r="T91" s="1034">
        <f>($D91*$S$1)/$AC$1</f>
        <v>0</v>
      </c>
      <c r="U91" s="1034">
        <v>0</v>
      </c>
      <c r="V91" s="1034">
        <f>($D91*$U$1)/$AC$1</f>
        <v>0</v>
      </c>
      <c r="W91" s="1034">
        <v>0</v>
      </c>
      <c r="X91" s="1034">
        <f>($D91*$W$1)/$AC$1</f>
        <v>0</v>
      </c>
      <c r="Y91" s="1034">
        <v>0</v>
      </c>
      <c r="Z91" s="1034">
        <f>($D91*$Y$1)/$AC$1</f>
        <v>0</v>
      </c>
      <c r="AA91" s="1034">
        <v>0</v>
      </c>
      <c r="AB91" s="1034">
        <f>($D91*$AA$1)/$AC$1</f>
        <v>0</v>
      </c>
    </row>
    <row r="92" spans="1:28" ht="24" customHeight="1" thickTop="1" thickBot="1" x14ac:dyDescent="0.3">
      <c r="A92" s="1035">
        <v>7630000</v>
      </c>
      <c r="B92" s="559" t="s">
        <v>1128</v>
      </c>
      <c r="C92" s="1428">
        <v>0</v>
      </c>
      <c r="D92" s="1429">
        <v>22638.27</v>
      </c>
      <c r="E92" s="1034">
        <v>0</v>
      </c>
      <c r="F92" s="1034">
        <f t="shared" si="56"/>
        <v>2110.3472033898306</v>
      </c>
      <c r="G92" s="1034">
        <v>0</v>
      </c>
      <c r="H92" s="1034">
        <f t="shared" si="57"/>
        <v>1822.5725847457627</v>
      </c>
      <c r="I92" s="1034">
        <v>0</v>
      </c>
      <c r="J92" s="1034">
        <f>($D92*$I$1)/$AC$1</f>
        <v>1918.4974576271188</v>
      </c>
      <c r="K92" s="1034">
        <v>0</v>
      </c>
      <c r="L92" s="1034">
        <f>($D92*$K$1)/$AC$1</f>
        <v>2014.4223305084745</v>
      </c>
      <c r="M92" s="1034">
        <v>0</v>
      </c>
      <c r="N92" s="1034">
        <f>($D92*$M$1)/$AC$1</f>
        <v>2110.3472033898306</v>
      </c>
      <c r="O92" s="1034">
        <v>0</v>
      </c>
      <c r="P92" s="1034">
        <f>($D92*$O$1)/$AC$1</f>
        <v>2014.4223305084745</v>
      </c>
      <c r="Q92" s="1034">
        <v>0</v>
      </c>
      <c r="R92" s="1034">
        <f>($D92*$Q$1)/$AC$1</f>
        <v>2110.3472033898306</v>
      </c>
      <c r="S92" s="1034">
        <v>0</v>
      </c>
      <c r="T92" s="1034">
        <f>($D92*$S$1)/$AC$1</f>
        <v>1151.0984745762712</v>
      </c>
      <c r="U92" s="1034">
        <v>0</v>
      </c>
      <c r="V92" s="1034">
        <f>($D92*$U$1)/$AC$1</f>
        <v>1918.4974576271188</v>
      </c>
      <c r="W92" s="1034">
        <v>0</v>
      </c>
      <c r="X92" s="1034">
        <f>($D92*$W$1)/$AC$1</f>
        <v>2110.3472033898306</v>
      </c>
      <c r="Y92" s="1034">
        <v>0</v>
      </c>
      <c r="Z92" s="1034">
        <f>($D92*$Y$1)/$AC$1</f>
        <v>2014.4223305084745</v>
      </c>
      <c r="AA92" s="1034">
        <v>0</v>
      </c>
      <c r="AB92" s="1034">
        <f>($D92*$AA$1)/$AC$1</f>
        <v>1342.9482203389832</v>
      </c>
    </row>
    <row r="93" spans="1:28" ht="24" customHeight="1" thickTop="1" thickBot="1" x14ac:dyDescent="0.3">
      <c r="A93" s="559" t="s">
        <v>556</v>
      </c>
      <c r="B93" s="559" t="s">
        <v>557</v>
      </c>
      <c r="C93" s="1033">
        <v>0</v>
      </c>
      <c r="D93" s="1034">
        <v>0</v>
      </c>
      <c r="E93" s="1034">
        <v>0</v>
      </c>
      <c r="F93" s="1034">
        <f t="shared" si="56"/>
        <v>0</v>
      </c>
      <c r="G93" s="1034">
        <v>0</v>
      </c>
      <c r="H93" s="1034">
        <f t="shared" si="57"/>
        <v>0</v>
      </c>
      <c r="I93" s="1034">
        <v>0</v>
      </c>
      <c r="J93" s="1034">
        <f t="shared" ref="J93:J103" si="58">($D93*$I$1)/$AC$1</f>
        <v>0</v>
      </c>
      <c r="K93" s="1034">
        <v>0</v>
      </c>
      <c r="L93" s="1034">
        <f t="shared" ref="L93:L103" si="59">($D93*$K$1)/$AC$1</f>
        <v>0</v>
      </c>
      <c r="M93" s="1034">
        <v>0</v>
      </c>
      <c r="N93" s="1034">
        <f t="shared" ref="N93:N103" si="60">($D93*$M$1)/$AC$1</f>
        <v>0</v>
      </c>
      <c r="O93" s="1034">
        <v>0</v>
      </c>
      <c r="P93" s="1034">
        <f t="shared" ref="P93:P103" si="61">($D93*$O$1)/$AC$1</f>
        <v>0</v>
      </c>
      <c r="Q93" s="1034">
        <v>0</v>
      </c>
      <c r="R93" s="1034">
        <f t="shared" ref="R93:R103" si="62">($D93*$Q$1)/$AC$1</f>
        <v>0</v>
      </c>
      <c r="S93" s="1034">
        <v>0</v>
      </c>
      <c r="T93" s="1034">
        <f t="shared" ref="T93:T103" si="63">($D93*$S$1)/$AC$1</f>
        <v>0</v>
      </c>
      <c r="U93" s="1034">
        <v>0</v>
      </c>
      <c r="V93" s="1034">
        <f t="shared" ref="V93:V103" si="64">($D93*$U$1)/$AC$1</f>
        <v>0</v>
      </c>
      <c r="W93" s="1034">
        <v>0</v>
      </c>
      <c r="X93" s="1034">
        <f t="shared" ref="X93:X103" si="65">($D93*$W$1)/$AC$1</f>
        <v>0</v>
      </c>
      <c r="Y93" s="1034">
        <v>0</v>
      </c>
      <c r="Z93" s="1034">
        <f t="shared" ref="Z93:Z103" si="66">($D93*$Y$1)/$AC$1</f>
        <v>0</v>
      </c>
      <c r="AA93" s="1034">
        <v>0</v>
      </c>
      <c r="AB93" s="1034">
        <f t="shared" ref="AB93:AB103" si="67">($D93*$AA$1)/$AC$1</f>
        <v>0</v>
      </c>
    </row>
    <row r="94" spans="1:28" ht="24" customHeight="1" thickTop="1" thickBot="1" x14ac:dyDescent="0.3">
      <c r="A94" s="1035">
        <v>7690029</v>
      </c>
      <c r="B94" s="559" t="s">
        <v>1129</v>
      </c>
      <c r="C94" s="1428">
        <v>0</v>
      </c>
      <c r="D94" s="1429">
        <v>2639.08</v>
      </c>
      <c r="E94" s="1034">
        <v>0</v>
      </c>
      <c r="F94" s="1034">
        <f t="shared" si="56"/>
        <v>246.01593220338981</v>
      </c>
      <c r="G94" s="1034">
        <v>0</v>
      </c>
      <c r="H94" s="1034">
        <f t="shared" si="57"/>
        <v>212.46830508474574</v>
      </c>
      <c r="I94" s="1034">
        <v>0</v>
      </c>
      <c r="J94" s="1034">
        <f t="shared" si="58"/>
        <v>223.65084745762712</v>
      </c>
      <c r="K94" s="1034">
        <v>0</v>
      </c>
      <c r="L94" s="1034">
        <f t="shared" si="59"/>
        <v>234.83338983050848</v>
      </c>
      <c r="M94" s="1034">
        <v>0</v>
      </c>
      <c r="N94" s="1034">
        <f t="shared" si="60"/>
        <v>246.01593220338981</v>
      </c>
      <c r="O94" s="1034">
        <v>0</v>
      </c>
      <c r="P94" s="1034">
        <f t="shared" si="61"/>
        <v>234.83338983050848</v>
      </c>
      <c r="Q94" s="1034">
        <v>0</v>
      </c>
      <c r="R94" s="1034">
        <f t="shared" si="62"/>
        <v>246.01593220338981</v>
      </c>
      <c r="S94" s="1034">
        <v>0</v>
      </c>
      <c r="T94" s="1034">
        <f t="shared" si="63"/>
        <v>134.19050847457626</v>
      </c>
      <c r="U94" s="1034">
        <v>0</v>
      </c>
      <c r="V94" s="1034">
        <f t="shared" si="64"/>
        <v>223.65084745762712</v>
      </c>
      <c r="W94" s="1034">
        <v>0</v>
      </c>
      <c r="X94" s="1034">
        <f t="shared" si="65"/>
        <v>246.01593220338981</v>
      </c>
      <c r="Y94" s="1034">
        <v>0</v>
      </c>
      <c r="Z94" s="1034">
        <f t="shared" si="66"/>
        <v>234.83338983050848</v>
      </c>
      <c r="AA94" s="1034">
        <v>0</v>
      </c>
      <c r="AB94" s="1034">
        <f t="shared" si="67"/>
        <v>156.55559322033898</v>
      </c>
    </row>
    <row r="95" spans="1:28" ht="24" customHeight="1" thickTop="1" thickBot="1" x14ac:dyDescent="0.3">
      <c r="A95" s="1035">
        <v>7690806</v>
      </c>
      <c r="B95" s="559" t="s">
        <v>1018</v>
      </c>
      <c r="C95" s="1428">
        <v>0</v>
      </c>
      <c r="D95" s="1429">
        <v>0</v>
      </c>
      <c r="E95" s="1034">
        <v>0</v>
      </c>
      <c r="F95" s="1034">
        <f t="shared" si="56"/>
        <v>0</v>
      </c>
      <c r="G95" s="1034">
        <v>0</v>
      </c>
      <c r="H95" s="1034">
        <f t="shared" si="57"/>
        <v>0</v>
      </c>
      <c r="I95" s="1034">
        <v>0</v>
      </c>
      <c r="J95" s="1034">
        <f t="shared" si="58"/>
        <v>0</v>
      </c>
      <c r="K95" s="1034">
        <v>0</v>
      </c>
      <c r="L95" s="1034">
        <f t="shared" si="59"/>
        <v>0</v>
      </c>
      <c r="M95" s="1034">
        <v>0</v>
      </c>
      <c r="N95" s="1034">
        <f t="shared" si="60"/>
        <v>0</v>
      </c>
      <c r="O95" s="1034">
        <v>0</v>
      </c>
      <c r="P95" s="1034">
        <f t="shared" si="61"/>
        <v>0</v>
      </c>
      <c r="Q95" s="1034">
        <v>0</v>
      </c>
      <c r="R95" s="1034">
        <f t="shared" si="62"/>
        <v>0</v>
      </c>
      <c r="S95" s="1034">
        <v>0</v>
      </c>
      <c r="T95" s="1034">
        <f t="shared" si="63"/>
        <v>0</v>
      </c>
      <c r="U95" s="1034">
        <v>0</v>
      </c>
      <c r="V95" s="1034">
        <f t="shared" si="64"/>
        <v>0</v>
      </c>
      <c r="W95" s="1034">
        <v>0</v>
      </c>
      <c r="X95" s="1034">
        <f t="shared" si="65"/>
        <v>0</v>
      </c>
      <c r="Y95" s="1034">
        <v>0</v>
      </c>
      <c r="Z95" s="1034">
        <f t="shared" si="66"/>
        <v>0</v>
      </c>
      <c r="AA95" s="1034">
        <v>0</v>
      </c>
      <c r="AB95" s="1034">
        <f t="shared" si="67"/>
        <v>0</v>
      </c>
    </row>
    <row r="96" spans="1:28" ht="24" customHeight="1" thickTop="1" thickBot="1" x14ac:dyDescent="0.3">
      <c r="A96" s="559" t="s">
        <v>558</v>
      </c>
      <c r="B96" s="559" t="s">
        <v>559</v>
      </c>
      <c r="C96" s="1033">
        <v>0</v>
      </c>
      <c r="D96" s="1034">
        <v>0</v>
      </c>
      <c r="E96" s="1034">
        <v>0</v>
      </c>
      <c r="F96" s="1034">
        <f t="shared" si="56"/>
        <v>0</v>
      </c>
      <c r="G96" s="1034">
        <v>0</v>
      </c>
      <c r="H96" s="1034">
        <f t="shared" si="57"/>
        <v>0</v>
      </c>
      <c r="I96" s="1034">
        <v>0</v>
      </c>
      <c r="J96" s="1034">
        <f t="shared" si="58"/>
        <v>0</v>
      </c>
      <c r="K96" s="1034">
        <v>0</v>
      </c>
      <c r="L96" s="1034">
        <f t="shared" si="59"/>
        <v>0</v>
      </c>
      <c r="M96" s="1034">
        <v>0</v>
      </c>
      <c r="N96" s="1034">
        <f t="shared" si="60"/>
        <v>0</v>
      </c>
      <c r="O96" s="1034">
        <v>0</v>
      </c>
      <c r="P96" s="1034">
        <f t="shared" si="61"/>
        <v>0</v>
      </c>
      <c r="Q96" s="1034">
        <v>0</v>
      </c>
      <c r="R96" s="1034">
        <f t="shared" si="62"/>
        <v>0</v>
      </c>
      <c r="S96" s="1034">
        <v>0</v>
      </c>
      <c r="T96" s="1034">
        <f t="shared" si="63"/>
        <v>0</v>
      </c>
      <c r="U96" s="1034">
        <v>0</v>
      </c>
      <c r="V96" s="1034">
        <f t="shared" si="64"/>
        <v>0</v>
      </c>
      <c r="W96" s="1034">
        <v>0</v>
      </c>
      <c r="X96" s="1034">
        <f t="shared" si="65"/>
        <v>0</v>
      </c>
      <c r="Y96" s="1034">
        <v>0</v>
      </c>
      <c r="Z96" s="1034">
        <f t="shared" si="66"/>
        <v>0</v>
      </c>
      <c r="AA96" s="1034">
        <v>0</v>
      </c>
      <c r="AB96" s="1034">
        <f t="shared" si="67"/>
        <v>0</v>
      </c>
    </row>
    <row r="97" spans="1:28" ht="24" customHeight="1" thickTop="1" thickBot="1" x14ac:dyDescent="0.3">
      <c r="A97" s="559" t="s">
        <v>560</v>
      </c>
      <c r="B97" s="559" t="s">
        <v>561</v>
      </c>
      <c r="C97" s="1033">
        <v>0</v>
      </c>
      <c r="D97" s="1034">
        <v>0</v>
      </c>
      <c r="E97" s="1034">
        <v>0</v>
      </c>
      <c r="F97" s="1034">
        <f t="shared" si="56"/>
        <v>0</v>
      </c>
      <c r="G97" s="1034">
        <v>0</v>
      </c>
      <c r="H97" s="1034">
        <f t="shared" si="57"/>
        <v>0</v>
      </c>
      <c r="I97" s="1034">
        <v>0</v>
      </c>
      <c r="J97" s="1034">
        <f t="shared" si="58"/>
        <v>0</v>
      </c>
      <c r="K97" s="1034">
        <v>0</v>
      </c>
      <c r="L97" s="1034">
        <f t="shared" si="59"/>
        <v>0</v>
      </c>
      <c r="M97" s="1034">
        <v>0</v>
      </c>
      <c r="N97" s="1034">
        <f t="shared" si="60"/>
        <v>0</v>
      </c>
      <c r="O97" s="1034">
        <v>0</v>
      </c>
      <c r="P97" s="1034">
        <f t="shared" si="61"/>
        <v>0</v>
      </c>
      <c r="Q97" s="1034">
        <v>0</v>
      </c>
      <c r="R97" s="1034">
        <f t="shared" si="62"/>
        <v>0</v>
      </c>
      <c r="S97" s="1034">
        <v>0</v>
      </c>
      <c r="T97" s="1034">
        <f t="shared" si="63"/>
        <v>0</v>
      </c>
      <c r="U97" s="1034">
        <v>0</v>
      </c>
      <c r="V97" s="1034">
        <f t="shared" si="64"/>
        <v>0</v>
      </c>
      <c r="W97" s="1034">
        <v>0</v>
      </c>
      <c r="X97" s="1034">
        <f t="shared" si="65"/>
        <v>0</v>
      </c>
      <c r="Y97" s="1034">
        <v>0</v>
      </c>
      <c r="Z97" s="1034">
        <f t="shared" si="66"/>
        <v>0</v>
      </c>
      <c r="AA97" s="1034">
        <v>0</v>
      </c>
      <c r="AB97" s="1034">
        <f t="shared" si="67"/>
        <v>0</v>
      </c>
    </row>
    <row r="98" spans="1:28" ht="24" customHeight="1" thickTop="1" thickBot="1" x14ac:dyDescent="0.3">
      <c r="A98" s="559" t="s">
        <v>562</v>
      </c>
      <c r="B98" s="559" t="s">
        <v>563</v>
      </c>
      <c r="C98" s="1430">
        <v>0</v>
      </c>
      <c r="D98" s="1431">
        <v>0</v>
      </c>
      <c r="E98" s="1431">
        <v>0</v>
      </c>
      <c r="F98" s="1431">
        <f t="shared" si="56"/>
        <v>0</v>
      </c>
      <c r="G98" s="1431">
        <v>0</v>
      </c>
      <c r="H98" s="1431">
        <f t="shared" si="57"/>
        <v>0</v>
      </c>
      <c r="I98" s="1431">
        <v>0</v>
      </c>
      <c r="J98" s="1431">
        <f t="shared" si="58"/>
        <v>0</v>
      </c>
      <c r="K98" s="1431">
        <v>0</v>
      </c>
      <c r="L98" s="1431">
        <f t="shared" si="59"/>
        <v>0</v>
      </c>
      <c r="M98" s="1431">
        <v>0</v>
      </c>
      <c r="N98" s="1431">
        <f t="shared" si="60"/>
        <v>0</v>
      </c>
      <c r="O98" s="1431">
        <v>0</v>
      </c>
      <c r="P98" s="1431">
        <f t="shared" si="61"/>
        <v>0</v>
      </c>
      <c r="Q98" s="1431">
        <v>0</v>
      </c>
      <c r="R98" s="1431">
        <f t="shared" si="62"/>
        <v>0</v>
      </c>
      <c r="S98" s="1431">
        <v>0</v>
      </c>
      <c r="T98" s="1431">
        <f t="shared" si="63"/>
        <v>0</v>
      </c>
      <c r="U98" s="1431">
        <v>0</v>
      </c>
      <c r="V98" s="1431">
        <f t="shared" si="64"/>
        <v>0</v>
      </c>
      <c r="W98" s="1431">
        <v>0</v>
      </c>
      <c r="X98" s="1431">
        <f t="shared" si="65"/>
        <v>0</v>
      </c>
      <c r="Y98" s="1431">
        <v>0</v>
      </c>
      <c r="Z98" s="1431">
        <f t="shared" si="66"/>
        <v>0</v>
      </c>
      <c r="AA98" s="1431">
        <v>0</v>
      </c>
      <c r="AB98" s="1431">
        <f t="shared" si="67"/>
        <v>0</v>
      </c>
    </row>
    <row r="99" spans="1:28" ht="24" customHeight="1" thickTop="1" thickBot="1" x14ac:dyDescent="0.3">
      <c r="A99" s="1035">
        <v>7697527</v>
      </c>
      <c r="B99" s="559" t="s">
        <v>1019</v>
      </c>
      <c r="C99" s="1428">
        <v>0</v>
      </c>
      <c r="D99" s="1429">
        <v>0</v>
      </c>
      <c r="E99" s="1429">
        <v>0</v>
      </c>
      <c r="F99" s="1429">
        <f t="shared" si="56"/>
        <v>0</v>
      </c>
      <c r="G99" s="1429">
        <v>0</v>
      </c>
      <c r="H99" s="1429">
        <f t="shared" si="57"/>
        <v>0</v>
      </c>
      <c r="I99" s="1429">
        <v>0</v>
      </c>
      <c r="J99" s="1429">
        <f t="shared" si="58"/>
        <v>0</v>
      </c>
      <c r="K99" s="1429">
        <v>0</v>
      </c>
      <c r="L99" s="1429">
        <f t="shared" si="59"/>
        <v>0</v>
      </c>
      <c r="M99" s="1429">
        <v>0</v>
      </c>
      <c r="N99" s="1429">
        <f t="shared" si="60"/>
        <v>0</v>
      </c>
      <c r="O99" s="1429">
        <v>0</v>
      </c>
      <c r="P99" s="1429">
        <f t="shared" si="61"/>
        <v>0</v>
      </c>
      <c r="Q99" s="1429">
        <v>0</v>
      </c>
      <c r="R99" s="1429">
        <f t="shared" si="62"/>
        <v>0</v>
      </c>
      <c r="S99" s="1429">
        <v>0</v>
      </c>
      <c r="T99" s="1429">
        <f t="shared" si="63"/>
        <v>0</v>
      </c>
      <c r="U99" s="1429">
        <v>0</v>
      </c>
      <c r="V99" s="1429">
        <f t="shared" si="64"/>
        <v>0</v>
      </c>
      <c r="W99" s="1429">
        <v>0</v>
      </c>
      <c r="X99" s="1429">
        <f t="shared" si="65"/>
        <v>0</v>
      </c>
      <c r="Y99" s="1429">
        <v>0</v>
      </c>
      <c r="Z99" s="1429">
        <f t="shared" si="66"/>
        <v>0</v>
      </c>
      <c r="AA99" s="1429">
        <v>0</v>
      </c>
      <c r="AB99" s="1429">
        <f t="shared" si="67"/>
        <v>0</v>
      </c>
    </row>
    <row r="100" spans="1:28" ht="24" customHeight="1" thickTop="1" thickBot="1" x14ac:dyDescent="0.3">
      <c r="A100" s="1035">
        <v>7698012</v>
      </c>
      <c r="B100" s="1036" t="s">
        <v>1020</v>
      </c>
      <c r="C100" s="1033">
        <v>0</v>
      </c>
      <c r="D100" s="1034">
        <v>0</v>
      </c>
      <c r="E100" s="1034">
        <v>0</v>
      </c>
      <c r="F100" s="1034">
        <f t="shared" si="56"/>
        <v>0</v>
      </c>
      <c r="G100" s="1034">
        <v>0</v>
      </c>
      <c r="H100" s="1034">
        <f t="shared" si="57"/>
        <v>0</v>
      </c>
      <c r="I100" s="1034">
        <v>0</v>
      </c>
      <c r="J100" s="1034">
        <f t="shared" si="58"/>
        <v>0</v>
      </c>
      <c r="K100" s="1034">
        <v>0</v>
      </c>
      <c r="L100" s="1034">
        <f t="shared" si="59"/>
        <v>0</v>
      </c>
      <c r="M100" s="1034">
        <v>0</v>
      </c>
      <c r="N100" s="1034">
        <f t="shared" si="60"/>
        <v>0</v>
      </c>
      <c r="O100" s="1034">
        <v>0</v>
      </c>
      <c r="P100" s="1034">
        <f t="shared" si="61"/>
        <v>0</v>
      </c>
      <c r="Q100" s="1034">
        <v>0</v>
      </c>
      <c r="R100" s="1034">
        <f t="shared" si="62"/>
        <v>0</v>
      </c>
      <c r="S100" s="1034">
        <v>0</v>
      </c>
      <c r="T100" s="1034">
        <f t="shared" si="63"/>
        <v>0</v>
      </c>
      <c r="U100" s="1034">
        <v>0</v>
      </c>
      <c r="V100" s="1034">
        <f t="shared" si="64"/>
        <v>0</v>
      </c>
      <c r="W100" s="1034">
        <v>0</v>
      </c>
      <c r="X100" s="1034">
        <f t="shared" si="65"/>
        <v>0</v>
      </c>
      <c r="Y100" s="1034">
        <v>0</v>
      </c>
      <c r="Z100" s="1034">
        <f t="shared" si="66"/>
        <v>0</v>
      </c>
      <c r="AA100" s="1034">
        <v>0</v>
      </c>
      <c r="AB100" s="1034">
        <f t="shared" si="67"/>
        <v>0</v>
      </c>
    </row>
    <row r="101" spans="1:28" ht="24" customHeight="1" thickTop="1" thickBot="1" x14ac:dyDescent="0.3">
      <c r="A101" s="1035">
        <v>7780000</v>
      </c>
      <c r="B101" s="559" t="s">
        <v>1021</v>
      </c>
      <c r="C101" s="1033">
        <v>0</v>
      </c>
      <c r="D101" s="1034">
        <v>0</v>
      </c>
      <c r="E101" s="1034">
        <v>0</v>
      </c>
      <c r="F101" s="1034">
        <f t="shared" si="56"/>
        <v>0</v>
      </c>
      <c r="G101" s="1034">
        <v>0</v>
      </c>
      <c r="H101" s="1034">
        <f t="shared" si="57"/>
        <v>0</v>
      </c>
      <c r="I101" s="1034">
        <v>0</v>
      </c>
      <c r="J101" s="1034">
        <f t="shared" si="58"/>
        <v>0</v>
      </c>
      <c r="K101" s="1034">
        <v>0</v>
      </c>
      <c r="L101" s="1034">
        <f t="shared" si="59"/>
        <v>0</v>
      </c>
      <c r="M101" s="1034">
        <v>0</v>
      </c>
      <c r="N101" s="1034">
        <f t="shared" si="60"/>
        <v>0</v>
      </c>
      <c r="O101" s="1034">
        <v>0</v>
      </c>
      <c r="P101" s="1034">
        <f t="shared" si="61"/>
        <v>0</v>
      </c>
      <c r="Q101" s="1034">
        <v>0</v>
      </c>
      <c r="R101" s="1034">
        <f t="shared" si="62"/>
        <v>0</v>
      </c>
      <c r="S101" s="1034">
        <v>0</v>
      </c>
      <c r="T101" s="1034">
        <f t="shared" si="63"/>
        <v>0</v>
      </c>
      <c r="U101" s="1034">
        <v>0</v>
      </c>
      <c r="V101" s="1034">
        <f t="shared" si="64"/>
        <v>0</v>
      </c>
      <c r="W101" s="1034">
        <v>0</v>
      </c>
      <c r="X101" s="1034">
        <f t="shared" si="65"/>
        <v>0</v>
      </c>
      <c r="Y101" s="1034">
        <v>0</v>
      </c>
      <c r="Z101" s="1034">
        <f t="shared" si="66"/>
        <v>0</v>
      </c>
      <c r="AA101" s="1034">
        <v>0</v>
      </c>
      <c r="AB101" s="1034">
        <f t="shared" si="67"/>
        <v>0</v>
      </c>
    </row>
    <row r="102" spans="1:28" ht="24" customHeight="1" thickTop="1" thickBot="1" x14ac:dyDescent="0.3">
      <c r="A102" s="1035">
        <v>7954999</v>
      </c>
      <c r="B102" s="559" t="s">
        <v>1022</v>
      </c>
      <c r="C102" s="1033">
        <v>0</v>
      </c>
      <c r="D102" s="1034">
        <v>0</v>
      </c>
      <c r="E102" s="1034">
        <v>0</v>
      </c>
      <c r="F102" s="1034">
        <f t="shared" si="56"/>
        <v>0</v>
      </c>
      <c r="G102" s="1034">
        <v>0</v>
      </c>
      <c r="H102" s="1034">
        <f t="shared" si="57"/>
        <v>0</v>
      </c>
      <c r="I102" s="1034">
        <v>0</v>
      </c>
      <c r="J102" s="1034">
        <f t="shared" si="58"/>
        <v>0</v>
      </c>
      <c r="K102" s="1034">
        <v>0</v>
      </c>
      <c r="L102" s="1034">
        <f t="shared" si="59"/>
        <v>0</v>
      </c>
      <c r="M102" s="1034">
        <v>0</v>
      </c>
      <c r="N102" s="1034">
        <f t="shared" si="60"/>
        <v>0</v>
      </c>
      <c r="O102" s="1034">
        <v>0</v>
      </c>
      <c r="P102" s="1034">
        <f t="shared" si="61"/>
        <v>0</v>
      </c>
      <c r="Q102" s="1034">
        <v>0</v>
      </c>
      <c r="R102" s="1034">
        <f t="shared" si="62"/>
        <v>0</v>
      </c>
      <c r="S102" s="1034">
        <v>0</v>
      </c>
      <c r="T102" s="1034">
        <f t="shared" si="63"/>
        <v>0</v>
      </c>
      <c r="U102" s="1034">
        <v>0</v>
      </c>
      <c r="V102" s="1034">
        <f t="shared" si="64"/>
        <v>0</v>
      </c>
      <c r="W102" s="1034">
        <v>0</v>
      </c>
      <c r="X102" s="1034">
        <f t="shared" si="65"/>
        <v>0</v>
      </c>
      <c r="Y102" s="1034">
        <v>0</v>
      </c>
      <c r="Z102" s="1034">
        <f t="shared" si="66"/>
        <v>0</v>
      </c>
      <c r="AA102" s="1034">
        <v>0</v>
      </c>
      <c r="AB102" s="1034">
        <f t="shared" si="67"/>
        <v>0</v>
      </c>
    </row>
    <row r="103" spans="1:28" ht="24" customHeight="1" thickTop="1" thickBot="1" x14ac:dyDescent="0.3">
      <c r="A103" s="1035">
        <v>7959001</v>
      </c>
      <c r="B103" s="559" t="s">
        <v>1141</v>
      </c>
      <c r="C103" s="1428">
        <v>0</v>
      </c>
      <c r="D103" s="1429">
        <v>0</v>
      </c>
      <c r="E103" s="1034">
        <v>0</v>
      </c>
      <c r="F103" s="1034">
        <f t="shared" si="56"/>
        <v>0</v>
      </c>
      <c r="G103" s="1034"/>
      <c r="H103" s="1034">
        <f t="shared" si="57"/>
        <v>0</v>
      </c>
      <c r="I103" s="1034"/>
      <c r="J103" s="1034">
        <f t="shared" si="58"/>
        <v>0</v>
      </c>
      <c r="K103" s="1034"/>
      <c r="L103" s="1034">
        <f t="shared" si="59"/>
        <v>0</v>
      </c>
      <c r="M103" s="1034"/>
      <c r="N103" s="1034">
        <f t="shared" si="60"/>
        <v>0</v>
      </c>
      <c r="O103" s="1034"/>
      <c r="P103" s="1034">
        <f t="shared" si="61"/>
        <v>0</v>
      </c>
      <c r="Q103" s="1034"/>
      <c r="R103" s="1034">
        <f t="shared" si="62"/>
        <v>0</v>
      </c>
      <c r="S103" s="1034"/>
      <c r="T103" s="1034">
        <f t="shared" si="63"/>
        <v>0</v>
      </c>
      <c r="U103" s="1034"/>
      <c r="V103" s="1034">
        <f t="shared" si="64"/>
        <v>0</v>
      </c>
      <c r="W103" s="1034"/>
      <c r="X103" s="1034">
        <f t="shared" si="65"/>
        <v>0</v>
      </c>
      <c r="Y103" s="1034"/>
      <c r="Z103" s="1034">
        <f t="shared" si="66"/>
        <v>0</v>
      </c>
      <c r="AA103" s="1034"/>
      <c r="AB103" s="1034">
        <f t="shared" si="67"/>
        <v>0</v>
      </c>
    </row>
    <row r="104" spans="1:28" ht="24" customHeight="1" thickTop="1" thickBot="1" x14ac:dyDescent="0.3">
      <c r="A104" s="559"/>
      <c r="B104" s="559"/>
      <c r="C104" s="1033"/>
      <c r="D104" s="1034"/>
      <c r="E104" s="1034"/>
      <c r="F104" s="1034"/>
      <c r="G104" s="1034"/>
      <c r="H104" s="1034"/>
      <c r="I104" s="1034"/>
      <c r="J104" s="1034"/>
      <c r="K104" s="1034"/>
      <c r="L104" s="1034"/>
      <c r="M104" s="1034"/>
      <c r="N104" s="1034"/>
      <c r="O104" s="1034"/>
      <c r="P104" s="1034"/>
      <c r="Q104" s="1034"/>
      <c r="R104" s="1034"/>
      <c r="S104" s="1034"/>
      <c r="T104" s="1034"/>
      <c r="U104" s="1034"/>
      <c r="V104" s="1034"/>
      <c r="W104" s="1034"/>
      <c r="X104" s="1034"/>
      <c r="Y104" s="1034"/>
      <c r="Z104" s="1034"/>
      <c r="AA104" s="1034"/>
      <c r="AB104" s="1034"/>
    </row>
    <row r="105" spans="1:28" ht="24" customHeight="1" thickTop="1" thickBot="1" x14ac:dyDescent="0.3">
      <c r="A105" s="559"/>
      <c r="B105" s="559"/>
      <c r="C105" s="1033"/>
      <c r="D105" s="1034"/>
      <c r="E105" s="1034"/>
      <c r="F105" s="1034"/>
      <c r="G105" s="1034"/>
      <c r="H105" s="1034"/>
      <c r="I105" s="1034"/>
      <c r="J105" s="1034"/>
      <c r="K105" s="1034"/>
      <c r="L105" s="1034"/>
      <c r="M105" s="1034"/>
      <c r="N105" s="1034"/>
      <c r="O105" s="1034"/>
      <c r="P105" s="1034"/>
      <c r="Q105" s="1034"/>
      <c r="R105" s="1034"/>
      <c r="S105" s="1034"/>
      <c r="T105" s="1034"/>
      <c r="U105" s="1034"/>
      <c r="V105" s="1034"/>
      <c r="W105" s="1034"/>
      <c r="X105" s="1034"/>
      <c r="Y105" s="1034"/>
      <c r="Z105" s="1034"/>
      <c r="AA105" s="1034"/>
      <c r="AB105" s="1034"/>
    </row>
    <row r="106" spans="1:28" ht="24" customHeight="1" thickTop="1" thickBot="1" x14ac:dyDescent="0.3">
      <c r="A106" s="559"/>
      <c r="B106" s="559"/>
      <c r="C106" s="1038"/>
      <c r="D106" s="1039"/>
      <c r="E106" s="1039"/>
      <c r="F106" s="1039"/>
      <c r="G106" s="1039"/>
      <c r="H106" s="1039"/>
      <c r="I106" s="1039"/>
      <c r="J106" s="1039"/>
      <c r="K106" s="1039"/>
      <c r="L106" s="1039"/>
      <c r="M106" s="1039"/>
      <c r="N106" s="1039"/>
      <c r="O106" s="1039"/>
      <c r="P106" s="1039"/>
      <c r="Q106" s="1039"/>
      <c r="R106" s="1039"/>
      <c r="S106" s="1039"/>
      <c r="T106" s="1039"/>
      <c r="U106" s="1039"/>
      <c r="V106" s="1039"/>
      <c r="W106" s="1039"/>
      <c r="X106" s="1039"/>
      <c r="Y106" s="1039"/>
      <c r="Z106" s="1039"/>
      <c r="AA106" s="1039"/>
      <c r="AB106" s="1039"/>
    </row>
    <row r="107" spans="1:28" ht="24" customHeight="1" thickTop="1" x14ac:dyDescent="0.25"/>
    <row r="108" spans="1:28" ht="24" customHeight="1" x14ac:dyDescent="0.25">
      <c r="B108" t="s">
        <v>691</v>
      </c>
      <c r="E108" s="1040">
        <f>F82+F84+F85+F86+F83+F87</f>
        <v>169589.25033898305</v>
      </c>
      <c r="F108" s="1040"/>
      <c r="G108" s="1040">
        <f>H82+H84+H85+H86+H83+H87</f>
        <v>146463.44347457626</v>
      </c>
      <c r="H108" s="1040"/>
      <c r="I108" s="1040">
        <f>J82+J84+J85+J86+J83+J87</f>
        <v>154172.04576271187</v>
      </c>
      <c r="J108" s="1040"/>
      <c r="K108" s="1040">
        <f>L82+L84+L85+L86+L83+L87</f>
        <v>161880.64805084746</v>
      </c>
      <c r="L108" s="1040"/>
      <c r="M108" s="1040">
        <f>N82+N84+N85+N86+N83+N87</f>
        <v>169589.25033898305</v>
      </c>
      <c r="N108" s="1040"/>
      <c r="O108" s="1040">
        <f>P82+P84+P85+P86+P83+P87</f>
        <v>161880.64805084746</v>
      </c>
      <c r="P108" s="1040"/>
      <c r="Q108" s="1040">
        <f>R82+R84+R85+R86+R83+R87</f>
        <v>169589.25033898305</v>
      </c>
      <c r="R108" s="1040"/>
      <c r="S108" s="1040">
        <f>T82+T84+T85+T86+T83+T87</f>
        <v>92503.227457627116</v>
      </c>
      <c r="T108" s="1040"/>
      <c r="U108" s="1040">
        <f>V82+V84+V85+V86+V83+V87</f>
        <v>154172.04576271187</v>
      </c>
      <c r="V108" s="1040"/>
      <c r="W108" s="1040">
        <f>X82+X84+X85+X86+X83+X87</f>
        <v>169589.25033898305</v>
      </c>
      <c r="X108" s="1040"/>
      <c r="Y108" s="1040">
        <f>Z82+Z84+Z85+Z86+Z83+Z87</f>
        <v>161880.64805084746</v>
      </c>
      <c r="Z108" s="1040"/>
      <c r="AA108" s="1040">
        <f>AB82+AB84+AB85+AB86+AB83+AB87</f>
        <v>107920.43203389829</v>
      </c>
    </row>
    <row r="109" spans="1:28" ht="24" customHeight="1" x14ac:dyDescent="0.25">
      <c r="B109" t="s">
        <v>564</v>
      </c>
      <c r="E109" s="1040">
        <f>(E6)+(E55+E57+E56+E57+E58+E59+E60+E61)</f>
        <v>31972.817556497175</v>
      </c>
      <c r="F109" s="1040"/>
      <c r="G109" s="1040">
        <f>(G6)+(G55+G57+G56+G57+G58+G59+G60+G61)</f>
        <v>31954.1784039548</v>
      </c>
      <c r="H109" s="1040"/>
      <c r="I109" s="1040">
        <f>(I6)+(I55+I57+I56+I57+I58+I59+I60+I61)</f>
        <v>31956.297048022596</v>
      </c>
      <c r="J109" s="1040"/>
      <c r="K109" s="1040">
        <f>(K6)+(K55+K57+K56+K57+K58+K59+K60+K61)</f>
        <v>31958.415692090392</v>
      </c>
      <c r="L109" s="1040"/>
      <c r="M109" s="1040">
        <f>(M6)+(M55+M57+M56+M57+M58+M59+M60+M61)</f>
        <v>31960.534336158191</v>
      </c>
      <c r="N109" s="1040"/>
      <c r="O109" s="1040">
        <f>(O6)+(O55+O57+O56+O57+O58+O59+O60+O61)</f>
        <v>31958.415692090392</v>
      </c>
      <c r="P109" s="1040"/>
      <c r="Q109" s="1040">
        <f>(Q6)+(Q55+Q57+Q56+Q57+Q58+Q59+Q60+Q61)</f>
        <v>31960.534336158191</v>
      </c>
      <c r="R109" s="1040"/>
      <c r="S109" s="1040">
        <f>(S6)+(S55+S57+S56+S57+S58+S59+S60+S61)</f>
        <v>31939.347895480223</v>
      </c>
      <c r="T109" s="1040"/>
      <c r="U109" s="1040">
        <f>(U6)+(U55+U57+U56+U57+U58+U59+U60+U61)</f>
        <v>31956.297048022596</v>
      </c>
      <c r="V109" s="1040"/>
      <c r="W109" s="1040">
        <f>(W6)+(W55+W57+W56+W57+W58+W59+W60+W61)</f>
        <v>31960.534336158191</v>
      </c>
      <c r="X109" s="1040"/>
      <c r="Y109" s="1040">
        <f>(Y6)+(Y55+Y57+Y56+Y57+Y58+Y59+Y60+Y61)</f>
        <v>31958.415692090392</v>
      </c>
      <c r="Z109" s="1040"/>
      <c r="AA109" s="1040">
        <f>(AA6)+(AA55+AA57+AA56+AA57+AA58+AA59+AA60+AA61)</f>
        <v>31943.585183615818</v>
      </c>
    </row>
    <row r="110" spans="1:28" ht="24" customHeight="1" x14ac:dyDescent="0.25">
      <c r="B110" t="s">
        <v>60</v>
      </c>
      <c r="E110" s="1040">
        <f>E38+E39+E37+E40+E41+E42+E43</f>
        <v>12600.453389830509</v>
      </c>
      <c r="F110" s="1040"/>
      <c r="G110" s="1040">
        <f>G38+G39+G37+G40+G41+G42+G43</f>
        <v>10882.209745762713</v>
      </c>
      <c r="H110" s="1040"/>
      <c r="I110" s="1040">
        <f>I38+I39+I37+I40+I41+I42+I43</f>
        <v>11454.957627118645</v>
      </c>
      <c r="J110" s="1040"/>
      <c r="K110" s="1040">
        <f>K38+K39+K37+K40+K41+K42+K43</f>
        <v>12027.705508474577</v>
      </c>
      <c r="L110" s="1040"/>
      <c r="M110" s="1040">
        <f>M38+M39+M37+M40+M41+M42+M43</f>
        <v>12600.453389830509</v>
      </c>
      <c r="N110" s="1040"/>
      <c r="O110" s="1040">
        <f>O38+O39+O37+O40+O41+O42+O43</f>
        <v>12027.705508474577</v>
      </c>
      <c r="P110" s="1040"/>
      <c r="Q110" s="1040">
        <f>Q38+Q39+Q37+Q40+Q41+Q42+Q43</f>
        <v>12600.453389830509</v>
      </c>
      <c r="R110" s="1040"/>
      <c r="S110" s="1040">
        <f>S38+S39+S37+S40+S41+S42+S43</f>
        <v>6872.9745762711864</v>
      </c>
      <c r="T110" s="1040"/>
      <c r="U110" s="1040">
        <f>U38+U39+U37+U40+U41+U42+U43</f>
        <v>11454.957627118645</v>
      </c>
      <c r="V110" s="1040"/>
      <c r="W110" s="1040">
        <f>W38+W39+W37+W40+W41+W42+W43</f>
        <v>12600.453389830509</v>
      </c>
      <c r="X110" s="1040"/>
      <c r="Y110" s="1040">
        <f>Y38+Y39+Y37+Y40+Y41+Y42+Y43</f>
        <v>12027.705508474577</v>
      </c>
      <c r="Z110" s="1040"/>
      <c r="AA110" s="1040">
        <f>AA38+AA39+AA37+AA40+AA41+AA42+AA43</f>
        <v>8018.470338983052</v>
      </c>
    </row>
    <row r="111" spans="1:28" ht="24" customHeight="1" x14ac:dyDescent="0.25">
      <c r="B111" t="s">
        <v>692</v>
      </c>
      <c r="E111" s="1040">
        <f>E74+E73+E76+E77+E78+E79+E80+E72+E75</f>
        <v>32582.096363636367</v>
      </c>
      <c r="F111" s="1040"/>
      <c r="G111" s="1040">
        <f>G74+G73+G76+G77+G78+G79+G80+G72+G75</f>
        <v>32582.096363636367</v>
      </c>
      <c r="H111" s="1040"/>
      <c r="I111" s="1040">
        <f>I74+I73+I76+I77+I78+I79+I80+I72+I75</f>
        <v>32582.096363636367</v>
      </c>
      <c r="J111" s="1040"/>
      <c r="K111" s="1040">
        <f>K74+K73+K76+K77+K78+K79+K80+K72+K75</f>
        <v>32582.096363636367</v>
      </c>
      <c r="L111" s="1040"/>
      <c r="M111" s="1040">
        <f>M74+M73+M76+M77+M78+M79+M80+M72+M75</f>
        <v>32582.096363636367</v>
      </c>
      <c r="N111" s="1040"/>
      <c r="O111" s="1040">
        <f>O74+O73+O76+O77+O78+O79+O80+O72+O75</f>
        <v>32582.096363636367</v>
      </c>
      <c r="P111" s="1040"/>
      <c r="Q111" s="1040">
        <f>Q74+Q73+Q76+Q77+Q78+Q79+Q80+Q72+Q75</f>
        <v>32582.096363636367</v>
      </c>
      <c r="R111" s="1040"/>
      <c r="S111" s="1040">
        <f>S74+S73+S76+S77+S78+S79+S80+S72+S75</f>
        <v>16291.048181818183</v>
      </c>
      <c r="T111" s="1040"/>
      <c r="U111" s="1040">
        <f>U74+U73+U76+U77+U78+U79+U80+U72+U75</f>
        <v>32582.096363636367</v>
      </c>
      <c r="V111" s="1040"/>
      <c r="W111" s="1040">
        <f>W74+W73+W76+W77+W78+W79+W80+W72+W75</f>
        <v>32582.096363636367</v>
      </c>
      <c r="X111" s="1040"/>
      <c r="Y111" s="1040">
        <f>Y74+Y73+Y76+Y77+Y78+Y79+Y80+Y72+Y75</f>
        <v>32582.096363636367</v>
      </c>
      <c r="Z111" s="1040"/>
      <c r="AA111" s="1040">
        <f>AA74+AA73+AA76+AA77+AA78+AA79+AA80+AA72+AA75</f>
        <v>16291.048181818183</v>
      </c>
    </row>
    <row r="112" spans="1:28" ht="24" customHeight="1" x14ac:dyDescent="0.25">
      <c r="B112" t="s">
        <v>565</v>
      </c>
      <c r="E112" s="1040">
        <f>E11+E12+E13+E14+E15+E16</f>
        <v>3497.9673728813559</v>
      </c>
      <c r="F112" s="1040"/>
      <c r="G112" s="1040">
        <f>G11+G12+G13+G14+G15+G16</f>
        <v>3020.9718220338982</v>
      </c>
      <c r="H112" s="1040"/>
      <c r="I112" s="1040">
        <f>I11+I12+I13+I14+I15+I16</f>
        <v>3179.9703389830506</v>
      </c>
      <c r="J112" s="1040"/>
      <c r="K112" s="1040">
        <f>K11+K12+K13+K14+K15+K16</f>
        <v>3338.968855932203</v>
      </c>
      <c r="L112" s="1040"/>
      <c r="M112" s="1040">
        <f>M11+M12+M13+M14+M15+M16</f>
        <v>3497.9673728813559</v>
      </c>
      <c r="N112" s="1040"/>
      <c r="O112" s="1040">
        <f>O11+O12+O13+O14+O15+O16</f>
        <v>3338.968855932203</v>
      </c>
      <c r="P112" s="1040"/>
      <c r="Q112" s="1040">
        <f>Q11+Q12+Q13+Q14+Q15+Q16</f>
        <v>3497.9673728813559</v>
      </c>
      <c r="R112" s="1040"/>
      <c r="S112" s="1040">
        <f>S11+S12+S13+S14+S15+S16</f>
        <v>1907.9822033898306</v>
      </c>
      <c r="T112" s="1040"/>
      <c r="U112" s="1040">
        <f>U11+U12+U13+U14+U15+U16</f>
        <v>3179.9703389830506</v>
      </c>
      <c r="V112" s="1040"/>
      <c r="W112" s="1040">
        <f>W11+W12+W13+W14+W15+W16</f>
        <v>3497.9673728813559</v>
      </c>
      <c r="X112" s="1040"/>
      <c r="Y112" s="1040">
        <f>Y11+Y12+Y13+Y14+Y15+Y16</f>
        <v>3338.968855932203</v>
      </c>
      <c r="Z112" s="1040"/>
      <c r="AA112" s="1040">
        <f>AA11+AA12+AA13+AA14+AA15+AA16</f>
        <v>2225.9792372881357</v>
      </c>
    </row>
    <row r="113" spans="2:27" ht="24" customHeight="1" x14ac:dyDescent="0.25">
      <c r="B113" t="s">
        <v>29</v>
      </c>
      <c r="E113" s="1040">
        <f>E54+E52+E48+E47+E46+E44+E45+E49+E50+E51+E35+E27+E28+E29+E30+E31+E32+E33+E34+E26+E25+E24+E23+E22+E21+E20+E18+E17+E10+E8+E9</f>
        <v>19280.889957627118</v>
      </c>
      <c r="F113" s="1040"/>
      <c r="G113" s="1040">
        <f>G54+G52+G48+G47+G46+G44+G45+G49+G50+G51+G35+G27+G28+G29+G30+G31+G32+G33+G34+G26+G25+G24+G23+G22+G21+G20+G18+G17+G10+G8+G9</f>
        <v>18716.866440677964</v>
      </c>
      <c r="H113" s="1040"/>
      <c r="I113" s="1040">
        <f>I54+I52+I48+I47+I46+I44+I45+I49+I50+I51+I35+I27+I28+I29+I30+I31+I32+I33+I34+I26+I25+I24+I23+I22+I21+I20+I18+I17+I10+I8+I9</f>
        <v>18904.874279661017</v>
      </c>
      <c r="J113" s="1040"/>
      <c r="K113" s="1040">
        <f>K54+K52+K48+K47+K46+K44+K45+K49+K50+K51+K35+K27+K28+K29+K30+K31+K32+K33+K34+K26+K25+K24+K23+K22+K21+K20+K18+K17+K10+K8+K9</f>
        <v>19092.882118644069</v>
      </c>
      <c r="L113" s="1040"/>
      <c r="M113" s="1040">
        <f>M54+M52+M48+M47+M46+M44+M45+M49+M50+M51+M35+M27+M28+M29+M30+M31+M32+M33+M34+M26+M25+M24+M23+M22+M21+M20+M18+M17+M10+M8+M9</f>
        <v>19280.889957627118</v>
      </c>
      <c r="N113" s="1040"/>
      <c r="O113" s="1040">
        <f>O54+O52+O48+O47+O46+O44+O45+O49+O50+O51+O35+O27+O28+O29+O30+O31+O32+O33+O34+O26+O25+O24+O23+O22+O21+O20+O18+O17+O10+O8+O9</f>
        <v>19092.882118644069</v>
      </c>
      <c r="P113" s="1040"/>
      <c r="Q113" s="1040">
        <f>Q54+Q52+Q48+Q47+Q46+Q44+Q45+Q49+Q50+Q51+Q35+Q27+Q28+Q29+Q30+Q31+Q32+Q33+Q34+Q26+Q25+Q24+Q23+Q22+Q21+Q20+Q18+Q17+Q10+Q8+Q9</f>
        <v>19280.889957627118</v>
      </c>
      <c r="R113" s="1040"/>
      <c r="S113" s="1040">
        <f>S54+S52+S48+S47+S46+S44+S45+S49+S50+S51+S35+S27+S28+S29+S30+S31+S32+S33+S34+S26+S25+S24+S23+S22+S21+S20+S18+S17+S10+S8+S9</f>
        <v>2400.8115677966102</v>
      </c>
      <c r="T113" s="1040"/>
      <c r="U113" s="1040">
        <f>U54+U52+U48+U47+U46+U44+U45+U49+U50+U51+U35+U27+U28+U29+U30+U31+U32+U33+U34+U26+U25+U24+U23+U22+U21+U20+U18+U17+U10+U8+U9</f>
        <v>18904.874279661017</v>
      </c>
      <c r="V113" s="1040"/>
      <c r="W113" s="1040">
        <f>W54+W52+W48+W47+W46+W44+W45+W49+W50+W51+W35+W27+W28+W29+W30+W31+W32+W33+W34+W26+W25+W24+W23+W22+W21+W20+W18+W17+W10+W8+W9</f>
        <v>19280.889957627118</v>
      </c>
      <c r="X113" s="1040"/>
      <c r="Y113" s="1040">
        <f>Y54+Y52+Y48+Y47+Y46+Y44+Y45+Y49+Y50+Y51+Y35+Y27+Y28+Y29+Y30+Y31+Y32+Y33+Y34+Y26+Y25+Y24+Y23+Y22+Y21+Y20+Y18+Y17+Y10+Y8+Y9</f>
        <v>19092.882118644069</v>
      </c>
      <c r="Z113" s="1040"/>
      <c r="AA113" s="1040">
        <f>AA54+AA52+AA48+AA47+AA46+AA44+AA45+AA49+AA50+AA51+AA35+AA27+AA28+AA29+AA30+AA31+AA32+AA33+AA34+AA26+AA25+AA24+AA23+AA22+AA21+AA20+AA18+AA17+AA10+AA8+AA9</f>
        <v>2776.8272457627118</v>
      </c>
    </row>
    <row r="114" spans="2:27" ht="24" customHeight="1" x14ac:dyDescent="0.25">
      <c r="B114" t="s">
        <v>693</v>
      </c>
      <c r="E114" s="1040">
        <f>SUM(E20:E30)</f>
        <v>127.18416666666666</v>
      </c>
      <c r="F114" s="1040"/>
      <c r="G114" s="1040">
        <f>SUM(G20:G30)</f>
        <v>127.18416666666666</v>
      </c>
      <c r="H114" s="1040"/>
      <c r="I114" s="1040">
        <f>SUM(I20:I30)</f>
        <v>127.18416666666666</v>
      </c>
      <c r="J114" s="1040"/>
      <c r="K114" s="1040">
        <f>SUM(K20:K30)</f>
        <v>127.18416666666666</v>
      </c>
      <c r="L114" s="1040"/>
      <c r="M114" s="1040">
        <f>SUM(M20:M30)</f>
        <v>127.18416666666666</v>
      </c>
      <c r="N114" s="1040"/>
      <c r="O114" s="1040">
        <f>SUM(O20:O30)</f>
        <v>127.18416666666666</v>
      </c>
      <c r="P114" s="1040"/>
      <c r="Q114" s="1040">
        <f>SUM(Q20:Q30)</f>
        <v>127.18416666666666</v>
      </c>
      <c r="R114" s="1040"/>
      <c r="S114" s="1040">
        <f>SUM(S20:S30)</f>
        <v>127.18416666666666</v>
      </c>
      <c r="T114" s="1040"/>
      <c r="U114" s="1040">
        <f>SUM(U20:U30)</f>
        <v>127.18416666666666</v>
      </c>
      <c r="V114" s="1040"/>
      <c r="W114" s="1040">
        <f>SUM(W20:W30)</f>
        <v>127.18416666666666</v>
      </c>
      <c r="X114" s="1040"/>
      <c r="Y114" s="1040">
        <f>SUM(Y20:Y30)</f>
        <v>127.18416666666666</v>
      </c>
      <c r="Z114" s="1040"/>
      <c r="AA114" s="1040">
        <f>SUM(AA20:AA30)</f>
        <v>127.18416666666666</v>
      </c>
    </row>
    <row r="115" spans="2:27" ht="24" customHeight="1" x14ac:dyDescent="0.25">
      <c r="B115" t="s">
        <v>694</v>
      </c>
      <c r="E115" s="1040">
        <f>E10+E8+E9</f>
        <v>638.96949152542368</v>
      </c>
      <c r="F115" s="1040"/>
      <c r="G115" s="1040">
        <f>G10+G8+G9</f>
        <v>551.83728813559321</v>
      </c>
      <c r="H115" s="1040"/>
      <c r="I115" s="1040">
        <f>I10+I8+I9</f>
        <v>580.88135593220341</v>
      </c>
      <c r="J115" s="1040"/>
      <c r="K115" s="1040">
        <f>K10+K8+K9</f>
        <v>609.92542372881348</v>
      </c>
      <c r="L115" s="1040"/>
      <c r="M115" s="1040">
        <f>M10+M8+M9</f>
        <v>638.96949152542368</v>
      </c>
      <c r="N115" s="1040"/>
      <c r="O115" s="1040">
        <f>O10+O8+O9</f>
        <v>609.92542372881348</v>
      </c>
      <c r="P115" s="1040"/>
      <c r="Q115" s="1040">
        <f>Q10+Q8+Q9</f>
        <v>638.96949152542368</v>
      </c>
      <c r="R115" s="1040"/>
      <c r="S115" s="1040">
        <f>S10+S8+S9</f>
        <v>348.52881355932197</v>
      </c>
      <c r="T115" s="1040"/>
      <c r="U115" s="1040">
        <f>U10+U8+U9</f>
        <v>580.88135593220341</v>
      </c>
      <c r="V115" s="1040"/>
      <c r="W115" s="1040">
        <f>W10+W8+W9</f>
        <v>638.96949152542368</v>
      </c>
      <c r="X115" s="1040"/>
      <c r="Y115" s="1040">
        <f>Y10+Y8+Y9</f>
        <v>609.92542372881348</v>
      </c>
      <c r="Z115" s="1040"/>
      <c r="AA115" s="1040">
        <f>AA10+AA8+AA9</f>
        <v>406.61694915254236</v>
      </c>
    </row>
    <row r="116" spans="2:27" ht="24" customHeight="1" x14ac:dyDescent="0.25">
      <c r="B116" t="s">
        <v>496</v>
      </c>
      <c r="E116" s="1040">
        <f>E44+E46+E47+E48+E51+E52+E45+E49+E50</f>
        <v>16297.422033898305</v>
      </c>
      <c r="F116" s="1040"/>
      <c r="G116" s="1040">
        <f>G44+G46+G47+G48+G51+G52+G45+G49+G50</f>
        <v>16120.500847457628</v>
      </c>
      <c r="H116" s="1040"/>
      <c r="I116" s="1040">
        <f>I44+I46+I47+I48+I51+I52+I45+I49+I50</f>
        <v>16179.474576271186</v>
      </c>
      <c r="J116" s="1040"/>
      <c r="K116" s="1040">
        <f>K44+K46+K47+K48+K51+K52+K45+K49+K50</f>
        <v>16238.448305084745</v>
      </c>
      <c r="L116" s="1040"/>
      <c r="M116" s="1040">
        <f>M44+M46+M47+M48+M51+M52+M45+M49+M50</f>
        <v>16297.422033898305</v>
      </c>
      <c r="N116" s="1040"/>
      <c r="O116" s="1040">
        <f>O44+O46+O47+O48+O51+O52+O45+O49+O50</f>
        <v>16238.448305084745</v>
      </c>
      <c r="P116" s="1040"/>
      <c r="Q116" s="1040">
        <f>Q44+Q46+Q47+Q48+Q51+Q52+Q45+Q49+Q50</f>
        <v>16297.422033898305</v>
      </c>
      <c r="R116" s="1040"/>
      <c r="S116" s="1040">
        <f>S44+S46+S47+S48+S51+S52+S45+S49+S50</f>
        <v>707.68474576271194</v>
      </c>
      <c r="T116" s="1040"/>
      <c r="U116" s="1040">
        <f>U44+U46+U47+U48+U51+U52+U45+U49+U50</f>
        <v>16179.474576271186</v>
      </c>
      <c r="V116" s="1040"/>
      <c r="W116" s="1040">
        <f>W44+W46+W47+W48+W51+W52+W45+W49+W50</f>
        <v>16297.422033898305</v>
      </c>
      <c r="X116" s="1040"/>
      <c r="Y116" s="1040">
        <f>Y44+Y46+Y47+Y48+Y51+Y52+Y45+Y49+Y50</f>
        <v>16238.448305084745</v>
      </c>
      <c r="Z116" s="1040"/>
      <c r="AA116" s="1040">
        <f>AA44+AA46+AA47+AA48+AA51+AA52+AA45+AA49+AA50</f>
        <v>825.63220338983058</v>
      </c>
    </row>
  </sheetData>
  <mergeCells count="14">
    <mergeCell ref="Y2:Z2"/>
    <mergeCell ref="AA2:AB2"/>
    <mergeCell ref="M2:N2"/>
    <mergeCell ref="O2:P2"/>
    <mergeCell ref="Q2:R2"/>
    <mergeCell ref="S2:T2"/>
    <mergeCell ref="U2:V2"/>
    <mergeCell ref="W2:X2"/>
    <mergeCell ref="K2:L2"/>
    <mergeCell ref="B1:D1"/>
    <mergeCell ref="A2:B2"/>
    <mergeCell ref="E2:F2"/>
    <mergeCell ref="G2:H2"/>
    <mergeCell ref="I2:J2"/>
  </mergeCells>
  <pageMargins left="0.70866141732283472" right="0.70866141732283472" top="0.74803149606299213" bottom="0.74803149606299213" header="0.31496062992125984" footer="0.31496062992125984"/>
  <pageSetup paperSize="8" scale="37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U121"/>
  <sheetViews>
    <sheetView topLeftCell="A40" zoomScale="70" zoomScaleNormal="70" workbookViewId="0">
      <selection activeCell="H81" sqref="H81"/>
    </sheetView>
  </sheetViews>
  <sheetFormatPr baseColWidth="10" defaultRowHeight="15" x14ac:dyDescent="0.25"/>
  <cols>
    <col min="2" max="2" width="26.28515625" customWidth="1"/>
    <col min="3" max="3" width="14.85546875" customWidth="1"/>
    <col min="4" max="4" width="13.7109375" customWidth="1"/>
    <col min="5" max="5" width="14.140625" customWidth="1"/>
    <col min="6" max="6" width="13.7109375" customWidth="1"/>
    <col min="7" max="7" width="14.85546875" customWidth="1"/>
    <col min="8" max="8" width="13.5703125" customWidth="1"/>
    <col min="11" max="11" width="13.85546875" customWidth="1"/>
    <col min="12" max="12" width="12.140625" customWidth="1"/>
    <col min="13" max="13" width="13.85546875" customWidth="1"/>
    <col min="14" max="14" width="16.42578125" customWidth="1"/>
  </cols>
  <sheetData>
    <row r="1" spans="2:21" x14ac:dyDescent="0.25">
      <c r="R1" s="1727" t="s">
        <v>50</v>
      </c>
      <c r="S1" s="1727"/>
    </row>
    <row r="3" spans="2:21" ht="15.75" thickBot="1" x14ac:dyDescent="0.3"/>
    <row r="4" spans="2:21" ht="27.75" thickTop="1" thickBot="1" x14ac:dyDescent="0.3">
      <c r="E4" s="1728" t="s">
        <v>39</v>
      </c>
      <c r="F4" s="1729"/>
      <c r="G4" s="1729"/>
      <c r="H4" s="1729"/>
      <c r="I4" s="1730"/>
    </row>
    <row r="5" spans="2:21" ht="15.75" thickTop="1" x14ac:dyDescent="0.25"/>
    <row r="6" spans="2:21" ht="15.75" thickBot="1" x14ac:dyDescent="0.3">
      <c r="B6" s="5" t="s">
        <v>981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1282">
        <f>DATOS!D5</f>
        <v>-16930.640000000014</v>
      </c>
      <c r="D7" s="1282">
        <f>DATOS!F5</f>
        <v>28648.279999999995</v>
      </c>
      <c r="E7" s="1282">
        <f>DATOS!H5</f>
        <v>17614.5</v>
      </c>
      <c r="F7" s="1282">
        <f>DATOS!J5</f>
        <v>19554.589999999997</v>
      </c>
      <c r="G7" s="1282">
        <f>DATOS!L5</f>
        <v>12496.630000000006</v>
      </c>
      <c r="H7" s="1282">
        <f>DATOS!N5</f>
        <v>0</v>
      </c>
      <c r="I7" s="1282">
        <f>DATOS!P5</f>
        <v>0</v>
      </c>
      <c r="J7" s="1282">
        <f>DATOS!R5</f>
        <v>0</v>
      </c>
      <c r="K7" s="1282">
        <f>DATOS!T5</f>
        <v>0</v>
      </c>
      <c r="L7" s="1282">
        <f>DATOS!V5</f>
        <v>0</v>
      </c>
      <c r="M7" s="1282">
        <f>DATOS!X5</f>
        <v>0</v>
      </c>
      <c r="N7" s="1282">
        <f>DATOS!Z5</f>
        <v>0</v>
      </c>
    </row>
    <row r="8" spans="2:21" x14ac:dyDescent="0.25">
      <c r="B8" s="69" t="s">
        <v>41</v>
      </c>
      <c r="C8" s="1283">
        <f>DATOS!D$3</f>
        <v>95881.64</v>
      </c>
      <c r="D8" s="1283">
        <f>DATOS!F$3</f>
        <v>128390.48</v>
      </c>
      <c r="E8" s="1283">
        <f>DATOS!H$3</f>
        <v>108657.03</v>
      </c>
      <c r="F8" s="1283">
        <f>DATOS!J$3</f>
        <v>115706.75</v>
      </c>
      <c r="G8" s="1283">
        <f>DATOS!L$3</f>
        <v>108298.14</v>
      </c>
      <c r="H8" s="1283">
        <f>DATOS!N$3</f>
        <v>92068.47</v>
      </c>
      <c r="I8" s="1283">
        <f>DATOS!P$3</f>
        <v>0</v>
      </c>
      <c r="J8" s="1283">
        <f>DATOS!R$3</f>
        <v>0</v>
      </c>
      <c r="K8" s="1283">
        <f>DATOS!T$3</f>
        <v>0</v>
      </c>
      <c r="L8" s="1283">
        <f>DATOS!V$3</f>
        <v>0</v>
      </c>
      <c r="M8" s="1283">
        <f>DATOS!X$3</f>
        <v>0</v>
      </c>
      <c r="N8" s="1283">
        <f>DATOS!Z$3</f>
        <v>0</v>
      </c>
    </row>
    <row r="9" spans="2:21" x14ac:dyDescent="0.25">
      <c r="B9" s="1" t="s">
        <v>73</v>
      </c>
      <c r="C9" s="368">
        <f>(C$7/C$8)</f>
        <v>-0.17657853995822365</v>
      </c>
      <c r="D9" s="368">
        <f t="shared" ref="D9:N9" si="0">(D$7/D$8)</f>
        <v>0.22313398937366694</v>
      </c>
      <c r="E9" s="368">
        <f t="shared" si="0"/>
        <v>0.16211100192964964</v>
      </c>
      <c r="F9" s="368">
        <f t="shared" si="0"/>
        <v>0.16900128989881746</v>
      </c>
      <c r="G9" s="368">
        <f t="shared" si="0"/>
        <v>0.11539099378807435</v>
      </c>
      <c r="H9" s="368">
        <f t="shared" si="0"/>
        <v>0</v>
      </c>
      <c r="I9" s="368" t="e">
        <f t="shared" si="0"/>
        <v>#DIV/0!</v>
      </c>
      <c r="J9" s="368" t="e">
        <f t="shared" si="0"/>
        <v>#DIV/0!</v>
      </c>
      <c r="K9" s="368" t="e">
        <f t="shared" si="0"/>
        <v>#DIV/0!</v>
      </c>
      <c r="L9" s="368" t="e">
        <f t="shared" si="0"/>
        <v>#DIV/0!</v>
      </c>
      <c r="M9" s="368" t="e">
        <f t="shared" si="0"/>
        <v>#DIV/0!</v>
      </c>
      <c r="N9" s="368" t="e">
        <f t="shared" si="0"/>
        <v>#DIV/0!</v>
      </c>
    </row>
    <row r="10" spans="2:21" ht="18.75" x14ac:dyDescent="0.3">
      <c r="B10" s="77" t="s">
        <v>27</v>
      </c>
      <c r="C10" s="86"/>
      <c r="D10" s="86"/>
      <c r="E10" s="367">
        <f>(C7+D7+E7)/(C8+D8+E8)</f>
        <v>8.8103249595296709E-2</v>
      </c>
      <c r="F10" s="86"/>
      <c r="G10" s="86"/>
      <c r="H10" s="367">
        <f>(F7+G7+H7)/(F8+G8+H8)</f>
        <v>0.10140437017532893</v>
      </c>
      <c r="I10" s="86"/>
      <c r="J10" s="86"/>
      <c r="K10" s="367" t="e">
        <f>(I7+J7+K7)/(I8+J8+K8)</f>
        <v>#DIV/0!</v>
      </c>
      <c r="L10" s="86"/>
      <c r="M10" s="86"/>
      <c r="N10" s="367" t="e">
        <f>(L7+M7+N7)/(L8+M8+N8)</f>
        <v>#DIV/0!</v>
      </c>
    </row>
    <row r="11" spans="2:21" x14ac:dyDescent="0.25">
      <c r="B11" s="1" t="s">
        <v>20</v>
      </c>
      <c r="C11" s="36"/>
      <c r="D11" s="36"/>
      <c r="E11" s="368">
        <v>0.15</v>
      </c>
      <c r="F11" s="36"/>
      <c r="G11" s="36"/>
      <c r="H11" s="368">
        <v>0.15</v>
      </c>
      <c r="I11" s="36"/>
      <c r="J11" s="36"/>
      <c r="K11" s="368">
        <v>0.15</v>
      </c>
      <c r="L11" s="36"/>
      <c r="M11" s="36"/>
      <c r="N11" s="368">
        <v>0.15</v>
      </c>
    </row>
    <row r="12" spans="2:21" x14ac:dyDescent="0.25">
      <c r="B12" s="8" t="s">
        <v>17</v>
      </c>
      <c r="C12" s="37"/>
      <c r="D12" s="37"/>
      <c r="E12" s="9">
        <f>E10-E11</f>
        <v>-6.1896750404703285E-2</v>
      </c>
      <c r="F12" s="37"/>
      <c r="G12" s="37"/>
      <c r="H12" s="9">
        <f>H10-H11</f>
        <v>-4.8595629824671069E-2</v>
      </c>
      <c r="I12" s="37"/>
      <c r="J12" s="37"/>
      <c r="K12" s="9" t="e">
        <f>K10-K11</f>
        <v>#DIV/0!</v>
      </c>
      <c r="L12" s="37"/>
      <c r="M12" s="37"/>
      <c r="N12" s="9" t="e">
        <f>N9-N11</f>
        <v>#DIV/0!</v>
      </c>
      <c r="P12" s="1727" t="s">
        <v>42</v>
      </c>
      <c r="Q12" s="1727"/>
      <c r="R12" s="1727"/>
      <c r="S12" s="1727"/>
      <c r="T12" s="1727"/>
      <c r="U12" s="1727"/>
    </row>
    <row r="13" spans="2:21" ht="15.75" thickBot="1" x14ac:dyDescent="0.3">
      <c r="P13" s="1727"/>
      <c r="Q13" s="1727"/>
      <c r="R13" s="1727"/>
      <c r="S13" s="1727"/>
      <c r="T13" s="1727"/>
      <c r="U13" s="1727"/>
    </row>
    <row r="14" spans="2:21" ht="27.75" customHeight="1" thickTop="1" thickBot="1" x14ac:dyDescent="0.45">
      <c r="C14" s="1731" t="s">
        <v>42</v>
      </c>
      <c r="D14" s="1734"/>
      <c r="E14" s="1734"/>
      <c r="F14" s="1734"/>
      <c r="G14" s="1734"/>
      <c r="H14" s="1734"/>
      <c r="I14" s="1734"/>
      <c r="J14" s="1734"/>
      <c r="K14" s="1734"/>
      <c r="L14" s="1734"/>
      <c r="M14" s="1735"/>
    </row>
    <row r="15" spans="2:21" ht="15.75" thickTop="1" x14ac:dyDescent="0.25"/>
    <row r="16" spans="2:21" ht="15.75" thickBot="1" x14ac:dyDescent="0.3">
      <c r="B16" s="20" t="s">
        <v>981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DATOS!D13</f>
        <v>32219.89</v>
      </c>
      <c r="D17" s="15">
        <f>DATOS!F13</f>
        <v>32219.89</v>
      </c>
      <c r="E17" s="15">
        <f>DATOS!H13</f>
        <v>32219.89</v>
      </c>
      <c r="F17" s="15">
        <f>DATOS!J13</f>
        <v>32219.89</v>
      </c>
      <c r="G17" s="15">
        <f>DATOS!L13</f>
        <v>32219.89</v>
      </c>
      <c r="H17" s="15">
        <f>DATOS!N13</f>
        <v>0</v>
      </c>
      <c r="I17" s="15">
        <f>DATOS!P13</f>
        <v>0</v>
      </c>
      <c r="J17" s="15">
        <f>DATOS!R13</f>
        <v>0</v>
      </c>
      <c r="K17" s="15">
        <f>DATOS!T13</f>
        <v>0</v>
      </c>
      <c r="L17" s="15">
        <f>DATOS!V13</f>
        <v>0</v>
      </c>
      <c r="M17" s="15">
        <f>DATOS!X13</f>
        <v>0</v>
      </c>
      <c r="N17" s="15">
        <f>DATOS!Z13</f>
        <v>0</v>
      </c>
      <c r="P17" s="1727"/>
      <c r="Q17" s="1727"/>
      <c r="R17" s="1727"/>
      <c r="S17" s="1727"/>
      <c r="T17" s="1727"/>
      <c r="U17" s="1727"/>
    </row>
    <row r="18" spans="2:21" x14ac:dyDescent="0.25">
      <c r="B18" s="71" t="s">
        <v>41</v>
      </c>
      <c r="C18" s="72">
        <f>DATOS!D$3</f>
        <v>95881.64</v>
      </c>
      <c r="D18" s="72">
        <f>DATOS!F$3</f>
        <v>128390.48</v>
      </c>
      <c r="E18" s="72">
        <f>DATOS!H$3</f>
        <v>108657.03</v>
      </c>
      <c r="F18" s="72">
        <f>DATOS!J$3</f>
        <v>115706.75</v>
      </c>
      <c r="G18" s="72">
        <f>DATOS!L$3</f>
        <v>108298.14</v>
      </c>
      <c r="H18" s="72">
        <f>DATOS!N$3</f>
        <v>92068.47</v>
      </c>
      <c r="I18" s="72">
        <f>DATOS!P$3</f>
        <v>0</v>
      </c>
      <c r="J18" s="72">
        <f>DATOS!R$3</f>
        <v>0</v>
      </c>
      <c r="K18" s="72">
        <f>DATOS!T$3</f>
        <v>0</v>
      </c>
      <c r="L18" s="72">
        <f>DATOS!V$3</f>
        <v>0</v>
      </c>
      <c r="M18" s="72">
        <f>DATOS!X$3</f>
        <v>0</v>
      </c>
      <c r="N18" s="72">
        <f>DATOS!Z$3</f>
        <v>0</v>
      </c>
    </row>
    <row r="19" spans="2:21" x14ac:dyDescent="0.25">
      <c r="B19" s="12" t="s">
        <v>73</v>
      </c>
      <c r="C19" s="365">
        <f>(C$17/C$18)</f>
        <v>0.33603816121626623</v>
      </c>
      <c r="D19" s="365">
        <f t="shared" ref="D19:N19" si="1">(D$17/D$18)</f>
        <v>0.25095232917580806</v>
      </c>
      <c r="E19" s="365">
        <f t="shared" si="1"/>
        <v>0.29652835164001812</v>
      </c>
      <c r="F19" s="365">
        <f t="shared" si="1"/>
        <v>0.27846162821097298</v>
      </c>
      <c r="G19" s="365">
        <f t="shared" si="1"/>
        <v>0.2975110191181492</v>
      </c>
      <c r="H19" s="365">
        <f t="shared" si="1"/>
        <v>0</v>
      </c>
      <c r="I19" s="365" t="e">
        <f t="shared" si="1"/>
        <v>#DIV/0!</v>
      </c>
      <c r="J19" s="365" t="e">
        <f t="shared" si="1"/>
        <v>#DIV/0!</v>
      </c>
      <c r="K19" s="365" t="e">
        <f t="shared" si="1"/>
        <v>#DIV/0!</v>
      </c>
      <c r="L19" s="365" t="e">
        <f t="shared" si="1"/>
        <v>#DIV/0!</v>
      </c>
      <c r="M19" s="365" t="e">
        <f t="shared" si="1"/>
        <v>#DIV/0!</v>
      </c>
      <c r="N19" s="365" t="e">
        <f t="shared" si="1"/>
        <v>#DIV/0!</v>
      </c>
    </row>
    <row r="20" spans="2:21" ht="18.75" x14ac:dyDescent="0.3">
      <c r="B20" s="77" t="s">
        <v>27</v>
      </c>
      <c r="C20" s="80"/>
      <c r="D20" s="80"/>
      <c r="E20" s="367">
        <f>(C17+D17+E17)/(C18+D18+E18)</f>
        <v>0.29033105091578792</v>
      </c>
      <c r="F20" s="80"/>
      <c r="G20" s="80"/>
      <c r="H20" s="367">
        <f>(F17+G17+H17)/(F18+G18+H18)</f>
        <v>0.20387602422424972</v>
      </c>
      <c r="I20" s="80"/>
      <c r="J20" s="80"/>
      <c r="K20" s="367" t="e">
        <f>(I17+J17+K17)/(I18+J18+K18)</f>
        <v>#DIV/0!</v>
      </c>
      <c r="L20" s="80"/>
      <c r="M20" s="80"/>
      <c r="N20" s="367" t="e">
        <f>(L17+M17+N17)/(L18+M18+N18)</f>
        <v>#DIV/0!</v>
      </c>
      <c r="R20" s="1727"/>
      <c r="S20" s="1727"/>
    </row>
    <row r="21" spans="2:21" x14ac:dyDescent="0.25">
      <c r="B21" s="1" t="s">
        <v>20</v>
      </c>
      <c r="C21" s="17"/>
      <c r="D21" s="17"/>
      <c r="E21" s="368">
        <v>0.17</v>
      </c>
      <c r="F21" s="17"/>
      <c r="G21" s="17"/>
      <c r="H21" s="368">
        <v>0.17</v>
      </c>
      <c r="I21" s="17"/>
      <c r="J21" s="17"/>
      <c r="K21" s="368">
        <v>0.17</v>
      </c>
      <c r="L21" s="17"/>
      <c r="M21" s="17"/>
      <c r="N21" s="368">
        <v>0.17</v>
      </c>
    </row>
    <row r="22" spans="2:21" ht="15" customHeight="1" x14ac:dyDescent="0.25">
      <c r="B22" s="1" t="s">
        <v>17</v>
      </c>
      <c r="C22" s="36"/>
      <c r="D22" s="36"/>
      <c r="E22" s="368">
        <f>E21-E20</f>
        <v>-0.12033105091578791</v>
      </c>
      <c r="F22" s="36"/>
      <c r="G22" s="36"/>
      <c r="H22" s="368">
        <f>H21-H20</f>
        <v>-3.3876024224249707E-2</v>
      </c>
      <c r="I22" s="36"/>
      <c r="J22" s="36"/>
      <c r="K22" s="368" t="e">
        <f>K21-K20</f>
        <v>#DIV/0!</v>
      </c>
      <c r="L22" s="36"/>
      <c r="M22" s="36"/>
      <c r="N22" s="368" t="e">
        <f>N21-N19</f>
        <v>#DIV/0!</v>
      </c>
      <c r="Q22" s="1727" t="s">
        <v>54</v>
      </c>
      <c r="R22" s="1727"/>
      <c r="S22" s="1727"/>
      <c r="T22" s="1727"/>
      <c r="U22" s="1727"/>
    </row>
    <row r="23" spans="2:21" ht="15.75" thickBot="1" x14ac:dyDescent="0.3"/>
    <row r="24" spans="2:21" ht="27.75" thickTop="1" thickBot="1" x14ac:dyDescent="0.45">
      <c r="E24" s="1731" t="s">
        <v>51</v>
      </c>
      <c r="F24" s="1732"/>
      <c r="G24" s="1732"/>
      <c r="H24" s="1732"/>
      <c r="I24" s="1733"/>
    </row>
    <row r="25" spans="2:21" ht="15.75" thickTop="1" x14ac:dyDescent="0.25"/>
    <row r="26" spans="2:21" ht="15.75" thickBot="1" x14ac:dyDescent="0.3">
      <c r="B26" s="20" t="s">
        <v>981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</row>
    <row r="27" spans="2:21" ht="18.75" x14ac:dyDescent="0.3">
      <c r="B27" s="12" t="s">
        <v>276</v>
      </c>
      <c r="C27" s="525">
        <f>DATOS!D$67</f>
        <v>0</v>
      </c>
      <c r="D27" s="525">
        <f>DATOS!F$67</f>
        <v>0</v>
      </c>
      <c r="E27" s="525">
        <f>DATOS!H$67</f>
        <v>0</v>
      </c>
      <c r="F27" s="525">
        <f>DATOS!J$67</f>
        <v>0</v>
      </c>
      <c r="G27" s="525">
        <f>DATOS!L$67</f>
        <v>0</v>
      </c>
      <c r="H27" s="525">
        <f>DATOS!N$67</f>
        <v>0</v>
      </c>
      <c r="I27" s="525">
        <f>DATOS!P$67</f>
        <v>0</v>
      </c>
      <c r="J27" s="525">
        <f>DATOS!R$67</f>
        <v>0</v>
      </c>
      <c r="K27" s="525">
        <f>DATOS!T$67</f>
        <v>0</v>
      </c>
      <c r="L27" s="525">
        <f>DATOS!V$67</f>
        <v>0</v>
      </c>
      <c r="M27" s="525">
        <f>DATOS!X$67</f>
        <v>0</v>
      </c>
      <c r="N27" s="525">
        <f>DATOS!Z$67</f>
        <v>0</v>
      </c>
    </row>
    <row r="28" spans="2:21" ht="18.75" x14ac:dyDescent="0.3">
      <c r="B28" s="77" t="s">
        <v>27</v>
      </c>
      <c r="C28" s="85"/>
      <c r="D28" s="85"/>
      <c r="E28" s="83">
        <f>C27+D27+E27</f>
        <v>0</v>
      </c>
      <c r="F28" s="85"/>
      <c r="G28" s="85"/>
      <c r="H28" s="83">
        <f>F27+G27+H27</f>
        <v>0</v>
      </c>
      <c r="I28" s="85"/>
      <c r="J28" s="85"/>
      <c r="K28" s="83">
        <f>I27+J27+K27</f>
        <v>0</v>
      </c>
      <c r="L28" s="85"/>
      <c r="M28" s="85"/>
      <c r="N28" s="83">
        <f>L27+M27+N27</f>
        <v>0</v>
      </c>
    </row>
    <row r="29" spans="2:21" ht="18.75" x14ac:dyDescent="0.3">
      <c r="B29" s="1" t="s">
        <v>20</v>
      </c>
      <c r="C29" s="13"/>
      <c r="D29" s="13"/>
      <c r="E29" s="526">
        <v>2</v>
      </c>
      <c r="F29" s="13"/>
      <c r="G29" s="13"/>
      <c r="H29" s="526">
        <v>2</v>
      </c>
      <c r="I29" s="13"/>
      <c r="J29" s="13"/>
      <c r="K29" s="526">
        <v>2</v>
      </c>
      <c r="L29" s="13"/>
      <c r="M29" s="13"/>
      <c r="N29" s="526">
        <v>2</v>
      </c>
    </row>
    <row r="30" spans="2:21" ht="15" customHeight="1" x14ac:dyDescent="0.3">
      <c r="B30" s="1" t="s">
        <v>17</v>
      </c>
      <c r="C30" s="62"/>
      <c r="D30" s="62"/>
      <c r="E30" s="527">
        <f>E28-E29</f>
        <v>-2</v>
      </c>
      <c r="F30" s="62"/>
      <c r="G30" s="62"/>
      <c r="H30" s="527">
        <f>H28-H29</f>
        <v>-2</v>
      </c>
      <c r="I30" s="62"/>
      <c r="J30" s="62"/>
      <c r="K30" s="527">
        <f>K28-K29</f>
        <v>-2</v>
      </c>
      <c r="L30" s="62"/>
      <c r="M30" s="62"/>
      <c r="N30" s="527">
        <f>N27-N29</f>
        <v>-2</v>
      </c>
      <c r="Q30" s="1727" t="s">
        <v>392</v>
      </c>
      <c r="R30" s="1727"/>
      <c r="S30" s="1727"/>
      <c r="T30" s="1727"/>
      <c r="U30" s="1727"/>
    </row>
    <row r="31" spans="2:21" ht="15.75" thickBot="1" x14ac:dyDescent="0.3">
      <c r="Q31" s="1727"/>
      <c r="R31" s="1727"/>
      <c r="S31" s="1727"/>
      <c r="T31" s="1727"/>
    </row>
    <row r="32" spans="2:21" ht="27.75" thickTop="1" thickBot="1" x14ac:dyDescent="0.45">
      <c r="E32" s="1731" t="s">
        <v>393</v>
      </c>
      <c r="F32" s="1732"/>
      <c r="G32" s="1732"/>
      <c r="H32" s="1732"/>
      <c r="I32" s="1733"/>
      <c r="Q32" s="934"/>
      <c r="R32" s="934"/>
      <c r="S32" s="934"/>
      <c r="T32" s="934"/>
    </row>
    <row r="33" spans="2:20" ht="15.75" thickTop="1" x14ac:dyDescent="0.25">
      <c r="Q33" s="934"/>
      <c r="R33" s="934"/>
      <c r="S33" s="934"/>
      <c r="T33" s="934"/>
    </row>
    <row r="34" spans="2:20" ht="15.75" thickBot="1" x14ac:dyDescent="0.3">
      <c r="B34" s="20" t="s">
        <v>981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  <c r="Q34" s="934"/>
      <c r="R34" s="934"/>
      <c r="S34" s="934"/>
      <c r="T34" s="934"/>
    </row>
    <row r="35" spans="2:20" ht="18.75" x14ac:dyDescent="0.3">
      <c r="B35" s="12" t="s">
        <v>276</v>
      </c>
      <c r="C35" s="525">
        <f>DATOS!D$68</f>
        <v>0</v>
      </c>
      <c r="D35" s="525">
        <f>DATOS!F$68</f>
        <v>0</v>
      </c>
      <c r="E35" s="525">
        <f>DATOS!H$68</f>
        <v>0</v>
      </c>
      <c r="F35" s="525">
        <f>DATOS!J$68</f>
        <v>0</v>
      </c>
      <c r="G35" s="525">
        <f>DATOS!L$68</f>
        <v>0</v>
      </c>
      <c r="H35" s="525">
        <f>DATOS!N$68</f>
        <v>0</v>
      </c>
      <c r="I35" s="525">
        <f>DATOS!P$68</f>
        <v>0</v>
      </c>
      <c r="J35" s="525">
        <f>DATOS!R$68</f>
        <v>0</v>
      </c>
      <c r="K35" s="525">
        <f>DATOS!T$68</f>
        <v>0</v>
      </c>
      <c r="L35" s="525">
        <f>DATOS!V$68</f>
        <v>0</v>
      </c>
      <c r="M35" s="525">
        <f>DATOS!X$68</f>
        <v>0</v>
      </c>
      <c r="N35" s="525">
        <f>DATOS!Z$68</f>
        <v>0</v>
      </c>
      <c r="Q35" s="934"/>
      <c r="R35" s="934"/>
      <c r="S35" s="934"/>
      <c r="T35" s="934"/>
    </row>
    <row r="36" spans="2:20" ht="18.75" x14ac:dyDescent="0.3">
      <c r="B36" s="77" t="s">
        <v>27</v>
      </c>
      <c r="C36" s="85"/>
      <c r="D36" s="85"/>
      <c r="E36" s="83">
        <f>C35+D35+E35</f>
        <v>0</v>
      </c>
      <c r="F36" s="85"/>
      <c r="G36" s="85"/>
      <c r="H36" s="83">
        <f>F35+G35+H35</f>
        <v>0</v>
      </c>
      <c r="I36" s="85"/>
      <c r="J36" s="85"/>
      <c r="K36" s="83">
        <f>I35+J35+K35</f>
        <v>0</v>
      </c>
      <c r="L36" s="85"/>
      <c r="M36" s="85"/>
      <c r="N36" s="83">
        <f>L35+M35+N35</f>
        <v>0</v>
      </c>
      <c r="Q36" s="934"/>
      <c r="R36" s="934"/>
      <c r="S36" s="934"/>
      <c r="T36" s="934"/>
    </row>
    <row r="37" spans="2:20" ht="18.75" x14ac:dyDescent="0.3">
      <c r="B37" s="1" t="s">
        <v>20</v>
      </c>
      <c r="C37" s="13"/>
      <c r="D37" s="13"/>
      <c r="E37" s="526">
        <v>2</v>
      </c>
      <c r="F37" s="13"/>
      <c r="G37" s="13"/>
      <c r="H37" s="526">
        <v>2</v>
      </c>
      <c r="I37" s="13"/>
      <c r="J37" s="13"/>
      <c r="K37" s="526">
        <v>2</v>
      </c>
      <c r="L37" s="13"/>
      <c r="M37" s="13"/>
      <c r="N37" s="526">
        <v>2</v>
      </c>
      <c r="Q37" s="934"/>
      <c r="R37" s="934"/>
      <c r="S37" s="934"/>
      <c r="T37" s="934"/>
    </row>
    <row r="38" spans="2:20" ht="18.75" x14ac:dyDescent="0.3">
      <c r="B38" s="1" t="s">
        <v>17</v>
      </c>
      <c r="C38" s="62"/>
      <c r="D38" s="62"/>
      <c r="E38" s="527">
        <f>E36-E37</f>
        <v>-2</v>
      </c>
      <c r="F38" s="62"/>
      <c r="G38" s="62"/>
      <c r="H38" s="527">
        <f>H36-H37</f>
        <v>-2</v>
      </c>
      <c r="I38" s="62"/>
      <c r="J38" s="62"/>
      <c r="K38" s="527">
        <f>K36-K37</f>
        <v>-2</v>
      </c>
      <c r="L38" s="62"/>
      <c r="M38" s="62"/>
      <c r="N38" s="527">
        <f>N35-N37</f>
        <v>-2</v>
      </c>
      <c r="Q38" s="934"/>
      <c r="R38" s="934"/>
      <c r="S38" s="934"/>
      <c r="T38" s="934"/>
    </row>
    <row r="39" spans="2:20" ht="15.75" thickBot="1" x14ac:dyDescent="0.3">
      <c r="Q39" s="1727" t="s">
        <v>52</v>
      </c>
      <c r="R39" s="1727"/>
      <c r="S39" s="1727"/>
      <c r="T39" s="1727"/>
    </row>
    <row r="40" spans="2:20" ht="27.75" thickTop="1" thickBot="1" x14ac:dyDescent="0.45">
      <c r="E40" s="1731" t="s">
        <v>44</v>
      </c>
      <c r="F40" s="1732"/>
      <c r="G40" s="1732"/>
      <c r="H40" s="1732"/>
      <c r="I40" s="1732"/>
      <c r="J40" s="1737"/>
    </row>
    <row r="41" spans="2:20" ht="15.75" thickTop="1" x14ac:dyDescent="0.25"/>
    <row r="42" spans="2:20" ht="15.75" thickBot="1" x14ac:dyDescent="0.3">
      <c r="B42" s="20" t="s">
        <v>981</v>
      </c>
      <c r="C42" s="21" t="s">
        <v>0</v>
      </c>
      <c r="D42" s="21" t="s">
        <v>1</v>
      </c>
      <c r="E42" s="21" t="s">
        <v>2</v>
      </c>
      <c r="F42" s="21" t="s">
        <v>3</v>
      </c>
      <c r="G42" s="21" t="s">
        <v>4</v>
      </c>
      <c r="H42" s="21" t="s">
        <v>5</v>
      </c>
      <c r="I42" s="21" t="s">
        <v>6</v>
      </c>
      <c r="J42" s="21" t="s">
        <v>7</v>
      </c>
      <c r="K42" s="21" t="s">
        <v>8</v>
      </c>
      <c r="L42" s="21" t="s">
        <v>9</v>
      </c>
      <c r="M42" s="21" t="s">
        <v>10</v>
      </c>
      <c r="N42" s="22" t="s">
        <v>11</v>
      </c>
    </row>
    <row r="43" spans="2:20" x14ac:dyDescent="0.25">
      <c r="B43" s="73" t="s">
        <v>45</v>
      </c>
      <c r="C43" s="74">
        <f>DATOS!D$3</f>
        <v>95881.64</v>
      </c>
      <c r="D43" s="74">
        <f>DATOS!F$3</f>
        <v>128390.48</v>
      </c>
      <c r="E43" s="74">
        <f>DATOS!H$3</f>
        <v>108657.03</v>
      </c>
      <c r="F43" s="74">
        <f>DATOS!J$3</f>
        <v>115706.75</v>
      </c>
      <c r="G43" s="74">
        <f>DATOS!L$3</f>
        <v>108298.14</v>
      </c>
      <c r="H43" s="74">
        <f>DATOS!N$3</f>
        <v>92068.47</v>
      </c>
      <c r="I43" s="74">
        <f>DATOS!P$3</f>
        <v>0</v>
      </c>
      <c r="J43" s="74">
        <f>DATOS!R$3</f>
        <v>0</v>
      </c>
      <c r="K43" s="74">
        <f>DATOS!T$3</f>
        <v>0</v>
      </c>
      <c r="L43" s="74">
        <f>DATOS!V$3</f>
        <v>0</v>
      </c>
      <c r="M43" s="74">
        <f>DATOS!X$3</f>
        <v>0</v>
      </c>
      <c r="N43" s="74">
        <f>DATOS!Z$3</f>
        <v>0</v>
      </c>
    </row>
    <row r="44" spans="2:20" x14ac:dyDescent="0.25">
      <c r="B44" s="12" t="s">
        <v>46</v>
      </c>
      <c r="C44" s="14">
        <v>82562.87</v>
      </c>
      <c r="D44" s="16">
        <f>C$43</f>
        <v>95881.64</v>
      </c>
      <c r="E44" s="16">
        <f t="shared" ref="E44:N44" si="2">D$43</f>
        <v>128390.48</v>
      </c>
      <c r="F44" s="16">
        <f t="shared" si="2"/>
        <v>108657.03</v>
      </c>
      <c r="G44" s="16">
        <f t="shared" si="2"/>
        <v>115706.75</v>
      </c>
      <c r="H44" s="16">
        <f t="shared" si="2"/>
        <v>108298.14</v>
      </c>
      <c r="I44" s="16">
        <f t="shared" si="2"/>
        <v>92068.47</v>
      </c>
      <c r="J44" s="16">
        <f t="shared" si="2"/>
        <v>0</v>
      </c>
      <c r="K44" s="16">
        <f t="shared" si="2"/>
        <v>0</v>
      </c>
      <c r="L44" s="16">
        <f t="shared" si="2"/>
        <v>0</v>
      </c>
      <c r="M44" s="16">
        <f t="shared" si="2"/>
        <v>0</v>
      </c>
      <c r="N44" s="16">
        <f t="shared" si="2"/>
        <v>0</v>
      </c>
    </row>
    <row r="45" spans="2:20" ht="18.75" x14ac:dyDescent="0.3">
      <c r="B45" s="77" t="s">
        <v>27</v>
      </c>
      <c r="C45" s="367">
        <f>(C$43/C$44)-1</f>
        <v>0.16131670325898328</v>
      </c>
      <c r="D45" s="375">
        <f t="shared" ref="D45:N45" si="3">(D$43/D$44)-1</f>
        <v>0.33905177258127828</v>
      </c>
      <c r="E45" s="375">
        <f t="shared" si="3"/>
        <v>-0.15369870102518501</v>
      </c>
      <c r="F45" s="375">
        <f t="shared" si="3"/>
        <v>6.4880477590819385E-2</v>
      </c>
      <c r="G45" s="367">
        <f t="shared" si="3"/>
        <v>-6.4029194493838926E-2</v>
      </c>
      <c r="H45" s="375">
        <f t="shared" si="3"/>
        <v>-0.14986102254387745</v>
      </c>
      <c r="I45" s="375">
        <f t="shared" si="3"/>
        <v>-1</v>
      </c>
      <c r="J45" s="375" t="e">
        <f t="shared" si="3"/>
        <v>#DIV/0!</v>
      </c>
      <c r="K45" s="367" t="e">
        <f t="shared" si="3"/>
        <v>#DIV/0!</v>
      </c>
      <c r="L45" s="367" t="e">
        <f t="shared" si="3"/>
        <v>#DIV/0!</v>
      </c>
      <c r="M45" s="367" t="e">
        <f t="shared" si="3"/>
        <v>#DIV/0!</v>
      </c>
      <c r="N45" s="375" t="e">
        <f t="shared" si="3"/>
        <v>#DIV/0!</v>
      </c>
    </row>
    <row r="46" spans="2:20" x14ac:dyDescent="0.25">
      <c r="B46" s="1" t="s">
        <v>20</v>
      </c>
      <c r="C46" s="368">
        <v>0.04</v>
      </c>
      <c r="D46" s="368">
        <v>0.04</v>
      </c>
      <c r="E46" s="368">
        <v>0.04</v>
      </c>
      <c r="F46" s="368">
        <v>0.04</v>
      </c>
      <c r="G46" s="368">
        <v>0.04</v>
      </c>
      <c r="H46" s="368">
        <v>0.04</v>
      </c>
      <c r="I46" s="368">
        <v>0.04</v>
      </c>
      <c r="J46" s="368">
        <v>0.04</v>
      </c>
      <c r="K46" s="368">
        <v>0.04</v>
      </c>
      <c r="L46" s="368">
        <v>0.04</v>
      </c>
      <c r="M46" s="368">
        <v>0.04</v>
      </c>
      <c r="N46" s="368">
        <v>0.04</v>
      </c>
    </row>
    <row r="47" spans="2:20" x14ac:dyDescent="0.25">
      <c r="B47" s="8" t="s">
        <v>17</v>
      </c>
      <c r="C47" s="9">
        <f>C$45-C$46</f>
        <v>0.12131670325898328</v>
      </c>
      <c r="D47" s="10">
        <f t="shared" ref="D47:N47" si="4">D$45-D$46</f>
        <v>0.2990517725812783</v>
      </c>
      <c r="E47" s="10">
        <f t="shared" si="4"/>
        <v>-0.19369870102518502</v>
      </c>
      <c r="F47" s="10">
        <f t="shared" si="4"/>
        <v>2.4880477590819385E-2</v>
      </c>
      <c r="G47" s="9">
        <f t="shared" si="4"/>
        <v>-0.10402919449383893</v>
      </c>
      <c r="H47" s="10">
        <f t="shared" si="4"/>
        <v>-0.18986102254387746</v>
      </c>
      <c r="I47" s="10">
        <f t="shared" si="4"/>
        <v>-1.04</v>
      </c>
      <c r="J47" s="10" t="e">
        <f t="shared" si="4"/>
        <v>#DIV/0!</v>
      </c>
      <c r="K47" s="9" t="e">
        <f t="shared" si="4"/>
        <v>#DIV/0!</v>
      </c>
      <c r="L47" s="9" t="e">
        <f t="shared" si="4"/>
        <v>#DIV/0!</v>
      </c>
      <c r="M47" s="10" t="e">
        <f t="shared" si="4"/>
        <v>#DIV/0!</v>
      </c>
      <c r="N47" s="10" t="e">
        <f t="shared" si="4"/>
        <v>#DIV/0!</v>
      </c>
      <c r="R47" s="1727"/>
      <c r="S47" s="1727"/>
    </row>
    <row r="48" spans="2:20" ht="15.75" thickBot="1" x14ac:dyDescent="0.3"/>
    <row r="49" spans="2:20" ht="27.75" thickTop="1" thickBot="1" x14ac:dyDescent="0.45">
      <c r="E49" s="1731" t="s">
        <v>47</v>
      </c>
      <c r="F49" s="1732"/>
      <c r="G49" s="1732"/>
      <c r="H49" s="1732"/>
      <c r="I49" s="1733"/>
      <c r="Q49" s="1727" t="s">
        <v>47</v>
      </c>
      <c r="R49" s="1727"/>
      <c r="S49" s="1727"/>
      <c r="T49" s="1727"/>
    </row>
    <row r="50" spans="2:20" ht="15.75" thickTop="1" x14ac:dyDescent="0.25">
      <c r="R50" s="1727"/>
      <c r="S50" s="1738"/>
    </row>
    <row r="51" spans="2:20" x14ac:dyDescent="0.25">
      <c r="B51" s="66" t="s">
        <v>981</v>
      </c>
      <c r="C51" s="65" t="s">
        <v>0</v>
      </c>
      <c r="D51" s="65" t="s">
        <v>1</v>
      </c>
      <c r="E51" s="65" t="s">
        <v>2</v>
      </c>
      <c r="F51" s="65" t="s">
        <v>3</v>
      </c>
      <c r="G51" s="65" t="s">
        <v>4</v>
      </c>
      <c r="H51" s="65" t="s">
        <v>5</v>
      </c>
      <c r="I51" s="65" t="s">
        <v>6</v>
      </c>
      <c r="J51" s="65" t="s">
        <v>7</v>
      </c>
      <c r="K51" s="65" t="s">
        <v>8</v>
      </c>
      <c r="L51" s="65" t="s">
        <v>9</v>
      </c>
      <c r="M51" s="65" t="s">
        <v>10</v>
      </c>
      <c r="N51" s="67" t="s">
        <v>11</v>
      </c>
    </row>
    <row r="52" spans="2:20" x14ac:dyDescent="0.25">
      <c r="B52" s="480" t="s">
        <v>375</v>
      </c>
      <c r="C52" s="481">
        <f>DATOS!D$3</f>
        <v>95881.64</v>
      </c>
      <c r="D52" s="481">
        <f>DATOS!F$3</f>
        <v>128390.48</v>
      </c>
      <c r="E52" s="481">
        <f>DATOS!H$3</f>
        <v>108657.03</v>
      </c>
      <c r="F52" s="481">
        <f>DATOS!J$3</f>
        <v>115706.75</v>
      </c>
      <c r="G52" s="481">
        <f>DATOS!L$3</f>
        <v>108298.14</v>
      </c>
      <c r="H52" s="481">
        <f>DATOS!N$3</f>
        <v>92068.47</v>
      </c>
      <c r="I52" s="481">
        <f>DATOS!P$3</f>
        <v>0</v>
      </c>
      <c r="J52" s="481">
        <f>DATOS!R$3</f>
        <v>0</v>
      </c>
      <c r="K52" s="481">
        <f>DATOS!T$3</f>
        <v>0</v>
      </c>
      <c r="L52" s="481">
        <f>DATOS!V$3</f>
        <v>0</v>
      </c>
      <c r="M52" s="481">
        <f>DATOS!X$3</f>
        <v>0</v>
      </c>
      <c r="N52" s="481">
        <f>DATOS!Z$3</f>
        <v>0</v>
      </c>
    </row>
    <row r="53" spans="2:20" x14ac:dyDescent="0.25">
      <c r="B53" s="480" t="s">
        <v>376</v>
      </c>
      <c r="C53" s="481">
        <f>DATOS!D95</f>
        <v>95881.64</v>
      </c>
      <c r="D53" s="481">
        <f>DATOS!F95</f>
        <v>128390.48</v>
      </c>
      <c r="E53" s="481">
        <f>DATOS!H95</f>
        <v>108585.16</v>
      </c>
      <c r="F53" s="481">
        <f>DATOS!J95</f>
        <v>115706.75</v>
      </c>
      <c r="G53" s="481">
        <f>DATOS!L95</f>
        <v>108298.14</v>
      </c>
      <c r="H53" s="481">
        <f>DATOS!N95</f>
        <v>92068.47</v>
      </c>
      <c r="I53" s="481">
        <f>DATOS!P95</f>
        <v>0</v>
      </c>
      <c r="J53" s="481">
        <f>DATOS!R95</f>
        <v>0</v>
      </c>
      <c r="K53" s="481">
        <f>DATOS!T95</f>
        <v>0</v>
      </c>
      <c r="L53" s="481">
        <f>DATOS!V95</f>
        <v>0</v>
      </c>
      <c r="M53" s="481">
        <f>DATOS!X95</f>
        <v>0</v>
      </c>
      <c r="N53" s="481">
        <f>DATOS!Z95</f>
        <v>0</v>
      </c>
    </row>
    <row r="54" spans="2:20" x14ac:dyDescent="0.25">
      <c r="B54" s="480" t="s">
        <v>377</v>
      </c>
      <c r="C54" s="368">
        <f>C$53/C$52</f>
        <v>1</v>
      </c>
      <c r="D54" s="368">
        <f t="shared" ref="D54:N54" si="5">D$53/D$52</f>
        <v>1</v>
      </c>
      <c r="E54" s="368">
        <f t="shared" si="5"/>
        <v>0.99933856097483986</v>
      </c>
      <c r="F54" s="368">
        <f t="shared" si="5"/>
        <v>1</v>
      </c>
      <c r="G54" s="368">
        <f t="shared" si="5"/>
        <v>1</v>
      </c>
      <c r="H54" s="368">
        <f t="shared" si="5"/>
        <v>1</v>
      </c>
      <c r="I54" s="368" t="e">
        <f t="shared" si="5"/>
        <v>#DIV/0!</v>
      </c>
      <c r="J54" s="368" t="e">
        <f t="shared" si="5"/>
        <v>#DIV/0!</v>
      </c>
      <c r="K54" s="368" t="e">
        <f t="shared" si="5"/>
        <v>#DIV/0!</v>
      </c>
      <c r="L54" s="368" t="e">
        <f t="shared" si="5"/>
        <v>#DIV/0!</v>
      </c>
      <c r="M54" s="368" t="e">
        <f t="shared" si="5"/>
        <v>#DIV/0!</v>
      </c>
      <c r="N54" s="368" t="e">
        <f t="shared" si="5"/>
        <v>#DIV/0!</v>
      </c>
    </row>
    <row r="55" spans="2:20" ht="18.75" x14ac:dyDescent="0.3">
      <c r="B55" s="77" t="s">
        <v>27</v>
      </c>
      <c r="C55" s="81"/>
      <c r="D55" s="81"/>
      <c r="E55" s="367">
        <f>((C53+D53+E53)/(C52+D52+E52))</f>
        <v>0.99978412824470309</v>
      </c>
      <c r="F55" s="81"/>
      <c r="G55" s="81"/>
      <c r="H55" s="367">
        <f>((F53+G53+H53)/(F52+G52+H52))</f>
        <v>1</v>
      </c>
      <c r="I55" s="81"/>
      <c r="J55" s="81"/>
      <c r="K55" s="367" t="e">
        <f>((I53+J53+K53)/(I52+J52+K52))</f>
        <v>#DIV/0!</v>
      </c>
      <c r="L55" s="81"/>
      <c r="M55" s="81"/>
      <c r="N55" s="79" t="e">
        <f>((L53+M53+N53)/(L52+M52+N52))</f>
        <v>#DIV/0!</v>
      </c>
    </row>
    <row r="56" spans="2:20" x14ac:dyDescent="0.25">
      <c r="B56" s="1" t="s">
        <v>20</v>
      </c>
      <c r="C56" s="17"/>
      <c r="D56" s="17"/>
      <c r="E56" s="482">
        <v>0.85</v>
      </c>
      <c r="F56" s="17"/>
      <c r="G56" s="17"/>
      <c r="H56" s="482">
        <v>0.85</v>
      </c>
      <c r="I56" s="17"/>
      <c r="J56" s="17"/>
      <c r="K56" s="482">
        <v>0.85</v>
      </c>
      <c r="L56" s="17"/>
      <c r="M56" s="17"/>
      <c r="N56" s="482">
        <v>0.85</v>
      </c>
      <c r="T56" s="933"/>
    </row>
    <row r="57" spans="2:20" x14ac:dyDescent="0.25">
      <c r="B57" s="1" t="s">
        <v>17</v>
      </c>
      <c r="C57" s="36"/>
      <c r="D57" s="36"/>
      <c r="E57" s="483">
        <f>E56-E55</f>
        <v>-0.14978412824470311</v>
      </c>
      <c r="F57" s="36"/>
      <c r="G57" s="36"/>
      <c r="H57" s="483">
        <f>H56-H55</f>
        <v>-0.15000000000000002</v>
      </c>
      <c r="I57" s="36"/>
      <c r="J57" s="36"/>
      <c r="K57" s="483" t="e">
        <f>K56-K55</f>
        <v>#DIV/0!</v>
      </c>
      <c r="L57" s="36"/>
      <c r="M57" s="36"/>
      <c r="N57" s="483" t="e">
        <f>N56-N55</f>
        <v>#DIV/0!</v>
      </c>
    </row>
    <row r="58" spans="2:20" ht="15.75" thickBot="1" x14ac:dyDescent="0.3"/>
    <row r="59" spans="2:20" ht="27.75" thickTop="1" thickBot="1" x14ac:dyDescent="0.45">
      <c r="C59" s="38"/>
      <c r="D59" s="1731" t="s">
        <v>48</v>
      </c>
      <c r="E59" s="1732"/>
      <c r="F59" s="1732"/>
      <c r="G59" s="1732"/>
      <c r="H59" s="1732"/>
      <c r="I59" s="1732"/>
      <c r="J59" s="1733"/>
      <c r="K59" s="39"/>
      <c r="L59" s="39"/>
      <c r="M59" s="39"/>
      <c r="Q59" s="1727"/>
      <c r="R59" s="1727"/>
      <c r="S59" s="1727"/>
      <c r="T59" s="1727"/>
    </row>
    <row r="60" spans="2:20" ht="15.75" thickTop="1" x14ac:dyDescent="0.25">
      <c r="Q60" s="1727" t="s">
        <v>53</v>
      </c>
      <c r="R60" s="1727"/>
      <c r="S60" s="1727"/>
      <c r="T60" s="1727"/>
    </row>
    <row r="61" spans="2:20" ht="15.75" thickBot="1" x14ac:dyDescent="0.3">
      <c r="B61" s="40" t="s">
        <v>981</v>
      </c>
      <c r="C61" s="40" t="s">
        <v>49</v>
      </c>
    </row>
    <row r="62" spans="2:20" ht="18.75" x14ac:dyDescent="0.3">
      <c r="B62" s="77" t="s">
        <v>27</v>
      </c>
      <c r="C62" s="704">
        <f>DATOS!Z69</f>
        <v>0</v>
      </c>
    </row>
    <row r="63" spans="2:20" x14ac:dyDescent="0.25">
      <c r="B63" s="1" t="s">
        <v>20</v>
      </c>
      <c r="C63" s="17">
        <v>6</v>
      </c>
    </row>
    <row r="64" spans="2:20" x14ac:dyDescent="0.25">
      <c r="B64" s="8" t="s">
        <v>17</v>
      </c>
      <c r="C64" s="705">
        <f>C62-C63</f>
        <v>-6</v>
      </c>
    </row>
    <row r="66" spans="2:21" ht="26.25" x14ac:dyDescent="0.4">
      <c r="C66" s="935"/>
      <c r="D66" s="935"/>
      <c r="E66" s="935"/>
      <c r="F66" s="935"/>
      <c r="G66" s="935"/>
      <c r="H66" s="935"/>
      <c r="I66" s="935"/>
      <c r="J66" s="935"/>
      <c r="K66" s="935"/>
      <c r="L66" s="935"/>
      <c r="M66" s="935"/>
    </row>
    <row r="67" spans="2:21" x14ac:dyDescent="0.25">
      <c r="Q67" s="1727"/>
      <c r="R67" s="1727"/>
      <c r="S67" s="1727"/>
      <c r="T67" s="1727"/>
    </row>
    <row r="68" spans="2:21" ht="15.75" thickBot="1" x14ac:dyDescent="0.3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2:21" ht="27.75" thickTop="1" thickBot="1" x14ac:dyDescent="0.45">
      <c r="C69" s="38"/>
      <c r="D69" s="1731" t="s">
        <v>395</v>
      </c>
      <c r="E69" s="1732"/>
      <c r="F69" s="1732"/>
      <c r="G69" s="1732"/>
      <c r="H69" s="1732"/>
      <c r="I69" s="1732"/>
      <c r="J69" s="1733"/>
      <c r="K69" s="44"/>
      <c r="L69" s="44"/>
      <c r="M69" s="44"/>
      <c r="N69" s="44"/>
    </row>
    <row r="70" spans="2:21" ht="15.75" thickTop="1" x14ac:dyDescent="0.25">
      <c r="K70" s="46"/>
      <c r="L70" s="46"/>
      <c r="M70" s="46"/>
      <c r="N70" s="46"/>
    </row>
    <row r="71" spans="2:21" ht="15.75" thickBot="1" x14ac:dyDescent="0.3">
      <c r="B71" s="40" t="s">
        <v>981</v>
      </c>
      <c r="C71" s="40" t="s">
        <v>49</v>
      </c>
      <c r="K71" s="47"/>
      <c r="L71" s="47"/>
      <c r="M71" s="47"/>
      <c r="N71" s="47"/>
      <c r="Q71" s="1736" t="s">
        <v>395</v>
      </c>
      <c r="R71" s="1736"/>
      <c r="S71" s="1736"/>
      <c r="T71" s="1736"/>
      <c r="U71" s="1736"/>
    </row>
    <row r="72" spans="2:21" ht="18.75" x14ac:dyDescent="0.3">
      <c r="B72" s="77" t="s">
        <v>27</v>
      </c>
      <c r="C72" s="367">
        <f>DATOS!Z70</f>
        <v>0</v>
      </c>
      <c r="R72" s="1727"/>
      <c r="S72" s="1727"/>
      <c r="T72" s="1727"/>
      <c r="U72" s="1727"/>
    </row>
    <row r="73" spans="2:21" x14ac:dyDescent="0.25">
      <c r="B73" s="1" t="s">
        <v>20</v>
      </c>
      <c r="C73" s="684">
        <v>0.06</v>
      </c>
    </row>
    <row r="74" spans="2:21" x14ac:dyDescent="0.25">
      <c r="B74" s="8" t="s">
        <v>17</v>
      </c>
      <c r="C74" s="369">
        <f>C73-C72</f>
        <v>0.06</v>
      </c>
    </row>
    <row r="75" spans="2:21" x14ac:dyDescent="0.25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x14ac:dyDescent="0.25"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Q76" s="1727"/>
      <c r="R76" s="1727"/>
      <c r="S76" s="1727"/>
      <c r="T76" s="1727"/>
    </row>
    <row r="77" spans="2:21" x14ac:dyDescent="0.25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2:21" x14ac:dyDescent="0.25"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2:21" x14ac:dyDescent="0.2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21" x14ac:dyDescent="0.25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2:14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6" spans="2:14" s="1176" customFormat="1" ht="34.5" customHeight="1" x14ac:dyDescent="0.25">
      <c r="D86" s="1740"/>
      <c r="E86" s="1740"/>
      <c r="F86" s="1740"/>
      <c r="G86" s="1740"/>
      <c r="H86" s="1740"/>
      <c r="I86" s="1740"/>
      <c r="J86" s="1740"/>
    </row>
    <row r="87" spans="2:14" s="1176" customFormat="1" x14ac:dyDescent="0.25"/>
    <row r="88" spans="2:14" s="1176" customFormat="1" x14ac:dyDescent="0.25"/>
    <row r="89" spans="2:14" s="1176" customFormat="1" x14ac:dyDescent="0.25">
      <c r="B89" s="41"/>
      <c r="C89" s="41"/>
    </row>
    <row r="90" spans="2:14" s="1176" customFormat="1" ht="18.75" x14ac:dyDescent="0.3">
      <c r="B90" s="1177"/>
      <c r="C90" s="1178"/>
    </row>
    <row r="91" spans="2:14" s="1176" customFormat="1" x14ac:dyDescent="0.25">
      <c r="C91" s="1179"/>
    </row>
    <row r="92" spans="2:14" s="1176" customFormat="1" x14ac:dyDescent="0.25">
      <c r="C92" s="1179"/>
    </row>
    <row r="93" spans="2:14" s="1176" customFormat="1" x14ac:dyDescent="0.25"/>
    <row r="94" spans="2:14" s="1176" customFormat="1" x14ac:dyDescent="0.25"/>
    <row r="95" spans="2:14" s="1176" customFormat="1" x14ac:dyDescent="0.25"/>
    <row r="96" spans="2:14" s="1176" customFormat="1" x14ac:dyDescent="0.25"/>
    <row r="97" spans="2:10" s="1176" customFormat="1" x14ac:dyDescent="0.25"/>
    <row r="98" spans="2:10" s="1176" customFormat="1" x14ac:dyDescent="0.25"/>
    <row r="99" spans="2:10" s="1176" customFormat="1" x14ac:dyDescent="0.25"/>
    <row r="100" spans="2:10" s="1176" customFormat="1" x14ac:dyDescent="0.25"/>
    <row r="101" spans="2:10" s="1176" customFormat="1" ht="30" customHeight="1" x14ac:dyDescent="0.25">
      <c r="D101" s="1740"/>
      <c r="E101" s="1740"/>
      <c r="F101" s="1740"/>
      <c r="G101" s="1740"/>
      <c r="H101" s="1740"/>
      <c r="I101" s="1740"/>
      <c r="J101" s="1740"/>
    </row>
    <row r="102" spans="2:10" s="1176" customFormat="1" x14ac:dyDescent="0.25"/>
    <row r="103" spans="2:10" s="1176" customFormat="1" x14ac:dyDescent="0.25"/>
    <row r="104" spans="2:10" s="1176" customFormat="1" x14ac:dyDescent="0.25">
      <c r="B104" s="41"/>
      <c r="C104" s="41"/>
      <c r="D104" s="41"/>
      <c r="E104" s="41"/>
    </row>
    <row r="105" spans="2:10" s="1176" customFormat="1" ht="18.75" x14ac:dyDescent="0.3">
      <c r="B105" s="1177"/>
      <c r="C105" s="1178"/>
      <c r="D105" s="1178"/>
      <c r="E105" s="1178"/>
    </row>
    <row r="106" spans="2:10" s="1176" customFormat="1" x14ac:dyDescent="0.25">
      <c r="C106" s="1179"/>
      <c r="D106" s="1179"/>
      <c r="E106" s="1179"/>
    </row>
    <row r="107" spans="2:10" s="1176" customFormat="1" x14ac:dyDescent="0.25">
      <c r="C107" s="1179"/>
      <c r="D107" s="1179"/>
      <c r="E107" s="1179"/>
    </row>
    <row r="108" spans="2:10" s="1176" customFormat="1" x14ac:dyDescent="0.25"/>
    <row r="109" spans="2:10" s="1176" customFormat="1" x14ac:dyDescent="0.25"/>
    <row r="110" spans="2:10" s="1176" customFormat="1" x14ac:dyDescent="0.25"/>
    <row r="111" spans="2:10" s="1176" customFormat="1" x14ac:dyDescent="0.25"/>
    <row r="112" spans="2:10" s="1176" customFormat="1" x14ac:dyDescent="0.25"/>
    <row r="113" spans="2:14" s="1176" customFormat="1" x14ac:dyDescent="0.25"/>
    <row r="114" spans="2:14" s="1176" customFormat="1" x14ac:dyDescent="0.25"/>
    <row r="115" spans="2:14" s="1176" customFormat="1" ht="35.25" customHeight="1" x14ac:dyDescent="0.25">
      <c r="D115" s="1740"/>
      <c r="E115" s="1740"/>
      <c r="F115" s="1740"/>
      <c r="G115" s="1740"/>
      <c r="H115" s="1740"/>
      <c r="I115" s="1740"/>
      <c r="J115" s="1740"/>
    </row>
    <row r="116" spans="2:14" s="1176" customFormat="1" x14ac:dyDescent="0.25"/>
    <row r="117" spans="2:14" s="1176" customFormat="1" x14ac:dyDescent="0.25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2:14" s="1176" customFormat="1" ht="18.75" x14ac:dyDescent="0.3">
      <c r="B118" s="51"/>
      <c r="C118" s="1180"/>
      <c r="D118" s="1180"/>
      <c r="E118" s="1180"/>
      <c r="F118" s="1180"/>
      <c r="G118" s="1180"/>
      <c r="H118" s="1180"/>
      <c r="I118" s="1180"/>
      <c r="J118" s="1180"/>
      <c r="K118" s="1180"/>
      <c r="L118" s="1180"/>
      <c r="M118" s="1180"/>
      <c r="N118" s="1180"/>
    </row>
    <row r="119" spans="2:14" s="1176" customFormat="1" ht="18.75" x14ac:dyDescent="0.3">
      <c r="B119" s="1177"/>
      <c r="C119" s="1181"/>
      <c r="D119" s="1181"/>
      <c r="E119" s="1182"/>
      <c r="F119" s="1181"/>
      <c r="G119" s="1181"/>
      <c r="H119" s="1182"/>
      <c r="I119" s="1181"/>
      <c r="J119" s="1181"/>
      <c r="K119" s="1182"/>
      <c r="L119" s="1181"/>
      <c r="M119" s="1181"/>
      <c r="N119" s="1181"/>
    </row>
    <row r="120" spans="2:14" s="1176" customFormat="1" ht="18.75" x14ac:dyDescent="0.3">
      <c r="C120" s="1183"/>
      <c r="D120" s="1183"/>
      <c r="E120" s="1184"/>
      <c r="F120" s="1183"/>
      <c r="G120" s="1183"/>
      <c r="H120" s="1184"/>
      <c r="I120" s="1183"/>
      <c r="J120" s="1183"/>
      <c r="K120" s="1184"/>
      <c r="L120" s="1183"/>
      <c r="M120" s="1183"/>
      <c r="N120" s="1184"/>
    </row>
    <row r="121" spans="2:14" s="1176" customFormat="1" ht="18.75" x14ac:dyDescent="0.3">
      <c r="C121" s="1185"/>
      <c r="D121" s="1185"/>
      <c r="E121" s="1186"/>
      <c r="F121" s="1185"/>
      <c r="G121" s="1185"/>
      <c r="H121" s="1186"/>
      <c r="I121" s="1185"/>
      <c r="J121" s="1185"/>
      <c r="K121" s="1186"/>
      <c r="L121" s="1185"/>
      <c r="M121" s="1185"/>
      <c r="N121" s="1186"/>
    </row>
  </sheetData>
  <mergeCells count="29">
    <mergeCell ref="Q67:T67"/>
    <mergeCell ref="D69:J69"/>
    <mergeCell ref="D86:J86"/>
    <mergeCell ref="D101:J101"/>
    <mergeCell ref="D115:J115"/>
    <mergeCell ref="R72:U72"/>
    <mergeCell ref="Q76:T76"/>
    <mergeCell ref="Q71:U71"/>
    <mergeCell ref="Q39:T39"/>
    <mergeCell ref="E40:J40"/>
    <mergeCell ref="R47:S47"/>
    <mergeCell ref="E49:I49"/>
    <mergeCell ref="Q49:T49"/>
    <mergeCell ref="D59:J59"/>
    <mergeCell ref="Q59:T59"/>
    <mergeCell ref="Q60:T60"/>
    <mergeCell ref="P17:U17"/>
    <mergeCell ref="R1:S1"/>
    <mergeCell ref="E4:I4"/>
    <mergeCell ref="P12:U12"/>
    <mergeCell ref="P13:U13"/>
    <mergeCell ref="C14:M14"/>
    <mergeCell ref="R50:S50"/>
    <mergeCell ref="R20:S20"/>
    <mergeCell ref="Q22:U22"/>
    <mergeCell ref="E24:I24"/>
    <mergeCell ref="Q30:U30"/>
    <mergeCell ref="Q31:T31"/>
    <mergeCell ref="E32:I32"/>
  </mergeCells>
  <pageMargins left="0.7" right="0.7" top="0.75" bottom="0.75" header="0.3" footer="0.3"/>
  <ignoredErrors>
    <ignoredError sqref="C53 F52:M53 D52:D53" calculatedColumn="1"/>
    <ignoredError sqref="F54:G54 D54 C54 I54:M54 N54" evalError="1" calculatedColumn="1"/>
    <ignoredError sqref="C56:N56 E54 H54 I45:N47 D45:H47 C19:N22 C9:N12 C55:M55 C57:M57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2969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9697" r:id="rId3"/>
      </mc:Fallback>
    </mc:AlternateContent>
  </oleObjects>
  <tableParts count="8"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C000"/>
  </sheetPr>
  <dimension ref="B1:AO141"/>
  <sheetViews>
    <sheetView topLeftCell="A34" zoomScale="70" zoomScaleNormal="70" workbookViewId="0">
      <selection activeCell="D32" sqref="D32"/>
    </sheetView>
  </sheetViews>
  <sheetFormatPr baseColWidth="10" defaultRowHeight="15" x14ac:dyDescent="0.25"/>
  <cols>
    <col min="2" max="2" width="27.28515625" customWidth="1"/>
    <col min="3" max="13" width="12.7109375" customWidth="1"/>
    <col min="14" max="14" width="15.140625" customWidth="1"/>
  </cols>
  <sheetData>
    <row r="1" spans="2:41" ht="15" customHeight="1" x14ac:dyDescent="0.25">
      <c r="R1" s="1727" t="s">
        <v>75</v>
      </c>
      <c r="S1" s="1727"/>
      <c r="W1" s="1741" t="s">
        <v>76</v>
      </c>
      <c r="X1" s="1742"/>
      <c r="Y1" s="1742"/>
      <c r="Z1" s="1742"/>
      <c r="AC1" s="1741" t="s">
        <v>77</v>
      </c>
      <c r="AD1" s="1742"/>
      <c r="AE1" s="1742"/>
      <c r="AF1" s="1742"/>
      <c r="AI1" s="1727" t="s">
        <v>78</v>
      </c>
      <c r="AJ1" s="1727"/>
      <c r="AK1" s="1727"/>
      <c r="AL1" s="1727"/>
      <c r="AM1" s="1727"/>
      <c r="AN1" s="1727"/>
      <c r="AO1" s="1727"/>
    </row>
    <row r="3" spans="2:41" ht="15.75" thickBot="1" x14ac:dyDescent="0.3"/>
    <row r="4" spans="2:41" ht="27.75" thickTop="1" thickBot="1" x14ac:dyDescent="0.3">
      <c r="E4" s="1728" t="s">
        <v>18</v>
      </c>
      <c r="F4" s="1729"/>
      <c r="G4" s="1729"/>
      <c r="H4" s="1729"/>
      <c r="I4" s="1730"/>
    </row>
    <row r="5" spans="2:41" ht="15.75" thickTop="1" x14ac:dyDescent="0.25"/>
    <row r="6" spans="2:41" ht="15.75" thickBot="1" x14ac:dyDescent="0.3">
      <c r="B6" s="5" t="s">
        <v>1144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DATOS!C$30</f>
        <v>3.8E-3</v>
      </c>
      <c r="D7" s="3">
        <f>DATOS!E$30</f>
        <v>3.3700000000000001E-2</v>
      </c>
      <c r="E7" s="3">
        <f>DATOS!G$30</f>
        <v>3.4700000000000002E-2</v>
      </c>
      <c r="F7" s="3">
        <f>DATOS!I$30</f>
        <v>3.7999999999999999E-2</v>
      </c>
      <c r="G7" s="3">
        <f>DATOS!K$30</f>
        <v>4.7399999999999998E-2</v>
      </c>
      <c r="H7" s="3">
        <f>DATOS!M$30</f>
        <v>6.7299999999999999E-2</v>
      </c>
      <c r="I7" s="3">
        <f>DATOS!O$30</f>
        <v>0</v>
      </c>
      <c r="J7" s="3">
        <f>DATOS!Q$30</f>
        <v>0</v>
      </c>
      <c r="K7" s="3">
        <f>DATOS!S$30</f>
        <v>0</v>
      </c>
      <c r="L7" s="3">
        <f>DATOS!U$30</f>
        <v>0</v>
      </c>
      <c r="M7" s="3">
        <f>DATOS!W$30</f>
        <v>0</v>
      </c>
      <c r="N7" s="3">
        <f>DATOS!Y$30</f>
        <v>0</v>
      </c>
    </row>
    <row r="8" spans="2:41" x14ac:dyDescent="0.25">
      <c r="B8" s="1" t="s">
        <v>1042</v>
      </c>
      <c r="C8" s="4">
        <f>DATOS!C$31</f>
        <v>0</v>
      </c>
      <c r="D8" s="4">
        <f>DATOS!E$31</f>
        <v>0</v>
      </c>
      <c r="E8" s="4">
        <f>DATOS!G$31</f>
        <v>0</v>
      </c>
      <c r="F8" s="4">
        <f>DATOS!I$31</f>
        <v>1.35E-2</v>
      </c>
      <c r="G8" s="4">
        <f>DATOS!K$31</f>
        <v>0.11169999999999999</v>
      </c>
      <c r="H8" s="4">
        <f>DATOS!M$31</f>
        <v>6.3500000000000001E-2</v>
      </c>
      <c r="I8" s="4">
        <f>DATOS!O$31</f>
        <v>0</v>
      </c>
      <c r="J8" s="4">
        <f>DATOS!Q$31</f>
        <v>0</v>
      </c>
      <c r="K8" s="4">
        <f>DATOS!S$31</f>
        <v>0</v>
      </c>
      <c r="L8" s="4">
        <f>DATOS!U$31</f>
        <v>0</v>
      </c>
      <c r="M8" s="4">
        <f>DATOS!W$31</f>
        <v>0</v>
      </c>
      <c r="N8" s="4">
        <f>DATOS!Y$31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41" x14ac:dyDescent="0.25">
      <c r="B12" s="1" t="s">
        <v>1043</v>
      </c>
      <c r="C12" s="4">
        <f>DATOS!C$33</f>
        <v>0</v>
      </c>
      <c r="D12" s="4">
        <f>DATOS!E$33</f>
        <v>0</v>
      </c>
      <c r="E12" s="4">
        <f>DATOS!G$33</f>
        <v>0</v>
      </c>
      <c r="F12" s="4">
        <f>DATOS!I$33</f>
        <v>0</v>
      </c>
      <c r="G12" s="4">
        <f>DATOS!K$33</f>
        <v>1E-4</v>
      </c>
      <c r="H12" s="4">
        <f>DATOS!M$33</f>
        <v>8.9999999999999998E-4</v>
      </c>
      <c r="I12" s="4">
        <f>DATOS!O$33</f>
        <v>0</v>
      </c>
      <c r="J12" s="4">
        <f>DATOS!Q$33</f>
        <v>0</v>
      </c>
      <c r="K12" s="4">
        <f>DATOS!S$33</f>
        <v>0</v>
      </c>
      <c r="L12" s="4">
        <f>DATOS!U$33</f>
        <v>0</v>
      </c>
      <c r="M12" s="4">
        <f>DATOS!W$33</f>
        <v>0</v>
      </c>
      <c r="N12" s="4">
        <f>DATOS!Y$33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4">
        <f>DATOS!C$34</f>
        <v>3.3E-3</v>
      </c>
      <c r="D17" s="4">
        <f>DATOS!E$34</f>
        <v>2.8799999999999999E-2</v>
      </c>
      <c r="E17" s="4">
        <f>DATOS!G$34</f>
        <v>2.7799999999999998E-2</v>
      </c>
      <c r="F17" s="4">
        <f>DATOS!I$34</f>
        <v>3.1899999999999998E-2</v>
      </c>
      <c r="G17" s="4">
        <f>DATOS!K$34</f>
        <v>5.5300000000000002E-2</v>
      </c>
      <c r="H17" s="4">
        <f>DATOS!M$34</f>
        <v>6.4399999999999999E-2</v>
      </c>
      <c r="I17" s="4">
        <f>DATOS!O$34</f>
        <v>0</v>
      </c>
      <c r="J17" s="4">
        <f>DATOS!Q$34</f>
        <v>0</v>
      </c>
      <c r="K17" s="4">
        <f>DATOS!S$34</f>
        <v>0</v>
      </c>
      <c r="L17" s="4">
        <f>DATOS!U$34</f>
        <v>0</v>
      </c>
      <c r="M17" s="4">
        <f>DATOS!W$34</f>
        <v>0</v>
      </c>
      <c r="N17" s="4">
        <f>DATOS!Y$34</f>
        <v>0</v>
      </c>
      <c r="R17" s="1727" t="s">
        <v>29</v>
      </c>
      <c r="S17" s="1727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DATOS!G35</f>
        <v>2.0299999999999999E-2</v>
      </c>
      <c r="F19" s="78"/>
      <c r="G19" s="78"/>
      <c r="H19" s="79">
        <f>DATOS!M35</f>
        <v>5.0599999999999999E-2</v>
      </c>
      <c r="I19" s="78"/>
      <c r="J19" s="78"/>
      <c r="K19" s="79">
        <f>DATOS!S35</f>
        <v>0</v>
      </c>
      <c r="L19" s="78"/>
      <c r="M19" s="78"/>
      <c r="N19" s="79">
        <f>DATOS!Y35</f>
        <v>0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3.9699999999999999E-2</v>
      </c>
      <c r="F21" s="10"/>
      <c r="G21" s="10"/>
      <c r="H21" s="9">
        <f>H20-H19</f>
        <v>9.3999999999999986E-3</v>
      </c>
      <c r="I21" s="10"/>
      <c r="J21" s="9"/>
      <c r="K21" s="9">
        <f>K20-K19</f>
        <v>0.06</v>
      </c>
      <c r="L21" s="10"/>
      <c r="M21" s="9"/>
      <c r="N21" s="9">
        <f>N20-N19</f>
        <v>0.06</v>
      </c>
    </row>
    <row r="22" spans="2:19" ht="15.75" thickBot="1" x14ac:dyDescent="0.3"/>
    <row r="23" spans="2:19" ht="27.75" thickTop="1" thickBot="1" x14ac:dyDescent="0.45">
      <c r="E23" s="1731" t="s">
        <v>19</v>
      </c>
      <c r="F23" s="1732"/>
      <c r="G23" s="1732"/>
      <c r="H23" s="1732"/>
      <c r="I23" s="1733"/>
    </row>
    <row r="24" spans="2:19" ht="15.75" thickTop="1" x14ac:dyDescent="0.25"/>
    <row r="25" spans="2:19" ht="15.75" thickBot="1" x14ac:dyDescent="0.3">
      <c r="B25" s="20" t="s">
        <v>1144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DATOS!$C$26+DATOS!$D$26</f>
        <v>42.5</v>
      </c>
      <c r="D26" s="15">
        <f>DATOS!$E$26+DATOS!$F$26</f>
        <v>47.8</v>
      </c>
      <c r="E26" s="15">
        <f>DATOS!$G$26+DATOS!$H$26</f>
        <v>49.225000000000001</v>
      </c>
      <c r="F26" s="15">
        <f>DATOS!$I$26+DATOS!$J$26</f>
        <v>46.971000000000004</v>
      </c>
      <c r="G26" s="15">
        <f>DATOS!$K$26+DATOS!$L$26</f>
        <v>46.91</v>
      </c>
      <c r="H26" s="15">
        <f>DATOS!$M$26+DATOS!$N$26</f>
        <v>47.45</v>
      </c>
      <c r="I26" s="15">
        <f>DATOS!$O$26+DATOS!$P$26</f>
        <v>0</v>
      </c>
      <c r="J26" s="15">
        <f>DATOS!$Q$26+DATOS!$R$26</f>
        <v>0</v>
      </c>
      <c r="K26" s="15">
        <f>DATOS!$S$26+DATOS!$T$26</f>
        <v>0</v>
      </c>
      <c r="L26" s="15">
        <f>DATOS!$U$26+DATOS!$V$26</f>
        <v>0</v>
      </c>
      <c r="M26" s="15">
        <f>DATOS!$W$26+DATOS!$X$26</f>
        <v>0</v>
      </c>
      <c r="N26" s="15">
        <f>DATOS!$Y$26+DATOS!$Z$26</f>
        <v>0</v>
      </c>
    </row>
    <row r="27" spans="2:19" x14ac:dyDescent="0.25">
      <c r="B27" s="12" t="s">
        <v>22</v>
      </c>
      <c r="C27" s="16">
        <f>DATOS!C$25+DATOS!D$25</f>
        <v>5</v>
      </c>
      <c r="D27" s="16">
        <f>DATOS!E$25+DATOS!F$25</f>
        <v>5</v>
      </c>
      <c r="E27" s="16">
        <f>DATOS!G$25+DATOS!H$25</f>
        <v>5</v>
      </c>
      <c r="F27" s="16">
        <f>DATOS!I$25+DATOS!J$25</f>
        <v>5</v>
      </c>
      <c r="G27" s="16">
        <f>DATOS!K$25+DATOS!L$25</f>
        <v>5</v>
      </c>
      <c r="H27" s="16">
        <f>DATOS!M$25+DATOS!N$25</f>
        <v>5</v>
      </c>
      <c r="I27" s="16">
        <f>DATOS!O$25+DATOS!P$25</f>
        <v>0</v>
      </c>
      <c r="J27" s="16">
        <f>DATOS!Q$25+DATOS!R$25</f>
        <v>0</v>
      </c>
      <c r="K27" s="16">
        <f>DATOS!S$25+DATOS!T$25</f>
        <v>0</v>
      </c>
      <c r="L27" s="16">
        <f>DATOS!U$25+DATOS!V$25</f>
        <v>0</v>
      </c>
      <c r="M27" s="16">
        <f>DATOS!W$25+DATOS!X$25</f>
        <v>0</v>
      </c>
      <c r="N27" s="16">
        <f>DATOS!Y$25+DATOS!Z$25</f>
        <v>0</v>
      </c>
    </row>
    <row r="28" spans="2:19" ht="18.75" x14ac:dyDescent="0.3">
      <c r="B28" s="77" t="s">
        <v>27</v>
      </c>
      <c r="C28" s="367">
        <f>(C$27/C$26)</f>
        <v>0.11764705882352941</v>
      </c>
      <c r="D28" s="367">
        <f t="shared" ref="D28:N28" si="0">(D$27/D$26)</f>
        <v>0.10460251046025106</v>
      </c>
      <c r="E28" s="367">
        <f t="shared" si="0"/>
        <v>0.1015744032503809</v>
      </c>
      <c r="F28" s="367">
        <f t="shared" si="0"/>
        <v>0.10644865981137297</v>
      </c>
      <c r="G28" s="367">
        <f t="shared" si="0"/>
        <v>0.10658708164570455</v>
      </c>
      <c r="H28" s="367">
        <f t="shared" si="0"/>
        <v>0.10537407797681769</v>
      </c>
      <c r="I28" s="367" t="e">
        <f t="shared" si="0"/>
        <v>#DIV/0!</v>
      </c>
      <c r="J28" s="367" t="e">
        <f t="shared" si="0"/>
        <v>#DIV/0!</v>
      </c>
      <c r="K28" s="367" t="e">
        <f t="shared" si="0"/>
        <v>#DIV/0!</v>
      </c>
      <c r="L28" s="367" t="e">
        <f t="shared" si="0"/>
        <v>#DIV/0!</v>
      </c>
      <c r="M28" s="367" t="e">
        <f t="shared" si="0"/>
        <v>#DIV/0!</v>
      </c>
      <c r="N28" s="367" t="e">
        <f t="shared" si="0"/>
        <v>#DIV/0!</v>
      </c>
      <c r="R28" s="1727" t="s">
        <v>30</v>
      </c>
      <c r="S28" s="1727"/>
    </row>
    <row r="29" spans="2:19" x14ac:dyDescent="0.25">
      <c r="B29" s="1" t="s">
        <v>20</v>
      </c>
      <c r="C29" s="368">
        <v>0.15</v>
      </c>
      <c r="D29" s="368">
        <v>0.15</v>
      </c>
      <c r="E29" s="368">
        <v>0.15</v>
      </c>
      <c r="F29" s="368">
        <v>0.15</v>
      </c>
      <c r="G29" s="368">
        <v>0.15</v>
      </c>
      <c r="H29" s="368">
        <v>0.15</v>
      </c>
      <c r="I29" s="368">
        <v>0.15</v>
      </c>
      <c r="J29" s="368">
        <v>0.15</v>
      </c>
      <c r="K29" s="368">
        <v>0.15</v>
      </c>
      <c r="L29" s="368">
        <v>0.15</v>
      </c>
      <c r="M29" s="368">
        <v>0.15</v>
      </c>
      <c r="N29" s="368">
        <v>0.15</v>
      </c>
    </row>
    <row r="30" spans="2:19" x14ac:dyDescent="0.25">
      <c r="B30" s="8" t="s">
        <v>17</v>
      </c>
      <c r="C30" s="9">
        <f>C29-C28</f>
        <v>3.2352941176470584E-2</v>
      </c>
      <c r="D30" s="9">
        <f t="shared" ref="D30:N30" si="1">D29-D28</f>
        <v>4.5397489539748939E-2</v>
      </c>
      <c r="E30" s="9">
        <f t="shared" si="1"/>
        <v>4.842559674961909E-2</v>
      </c>
      <c r="F30" s="9">
        <f t="shared" si="1"/>
        <v>4.3551340188627025E-2</v>
      </c>
      <c r="G30" s="9">
        <f t="shared" si="1"/>
        <v>4.3412918354295449E-2</v>
      </c>
      <c r="H30" s="9">
        <f t="shared" si="1"/>
        <v>4.4625922023182302E-2</v>
      </c>
      <c r="I30" s="9" t="e">
        <f t="shared" si="1"/>
        <v>#DIV/0!</v>
      </c>
      <c r="J30" s="9" t="e">
        <f t="shared" si="1"/>
        <v>#DIV/0!</v>
      </c>
      <c r="K30" s="9" t="e">
        <f t="shared" si="1"/>
        <v>#DIV/0!</v>
      </c>
      <c r="L30" s="9" t="e">
        <f t="shared" si="1"/>
        <v>#DIV/0!</v>
      </c>
      <c r="M30" s="9" t="e">
        <f t="shared" si="1"/>
        <v>#DIV/0!</v>
      </c>
      <c r="N30" s="9" t="e">
        <f t="shared" si="1"/>
        <v>#DIV/0!</v>
      </c>
    </row>
    <row r="31" spans="2:19" ht="15.75" thickBot="1" x14ac:dyDescent="0.3"/>
    <row r="32" spans="2:19" ht="27.75" thickTop="1" thickBot="1" x14ac:dyDescent="0.45">
      <c r="E32" s="1731" t="s">
        <v>23</v>
      </c>
      <c r="F32" s="1732"/>
      <c r="G32" s="1732"/>
      <c r="H32" s="1732"/>
      <c r="I32" s="1733"/>
    </row>
    <row r="33" spans="2:20" ht="15.75" thickTop="1" x14ac:dyDescent="0.25"/>
    <row r="34" spans="2:20" ht="15.75" thickBot="1" x14ac:dyDescent="0.3">
      <c r="B34" s="20" t="s">
        <v>1144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DATOS!$C$26+DATOS!$D$26</f>
        <v>42.5</v>
      </c>
      <c r="D35" s="15">
        <f>DATOS!$E$26+DATOS!$F$26</f>
        <v>47.8</v>
      </c>
      <c r="E35" s="15">
        <f>DATOS!$G$26+DATOS!$H$26</f>
        <v>49.225000000000001</v>
      </c>
      <c r="F35" s="15">
        <f>DATOS!$I$26+DATOS!$J$26</f>
        <v>46.971000000000004</v>
      </c>
      <c r="G35" s="15">
        <f>DATOS!$K$26+DATOS!$L$26</f>
        <v>46.91</v>
      </c>
      <c r="H35" s="15">
        <f>DATOS!$M$26+DATOS!$N$26</f>
        <v>47.45</v>
      </c>
      <c r="I35" s="15">
        <f>DATOS!$O$26+DATOS!$P$26</f>
        <v>0</v>
      </c>
      <c r="J35" s="15">
        <f>DATOS!$Q$26+DATOS!$R$26</f>
        <v>0</v>
      </c>
      <c r="K35" s="15">
        <f>DATOS!$S$26+DATOS!$T$26</f>
        <v>0</v>
      </c>
      <c r="L35" s="15">
        <f>DATOS!$U$26+DATOS!$V$26</f>
        <v>0</v>
      </c>
      <c r="M35" s="15">
        <f>DATOS!$W$26+DATOS!$X$26</f>
        <v>0</v>
      </c>
      <c r="N35" s="15">
        <f>DATOS!$Y$26+DATOS!$Z$26</f>
        <v>0</v>
      </c>
    </row>
    <row r="36" spans="2:20" x14ac:dyDescent="0.25">
      <c r="B36" s="12" t="s">
        <v>24</v>
      </c>
      <c r="C36" s="14">
        <f>DATOS!C$27+DATOS!D$27</f>
        <v>24</v>
      </c>
      <c r="D36" s="14">
        <f>DATOS!E$27+DATOS!F$27</f>
        <v>24</v>
      </c>
      <c r="E36" s="14">
        <f>DATOS!G$27+DATOS!H$27</f>
        <v>24</v>
      </c>
      <c r="F36" s="14">
        <f>DATOS!I$27+DATOS!J$27</f>
        <v>24</v>
      </c>
      <c r="G36" s="14">
        <f>DATOS!K$27+DATOS!L$27</f>
        <v>24</v>
      </c>
      <c r="H36" s="14">
        <f>DATOS!M$27+DATOS!N$27</f>
        <v>24</v>
      </c>
      <c r="I36" s="14">
        <f>DATOS!O$27+DATOS!P$27</f>
        <v>0</v>
      </c>
      <c r="J36" s="14">
        <f>DATOS!Q$27+DATOS!R$27</f>
        <v>0</v>
      </c>
      <c r="K36" s="14">
        <f>DATOS!S$27+DATOS!T$27</f>
        <v>0</v>
      </c>
      <c r="L36" s="14">
        <f>DATOS!U$27+DATOS!V$27</f>
        <v>0</v>
      </c>
      <c r="M36" s="14">
        <f>DATOS!W$27+DATOS!X$27</f>
        <v>0</v>
      </c>
      <c r="N36" s="14">
        <f>DATOS!Y$27+DATOS!Z$27</f>
        <v>0</v>
      </c>
    </row>
    <row r="37" spans="2:20" x14ac:dyDescent="0.25">
      <c r="B37" s="12" t="s">
        <v>73</v>
      </c>
      <c r="C37" s="365">
        <f>(C$36/C$35)</f>
        <v>0.56470588235294117</v>
      </c>
      <c r="D37" s="365">
        <f t="shared" ref="D37:N37" si="2">(D$36/D$35)</f>
        <v>0.502092050209205</v>
      </c>
      <c r="E37" s="365">
        <f t="shared" si="2"/>
        <v>0.48755713560182834</v>
      </c>
      <c r="F37" s="365">
        <f t="shared" si="2"/>
        <v>0.51095356709459028</v>
      </c>
      <c r="G37" s="365">
        <f t="shared" si="2"/>
        <v>0.51161799189938184</v>
      </c>
      <c r="H37" s="365">
        <f t="shared" si="2"/>
        <v>0.5057955742887249</v>
      </c>
      <c r="I37" s="365" t="e">
        <f t="shared" si="2"/>
        <v>#DIV/0!</v>
      </c>
      <c r="J37" s="365" t="e">
        <f t="shared" si="2"/>
        <v>#DIV/0!</v>
      </c>
      <c r="K37" s="365" t="e">
        <f t="shared" si="2"/>
        <v>#DIV/0!</v>
      </c>
      <c r="L37" s="365" t="e">
        <f t="shared" si="2"/>
        <v>#DIV/0!</v>
      </c>
      <c r="M37" s="365" t="e">
        <f t="shared" si="2"/>
        <v>#DIV/0!</v>
      </c>
      <c r="N37" s="365" t="e">
        <f t="shared" si="2"/>
        <v>#DIV/0!</v>
      </c>
    </row>
    <row r="38" spans="2:20" ht="18.75" x14ac:dyDescent="0.3">
      <c r="B38" s="77" t="s">
        <v>27</v>
      </c>
      <c r="C38" s="80"/>
      <c r="D38" s="80"/>
      <c r="E38" s="367">
        <f>(C36+D36+E36)/(C35+D35+E35)</f>
        <v>0.51603655258914172</v>
      </c>
      <c r="F38" s="80"/>
      <c r="G38" s="80"/>
      <c r="H38" s="367">
        <f>(F36+G36+H36)/(F35+G35+H35)</f>
        <v>0.50944237286936334</v>
      </c>
      <c r="I38" s="80"/>
      <c r="J38" s="80"/>
      <c r="K38" s="367" t="e">
        <f>(I36+J36+K36)/(I35+J35+K35)</f>
        <v>#DIV/0!</v>
      </c>
      <c r="L38" s="80"/>
      <c r="M38" s="80"/>
      <c r="N38" s="367" t="e">
        <f>(L36+M36+N36)/(L35+M35+N35)</f>
        <v>#DIV/0!</v>
      </c>
    </row>
    <row r="39" spans="2:20" x14ac:dyDescent="0.25">
      <c r="B39" s="1" t="s">
        <v>20</v>
      </c>
      <c r="C39" s="18"/>
      <c r="D39" s="18"/>
      <c r="E39" s="368">
        <v>0.6</v>
      </c>
      <c r="F39" s="18"/>
      <c r="G39" s="18"/>
      <c r="H39" s="368">
        <v>0.6</v>
      </c>
      <c r="I39" s="18"/>
      <c r="J39" s="18"/>
      <c r="K39" s="368">
        <v>0.6</v>
      </c>
      <c r="L39" s="18"/>
      <c r="M39" s="18"/>
      <c r="N39" s="368">
        <v>0.6</v>
      </c>
    </row>
    <row r="40" spans="2:20" x14ac:dyDescent="0.25">
      <c r="B40" s="1" t="s">
        <v>17</v>
      </c>
      <c r="C40" s="36"/>
      <c r="D40" s="36"/>
      <c r="E40" s="368">
        <f>E39-E38</f>
        <v>8.3963447410858261E-2</v>
      </c>
      <c r="F40" s="36"/>
      <c r="G40" s="36"/>
      <c r="H40" s="368">
        <f>H39-H38</f>
        <v>9.0557627130636642E-2</v>
      </c>
      <c r="I40" s="36"/>
      <c r="J40" s="36"/>
      <c r="K40" s="368" t="e">
        <f>K39-K38</f>
        <v>#DIV/0!</v>
      </c>
      <c r="L40" s="36"/>
      <c r="M40" s="36"/>
      <c r="N40" s="368" t="e">
        <f>N39-N38</f>
        <v>#DIV/0!</v>
      </c>
    </row>
    <row r="41" spans="2:20" ht="15.75" thickBot="1" x14ac:dyDescent="0.3">
      <c r="Q41" s="1727" t="s">
        <v>25</v>
      </c>
      <c r="R41" s="1727"/>
      <c r="S41" s="1727"/>
      <c r="T41" s="1727"/>
    </row>
    <row r="42" spans="2:20" ht="27.75" thickTop="1" thickBot="1" x14ac:dyDescent="0.45">
      <c r="E42" s="1731" t="s">
        <v>25</v>
      </c>
      <c r="F42" s="1732"/>
      <c r="G42" s="1732"/>
      <c r="H42" s="1732"/>
      <c r="I42" s="1732"/>
      <c r="J42" s="1737"/>
    </row>
    <row r="43" spans="2:20" ht="15.75" thickTop="1" x14ac:dyDescent="0.25"/>
    <row r="44" spans="2:20" ht="15.75" customHeight="1" thickBot="1" x14ac:dyDescent="0.3">
      <c r="B44" s="20" t="s">
        <v>1144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DATOS!C$26</f>
        <v>34</v>
      </c>
      <c r="D45" s="15">
        <f>DATOS!E$26</f>
        <v>39.299999999999997</v>
      </c>
      <c r="E45" s="15">
        <f>DATOS!G$26</f>
        <v>40.725000000000001</v>
      </c>
      <c r="F45" s="15">
        <f>DATOS!I$26</f>
        <v>38.471000000000004</v>
      </c>
      <c r="G45" s="15">
        <f>DATOS!K$26</f>
        <v>38.409999999999997</v>
      </c>
      <c r="H45" s="15">
        <f>DATOS!M$26</f>
        <v>38.950000000000003</v>
      </c>
      <c r="I45" s="15">
        <f>DATOS!O$26</f>
        <v>0</v>
      </c>
      <c r="J45" s="15">
        <f>DATOS!Q$26</f>
        <v>0</v>
      </c>
      <c r="K45" s="15">
        <f>DATOS!S$26</f>
        <v>0</v>
      </c>
      <c r="L45" s="15">
        <f>DATOS!U$26</f>
        <v>0</v>
      </c>
      <c r="M45" s="15">
        <f>DATOS!W$26</f>
        <v>0</v>
      </c>
      <c r="N45" s="15">
        <f>DATOS!Y$26</f>
        <v>0</v>
      </c>
    </row>
    <row r="46" spans="2:20" x14ac:dyDescent="0.25">
      <c r="B46" s="12" t="s">
        <v>26</v>
      </c>
      <c r="C46" s="14">
        <f>DATOS!C$36</f>
        <v>1</v>
      </c>
      <c r="D46" s="14">
        <f>DATOS!E$36</f>
        <v>0</v>
      </c>
      <c r="E46" s="14">
        <f>DATOS!G$36</f>
        <v>0</v>
      </c>
      <c r="F46" s="14">
        <f>DATOS!I$36</f>
        <v>0</v>
      </c>
      <c r="G46" s="14">
        <f>DATOS!K$36</f>
        <v>1</v>
      </c>
      <c r="H46" s="14">
        <f>DATOS!M$36</f>
        <v>1</v>
      </c>
      <c r="I46" s="14">
        <f>DATOS!O$36</f>
        <v>0</v>
      </c>
      <c r="J46" s="14">
        <f>DATOS!Q$36</f>
        <v>0</v>
      </c>
      <c r="K46" s="14">
        <f>DATOS!S$36</f>
        <v>0</v>
      </c>
      <c r="L46" s="14">
        <f>DATOS!U$36</f>
        <v>0</v>
      </c>
      <c r="M46" s="14">
        <f>DATOS!W$36</f>
        <v>0</v>
      </c>
      <c r="N46" s="14">
        <f>DATOS!Y$36</f>
        <v>0</v>
      </c>
    </row>
    <row r="47" spans="2:20" ht="18.75" x14ac:dyDescent="0.3">
      <c r="B47" s="77" t="s">
        <v>27</v>
      </c>
      <c r="C47" s="367">
        <f>(C$46/C$45)</f>
        <v>2.9411764705882353E-2</v>
      </c>
      <c r="D47" s="367">
        <f t="shared" ref="D47:N47" si="3">(D$46/D$45)</f>
        <v>0</v>
      </c>
      <c r="E47" s="367">
        <f t="shared" si="3"/>
        <v>0</v>
      </c>
      <c r="F47" s="367">
        <f t="shared" si="3"/>
        <v>0</v>
      </c>
      <c r="G47" s="367">
        <f t="shared" si="3"/>
        <v>2.6034886748242649E-2</v>
      </c>
      <c r="H47" s="367">
        <f t="shared" si="3"/>
        <v>2.5673940949935813E-2</v>
      </c>
      <c r="I47" s="367" t="e">
        <f t="shared" si="3"/>
        <v>#DIV/0!</v>
      </c>
      <c r="J47" s="367" t="e">
        <f t="shared" si="3"/>
        <v>#DIV/0!</v>
      </c>
      <c r="K47" s="367" t="e">
        <f t="shared" si="3"/>
        <v>#DIV/0!</v>
      </c>
      <c r="L47" s="367" t="e">
        <f t="shared" si="3"/>
        <v>#DIV/0!</v>
      </c>
      <c r="M47" s="367" t="e">
        <f t="shared" si="3"/>
        <v>#DIV/0!</v>
      </c>
      <c r="N47" s="367" t="e">
        <f t="shared" si="3"/>
        <v>#DIV/0!</v>
      </c>
    </row>
    <row r="48" spans="2:20" x14ac:dyDescent="0.25">
      <c r="B48" s="1" t="s">
        <v>20</v>
      </c>
      <c r="C48" s="368">
        <v>0.04</v>
      </c>
      <c r="D48" s="368">
        <v>0.04</v>
      </c>
      <c r="E48" s="368">
        <v>0.04</v>
      </c>
      <c r="F48" s="368">
        <v>0.04</v>
      </c>
      <c r="G48" s="368">
        <v>0.04</v>
      </c>
      <c r="H48" s="368">
        <v>0.04</v>
      </c>
      <c r="I48" s="368">
        <v>0.04</v>
      </c>
      <c r="J48" s="368">
        <v>0.04</v>
      </c>
      <c r="K48" s="368">
        <v>0.04</v>
      </c>
      <c r="L48" s="368">
        <v>0.04</v>
      </c>
      <c r="M48" s="368">
        <v>0.04</v>
      </c>
      <c r="N48" s="368">
        <v>0.04</v>
      </c>
    </row>
    <row r="49" spans="2:20" x14ac:dyDescent="0.25">
      <c r="B49" s="8" t="s">
        <v>17</v>
      </c>
      <c r="C49" s="374">
        <f>C48-C47</f>
        <v>1.0588235294117648E-2</v>
      </c>
      <c r="D49" s="374">
        <f t="shared" ref="D49:N49" si="4">D48-D47</f>
        <v>0.04</v>
      </c>
      <c r="E49" s="374">
        <f t="shared" si="4"/>
        <v>0.04</v>
      </c>
      <c r="F49" s="374">
        <f t="shared" si="4"/>
        <v>0.04</v>
      </c>
      <c r="G49" s="374">
        <f t="shared" si="4"/>
        <v>1.3965113251757352E-2</v>
      </c>
      <c r="H49" s="374">
        <f t="shared" si="4"/>
        <v>1.4326059050064188E-2</v>
      </c>
      <c r="I49" s="374" t="e">
        <f t="shared" si="4"/>
        <v>#DIV/0!</v>
      </c>
      <c r="J49" s="374" t="e">
        <f t="shared" si="4"/>
        <v>#DIV/0!</v>
      </c>
      <c r="K49" s="374" t="e">
        <f t="shared" si="4"/>
        <v>#DIV/0!</v>
      </c>
      <c r="L49" s="374" t="e">
        <f t="shared" si="4"/>
        <v>#DIV/0!</v>
      </c>
      <c r="M49" s="374" t="e">
        <f t="shared" si="4"/>
        <v>#DIV/0!</v>
      </c>
      <c r="N49" s="374" t="e">
        <f t="shared" si="4"/>
        <v>#DIV/0!</v>
      </c>
    </row>
    <row r="50" spans="2:20" ht="15.75" thickBot="1" x14ac:dyDescent="0.3"/>
    <row r="51" spans="2:20" ht="27.75" thickTop="1" thickBot="1" x14ac:dyDescent="0.45">
      <c r="E51" s="1731" t="s">
        <v>28</v>
      </c>
      <c r="F51" s="1732"/>
      <c r="G51" s="1732"/>
      <c r="H51" s="1732"/>
      <c r="I51" s="1733"/>
      <c r="R51" s="1743" t="s">
        <v>28</v>
      </c>
      <c r="S51" s="1744"/>
    </row>
    <row r="52" spans="2:20" ht="15.75" thickTop="1" x14ac:dyDescent="0.25"/>
    <row r="53" spans="2:20" ht="15.75" thickBot="1" x14ac:dyDescent="0.3">
      <c r="B53" s="20" t="s">
        <v>1144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DATOS!C$37</f>
        <v>0</v>
      </c>
      <c r="D54" s="83">
        <f>DATOS!E$37</f>
        <v>0</v>
      </c>
      <c r="E54" s="83">
        <f>DATOS!G$37</f>
        <v>0</v>
      </c>
      <c r="F54" s="83">
        <f>DATOS!I$37</f>
        <v>0</v>
      </c>
      <c r="G54" s="83">
        <f>DATOS!K$37</f>
        <v>0</v>
      </c>
      <c r="H54" s="83">
        <f>DATOS!M$37</f>
        <v>0</v>
      </c>
      <c r="I54" s="83">
        <f>DATOS!O$37</f>
        <v>0</v>
      </c>
      <c r="J54" s="83">
        <f>DATOS!Q$37</f>
        <v>0</v>
      </c>
      <c r="K54" s="83">
        <f>DATOS!S$37</f>
        <v>0</v>
      </c>
      <c r="L54" s="83">
        <f>DATOS!U$37</f>
        <v>0</v>
      </c>
      <c r="M54" s="83">
        <f>DATOS!W$37</f>
        <v>0</v>
      </c>
      <c r="N54" s="83">
        <f>DATOS!Y$37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25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customHeight="1" thickTop="1" thickBot="1" x14ac:dyDescent="0.45">
      <c r="C58" s="1731" t="s">
        <v>33</v>
      </c>
      <c r="D58" s="1732"/>
      <c r="E58" s="1732"/>
      <c r="F58" s="1732"/>
      <c r="G58" s="1732"/>
      <c r="H58" s="1732"/>
      <c r="I58" s="1732"/>
      <c r="J58" s="1732"/>
      <c r="K58" s="1732"/>
      <c r="L58" s="1745"/>
      <c r="M58" s="1737"/>
      <c r="Q58" s="1727" t="s">
        <v>31</v>
      </c>
      <c r="R58" s="1727"/>
      <c r="S58" s="1727"/>
      <c r="T58" s="1727"/>
    </row>
    <row r="59" spans="2:20" ht="15.75" thickTop="1" x14ac:dyDescent="0.25"/>
    <row r="60" spans="2:20" ht="15.75" thickBot="1" x14ac:dyDescent="0.3">
      <c r="B60" s="20" t="s">
        <v>1144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6">
        <f>DATOS!C$7</f>
        <v>1</v>
      </c>
      <c r="D61" s="366">
        <f>DATOS!E$7</f>
        <v>1</v>
      </c>
      <c r="E61" s="366">
        <f>DATOS!G$7</f>
        <v>1</v>
      </c>
      <c r="F61" s="366">
        <f>DATOS!I$7</f>
        <v>1</v>
      </c>
      <c r="G61" s="366">
        <f>DATOS!K$7</f>
        <v>1</v>
      </c>
      <c r="H61" s="366">
        <f>DATOS!M$7</f>
        <v>1</v>
      </c>
      <c r="I61" s="366">
        <f>DATOS!O$7</f>
        <v>0</v>
      </c>
      <c r="J61" s="366">
        <f>DATOS!Q$7</f>
        <v>0</v>
      </c>
      <c r="K61" s="366">
        <f>DATOS!S$7</f>
        <v>0</v>
      </c>
      <c r="L61" s="366">
        <f>DATOS!U$7</f>
        <v>0</v>
      </c>
      <c r="M61" s="366">
        <f>DATOS!W$7</f>
        <v>0</v>
      </c>
      <c r="N61" s="366">
        <f>DATOS!Y$7</f>
        <v>0</v>
      </c>
    </row>
    <row r="62" spans="2:20" x14ac:dyDescent="0.25">
      <c r="B62" s="1" t="s">
        <v>20</v>
      </c>
      <c r="C62" s="370">
        <v>0.85</v>
      </c>
      <c r="D62" s="370">
        <v>0.85</v>
      </c>
      <c r="E62" s="370">
        <v>0.85</v>
      </c>
      <c r="F62" s="370">
        <v>0.85</v>
      </c>
      <c r="G62" s="370">
        <v>0.85</v>
      </c>
      <c r="H62" s="370">
        <v>0.85</v>
      </c>
      <c r="I62" s="370">
        <v>0.85</v>
      </c>
      <c r="J62" s="370">
        <v>0.85</v>
      </c>
      <c r="K62" s="370">
        <v>0.85</v>
      </c>
      <c r="L62" s="370">
        <v>0.85</v>
      </c>
      <c r="M62" s="370">
        <v>0.85</v>
      </c>
      <c r="N62" s="370">
        <v>0.85</v>
      </c>
    </row>
    <row r="63" spans="2:20" x14ac:dyDescent="0.25">
      <c r="B63" s="8" t="s">
        <v>17</v>
      </c>
      <c r="C63" s="369">
        <f>C$61-C$62</f>
        <v>0.15000000000000002</v>
      </c>
      <c r="D63" s="369">
        <f t="shared" ref="D63:N63" si="6">D$61-D$62</f>
        <v>0.15000000000000002</v>
      </c>
      <c r="E63" s="369">
        <f t="shared" si="6"/>
        <v>0.15000000000000002</v>
      </c>
      <c r="F63" s="369">
        <f t="shared" si="6"/>
        <v>0.15000000000000002</v>
      </c>
      <c r="G63" s="369">
        <f t="shared" si="6"/>
        <v>0.15000000000000002</v>
      </c>
      <c r="H63" s="369">
        <f t="shared" si="6"/>
        <v>0.15000000000000002</v>
      </c>
      <c r="I63" s="369">
        <f t="shared" si="6"/>
        <v>-0.85</v>
      </c>
      <c r="J63" s="369">
        <f t="shared" si="6"/>
        <v>-0.85</v>
      </c>
      <c r="K63" s="369">
        <f t="shared" si="6"/>
        <v>-0.85</v>
      </c>
      <c r="L63" s="369">
        <f t="shared" si="6"/>
        <v>-0.85</v>
      </c>
      <c r="M63" s="369">
        <f t="shared" si="6"/>
        <v>-0.85</v>
      </c>
      <c r="N63" s="369">
        <f t="shared" si="6"/>
        <v>-0.85</v>
      </c>
    </row>
    <row r="64" spans="2:20" ht="15.75" thickBot="1" x14ac:dyDescent="0.3"/>
    <row r="65" spans="2:20" ht="27.75" thickTop="1" thickBot="1" x14ac:dyDescent="0.45">
      <c r="C65" s="1731" t="s">
        <v>32</v>
      </c>
      <c r="D65" s="1732"/>
      <c r="E65" s="1732"/>
      <c r="F65" s="1732"/>
      <c r="G65" s="1732"/>
      <c r="H65" s="1732"/>
      <c r="I65" s="1732"/>
      <c r="J65" s="1732"/>
      <c r="K65" s="1732"/>
      <c r="L65" s="1732"/>
      <c r="M65" s="1733"/>
    </row>
    <row r="66" spans="2:20" ht="15.75" thickTop="1" x14ac:dyDescent="0.25">
      <c r="Q66" s="1727" t="s">
        <v>34</v>
      </c>
      <c r="R66" s="1727"/>
      <c r="S66" s="1727"/>
      <c r="T66" s="1727"/>
    </row>
    <row r="67" spans="2:20" ht="15.75" thickBot="1" x14ac:dyDescent="0.3">
      <c r="B67" s="20" t="s">
        <v>1144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1">
        <f>DATOS!C$8</f>
        <v>0.9285714285714286</v>
      </c>
      <c r="D68" s="371">
        <f>DATOS!E$8</f>
        <v>0.8571428571428571</v>
      </c>
      <c r="E68" s="371">
        <f>DATOS!G$8</f>
        <v>0.8571428571428571</v>
      </c>
      <c r="F68" s="371">
        <f>DATOS!I$8</f>
        <v>0.9285714285714286</v>
      </c>
      <c r="G68" s="371">
        <f>DATOS!K$8</f>
        <v>1</v>
      </c>
      <c r="H68" s="371">
        <f>DATOS!M$8</f>
        <v>0.8571428571428571</v>
      </c>
      <c r="I68" s="371">
        <f>DATOS!O$8</f>
        <v>0</v>
      </c>
      <c r="J68" s="371">
        <f>DATOS!Q$8</f>
        <v>0</v>
      </c>
      <c r="K68" s="371">
        <f>DATOS!S$8</f>
        <v>0</v>
      </c>
      <c r="L68" s="371">
        <f>DATOS!U$8</f>
        <v>0</v>
      </c>
      <c r="M68" s="371">
        <f>DATOS!W$8</f>
        <v>0</v>
      </c>
      <c r="N68" s="371">
        <f>DATOS!Y$8</f>
        <v>0</v>
      </c>
    </row>
    <row r="69" spans="2:20" x14ac:dyDescent="0.25">
      <c r="B69" s="1" t="s">
        <v>20</v>
      </c>
      <c r="C69" s="370">
        <v>0.85</v>
      </c>
      <c r="D69" s="370">
        <v>0.85</v>
      </c>
      <c r="E69" s="370">
        <v>0.85</v>
      </c>
      <c r="F69" s="370">
        <v>0.85</v>
      </c>
      <c r="G69" s="370">
        <v>0.85</v>
      </c>
      <c r="H69" s="370">
        <v>0.85</v>
      </c>
      <c r="I69" s="370">
        <v>0.85</v>
      </c>
      <c r="J69" s="370">
        <v>0.85</v>
      </c>
      <c r="K69" s="370">
        <v>0.85</v>
      </c>
      <c r="L69" s="370">
        <v>0.85</v>
      </c>
      <c r="M69" s="370">
        <v>0.85</v>
      </c>
      <c r="N69" s="370">
        <v>0.85</v>
      </c>
    </row>
    <row r="70" spans="2:20" x14ac:dyDescent="0.25">
      <c r="B70" s="8" t="s">
        <v>17</v>
      </c>
      <c r="C70" s="372">
        <f>C$68-C$69</f>
        <v>7.8571428571428625E-2</v>
      </c>
      <c r="D70" s="372">
        <f t="shared" ref="D70:N70" si="7">D$68-D$69</f>
        <v>7.1428571428571175E-3</v>
      </c>
      <c r="E70" s="372">
        <f t="shared" si="7"/>
        <v>7.1428571428571175E-3</v>
      </c>
      <c r="F70" s="372">
        <f t="shared" si="7"/>
        <v>7.8571428571428625E-2</v>
      </c>
      <c r="G70" s="372">
        <f t="shared" si="7"/>
        <v>0.15000000000000002</v>
      </c>
      <c r="H70" s="372">
        <f t="shared" si="7"/>
        <v>7.1428571428571175E-3</v>
      </c>
      <c r="I70" s="372">
        <f t="shared" si="7"/>
        <v>-0.85</v>
      </c>
      <c r="J70" s="372">
        <f t="shared" si="7"/>
        <v>-0.85</v>
      </c>
      <c r="K70" s="372">
        <f t="shared" si="7"/>
        <v>-0.85</v>
      </c>
      <c r="L70" s="372">
        <f t="shared" si="7"/>
        <v>-0.85</v>
      </c>
      <c r="M70" s="372">
        <f t="shared" si="7"/>
        <v>-0.85</v>
      </c>
      <c r="N70" s="372">
        <f t="shared" si="7"/>
        <v>-0.85</v>
      </c>
    </row>
    <row r="71" spans="2:20" ht="15.75" thickBot="1" x14ac:dyDescent="0.3"/>
    <row r="72" spans="2:20" ht="27.75" thickTop="1" thickBot="1" x14ac:dyDescent="0.45">
      <c r="E72" s="1731" t="s">
        <v>35</v>
      </c>
      <c r="F72" s="1732"/>
      <c r="G72" s="1732"/>
      <c r="H72" s="1732"/>
      <c r="I72" s="1733"/>
    </row>
    <row r="73" spans="2:20" ht="16.5" thickTop="1" thickBot="1" x14ac:dyDescent="0.3"/>
    <row r="74" spans="2:20" ht="15.75" thickBot="1" x14ac:dyDescent="0.3">
      <c r="B74" s="29" t="s">
        <v>1144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DATOS!C$16+DATOS!D16</f>
        <v>7282.33</v>
      </c>
      <c r="D75" s="32">
        <f>DATOS!E$16+DATOS!F16</f>
        <v>5137.49</v>
      </c>
      <c r="E75" s="32">
        <f>DATOS!G$16+DATOS!H16</f>
        <v>20406.07</v>
      </c>
      <c r="F75" s="32">
        <f>DATOS!I$16+DATOS!J16</f>
        <v>5106.6499999999996</v>
      </c>
      <c r="G75" s="32">
        <f>DATOS!K$16+DATOS!L16</f>
        <v>11035.08</v>
      </c>
      <c r="H75" s="32">
        <f>DATOS!M$16+DATOS!N16</f>
        <v>0</v>
      </c>
      <c r="I75" s="32">
        <f>DATOS!O$16+DATOS!P16</f>
        <v>0</v>
      </c>
      <c r="J75" s="32">
        <f>DATOS!Q$16+DATOS!R16</f>
        <v>0</v>
      </c>
      <c r="K75" s="32">
        <f>DATOS!S$16+DATOS!T16</f>
        <v>0</v>
      </c>
      <c r="L75" s="32">
        <f>DATOS!U$16+DATOS!V16</f>
        <v>0</v>
      </c>
      <c r="M75" s="32">
        <f>DATOS!W$16+DATOS!X16</f>
        <v>0</v>
      </c>
      <c r="N75" s="32">
        <f>DATOS!Y$16+DATOS!Z16</f>
        <v>0</v>
      </c>
      <c r="Q75" s="1727" t="s">
        <v>35</v>
      </c>
      <c r="R75" s="1727"/>
      <c r="S75" s="1727"/>
      <c r="T75" s="1727"/>
    </row>
    <row r="76" spans="2:20" x14ac:dyDescent="0.25">
      <c r="B76" s="60" t="s">
        <v>37</v>
      </c>
      <c r="C76" s="33">
        <f>DATOS!C$12+DATOS!D$12</f>
        <v>58170.17</v>
      </c>
      <c r="D76" s="33">
        <f>DATOS!E$12+DATOS!F$12</f>
        <v>76296.59</v>
      </c>
      <c r="E76" s="33">
        <f>DATOS!G$12+DATOS!H$12</f>
        <v>67858.8</v>
      </c>
      <c r="F76" s="33">
        <f>DATOS!I$12+DATOS!J$12</f>
        <v>84447.16</v>
      </c>
      <c r="G76" s="33">
        <f>DATOS!K$12+DATOS!L$12</f>
        <v>66189.73</v>
      </c>
      <c r="H76" s="33">
        <f>DATOS!M$12+DATOS!N$12</f>
        <v>0</v>
      </c>
      <c r="I76" s="33">
        <f>DATOS!O$12+DATOS!P$12</f>
        <v>0</v>
      </c>
      <c r="J76" s="33">
        <f>DATOS!Q$12+DATOS!R$12</f>
        <v>0</v>
      </c>
      <c r="K76" s="33">
        <f>DATOS!S$12+DATOS!T$12</f>
        <v>0</v>
      </c>
      <c r="L76" s="33">
        <f>DATOS!U$12+DATOS!V$12</f>
        <v>0</v>
      </c>
      <c r="M76" s="33">
        <f>DATOS!W$12+DATOS!X$12</f>
        <v>0</v>
      </c>
      <c r="N76" s="33">
        <f>DATOS!Y$12+DATOS!Z$12</f>
        <v>0</v>
      </c>
    </row>
    <row r="77" spans="2:20" x14ac:dyDescent="0.25">
      <c r="B77" s="60" t="s">
        <v>38</v>
      </c>
      <c r="C77" s="33">
        <f>DATOS!C3+DATOS!D3</f>
        <v>314286.92</v>
      </c>
      <c r="D77" s="33">
        <f>DATOS!E3+DATOS!F3</f>
        <v>414195.29</v>
      </c>
      <c r="E77" s="33">
        <f>DATOS!G3+DATOS!H3</f>
        <v>364327.62</v>
      </c>
      <c r="F77" s="33">
        <f>DATOS!I3+DATOS!J3</f>
        <v>438643.20000000001</v>
      </c>
      <c r="G77" s="33">
        <f>DATOS!K3+DATOS!L3</f>
        <v>357014.12</v>
      </c>
      <c r="H77" s="33">
        <f>DATOS!M3+DATOS!N3</f>
        <v>350404.44</v>
      </c>
      <c r="I77" s="33">
        <f>DATOS!O3+DATOS!P3</f>
        <v>0</v>
      </c>
      <c r="J77" s="33">
        <f>DATOS!Q3+DATOS!R3</f>
        <v>0</v>
      </c>
      <c r="K77" s="33">
        <f>DATOS!S3+DATOS!T3</f>
        <v>0</v>
      </c>
      <c r="L77" s="33">
        <f>DATOS!U3+DATOS!V3</f>
        <v>0</v>
      </c>
      <c r="M77" s="33">
        <f>DATOS!W3+DATOS!X3</f>
        <v>0</v>
      </c>
      <c r="N77" s="33">
        <f>DATOS!Y3+DATOS!Z3</f>
        <v>0</v>
      </c>
    </row>
    <row r="78" spans="2:20" x14ac:dyDescent="0.25">
      <c r="B78" s="61" t="s">
        <v>72</v>
      </c>
      <c r="C78" s="368">
        <f>(C$75+C$76)/C$77</f>
        <v>0.20825715559527583</v>
      </c>
      <c r="D78" s="368">
        <f t="shared" ref="D78:N78" si="8">(D$75+D$76)/D$77</f>
        <v>0.19660793342193728</v>
      </c>
      <c r="E78" s="368">
        <f t="shared" si="8"/>
        <v>0.24226785221499264</v>
      </c>
      <c r="F78" s="368">
        <f t="shared" si="8"/>
        <v>0.20416094447605707</v>
      </c>
      <c r="G78" s="368">
        <f t="shared" si="8"/>
        <v>0.21630743904470781</v>
      </c>
      <c r="H78" s="368">
        <f t="shared" si="8"/>
        <v>0</v>
      </c>
      <c r="I78" s="368" t="e">
        <f t="shared" si="8"/>
        <v>#DIV/0!</v>
      </c>
      <c r="J78" s="368" t="e">
        <f t="shared" si="8"/>
        <v>#DIV/0!</v>
      </c>
      <c r="K78" s="368" t="e">
        <f t="shared" si="8"/>
        <v>#DIV/0!</v>
      </c>
      <c r="L78" s="368" t="e">
        <f t="shared" si="8"/>
        <v>#DIV/0!</v>
      </c>
      <c r="M78" s="368" t="e">
        <f t="shared" si="8"/>
        <v>#DIV/0!</v>
      </c>
      <c r="N78" s="368" t="e">
        <f t="shared" si="8"/>
        <v>#DIV/0!</v>
      </c>
    </row>
    <row r="79" spans="2:20" ht="18.75" x14ac:dyDescent="0.3">
      <c r="B79" s="84" t="s">
        <v>27</v>
      </c>
      <c r="C79" s="85"/>
      <c r="D79" s="80"/>
      <c r="E79" s="367">
        <f>(C$75+C$76+D$75+D$76+E$75+E$76)/(C$77+D$77+E$77)</f>
        <v>0.21518057720985179</v>
      </c>
      <c r="F79" s="80"/>
      <c r="G79" s="80"/>
      <c r="H79" s="367">
        <f>(F75+F76+G75+G76+H75+H76)/(F77+G77+H77)</f>
        <v>0.14552323951546903</v>
      </c>
      <c r="I79" s="80"/>
      <c r="J79" s="80"/>
      <c r="K79" s="367" t="e">
        <f>(I75+J75+K75+I76+J76+K76)/(I77+J77+K77)</f>
        <v>#DIV/0!</v>
      </c>
      <c r="L79" s="80"/>
      <c r="M79" s="80"/>
      <c r="N79" s="373" t="e">
        <f>(L75+M75+N75+L76+M76+N76)/(L77+M77+N77)</f>
        <v>#DIV/0!</v>
      </c>
    </row>
    <row r="80" spans="2:20" x14ac:dyDescent="0.25">
      <c r="B80" s="27" t="s">
        <v>20</v>
      </c>
      <c r="C80" s="18"/>
      <c r="D80" s="18"/>
      <c r="E80" s="368">
        <v>0.35</v>
      </c>
      <c r="F80" s="18"/>
      <c r="G80" s="18"/>
      <c r="H80" s="368">
        <v>0.35</v>
      </c>
      <c r="I80" s="18"/>
      <c r="J80" s="18"/>
      <c r="K80" s="368">
        <v>0.35</v>
      </c>
      <c r="L80" s="18"/>
      <c r="M80" s="18"/>
      <c r="N80" s="368">
        <v>0.35</v>
      </c>
    </row>
    <row r="81" spans="2:23" x14ac:dyDescent="0.25">
      <c r="B81" s="28" t="s">
        <v>17</v>
      </c>
      <c r="C81" s="19"/>
      <c r="D81" s="19"/>
      <c r="E81" s="9">
        <f>E80-E79</f>
        <v>0.13481942279014819</v>
      </c>
      <c r="F81" s="19"/>
      <c r="G81" s="19"/>
      <c r="H81" s="9">
        <f>H80-H79</f>
        <v>0.20447676048453095</v>
      </c>
      <c r="I81" s="19"/>
      <c r="J81" s="19"/>
      <c r="K81" s="9" t="e">
        <f>K80-K79</f>
        <v>#DIV/0!</v>
      </c>
      <c r="L81" s="19"/>
      <c r="M81" s="19"/>
      <c r="N81" s="1285" t="e">
        <f>N80-N79</f>
        <v>#DIV/0!</v>
      </c>
    </row>
    <row r="85" spans="2:23" ht="15.75" thickBot="1" x14ac:dyDescent="0.3"/>
    <row r="86" spans="2:23" ht="27.75" thickTop="1" thickBot="1" x14ac:dyDescent="0.45">
      <c r="C86" s="1731" t="s">
        <v>397</v>
      </c>
      <c r="D86" s="1732"/>
      <c r="E86" s="1732"/>
      <c r="F86" s="1732"/>
      <c r="G86" s="1732"/>
      <c r="H86" s="1732"/>
      <c r="I86" s="1732"/>
      <c r="J86" s="1732"/>
      <c r="K86" s="1732"/>
      <c r="L86" s="1732"/>
      <c r="M86" s="1733"/>
      <c r="Q86" s="1736" t="s">
        <v>397</v>
      </c>
      <c r="R86" s="1736"/>
      <c r="S86" s="1736"/>
      <c r="T86" s="1736"/>
      <c r="U86" s="1736"/>
      <c r="V86" s="1736"/>
      <c r="W86" s="1736"/>
    </row>
    <row r="87" spans="2:23" ht="15.75" thickTop="1" x14ac:dyDescent="0.25"/>
    <row r="88" spans="2:23" ht="15.75" thickBot="1" x14ac:dyDescent="0.3">
      <c r="B88" s="20" t="s">
        <v>1144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3" t="s">
        <v>398</v>
      </c>
      <c r="C89" s="536">
        <f>DATOS!C$9</f>
        <v>1</v>
      </c>
      <c r="D89" s="536">
        <f>DATOS!E$9</f>
        <v>0</v>
      </c>
      <c r="E89" s="536">
        <f>DATOS!G$9</f>
        <v>2</v>
      </c>
      <c r="F89" s="536">
        <f>DATOS!I$9</f>
        <v>1</v>
      </c>
      <c r="G89" s="536">
        <f>DATOS!K$9</f>
        <v>0</v>
      </c>
      <c r="H89" s="536">
        <f>DATOS!M$9</f>
        <v>0</v>
      </c>
      <c r="I89" s="536">
        <f>DATOS!O$9</f>
        <v>0</v>
      </c>
      <c r="J89" s="536">
        <f>DATOS!Q$9</f>
        <v>0</v>
      </c>
      <c r="K89" s="536">
        <f>DATOS!S$9</f>
        <v>0</v>
      </c>
      <c r="L89" s="536">
        <f>DATOS!U$9</f>
        <v>0</v>
      </c>
      <c r="M89" s="536">
        <f>DATOS!W$9</f>
        <v>0</v>
      </c>
      <c r="N89" s="536">
        <f>DATOS!Y$9</f>
        <v>0</v>
      </c>
    </row>
    <row r="90" spans="2:23" x14ac:dyDescent="0.25">
      <c r="B90" s="533" t="s">
        <v>399</v>
      </c>
      <c r="C90" s="536">
        <f>DATOS!C$10</f>
        <v>1</v>
      </c>
      <c r="D90" s="536">
        <f>DATOS!E$10</f>
        <v>1</v>
      </c>
      <c r="E90" s="536">
        <f>DATOS!G$10</f>
        <v>1</v>
      </c>
      <c r="F90" s="536">
        <f>DATOS!I$10</f>
        <v>1</v>
      </c>
      <c r="G90" s="536">
        <f>DATOS!K$10</f>
        <v>1</v>
      </c>
      <c r="H90" s="536">
        <f>DATOS!M$10</f>
        <v>0</v>
      </c>
      <c r="I90" s="536">
        <f>DATOS!O$10</f>
        <v>0</v>
      </c>
      <c r="J90" s="536">
        <f>DATOS!Q$10</f>
        <v>0</v>
      </c>
      <c r="K90" s="536">
        <f>DATOS!S$10</f>
        <v>0</v>
      </c>
      <c r="L90" s="536">
        <f>DATOS!U$10</f>
        <v>0</v>
      </c>
      <c r="M90" s="536">
        <f>DATOS!W$10</f>
        <v>0</v>
      </c>
      <c r="N90" s="536">
        <f>DATOS!Y$10</f>
        <v>0</v>
      </c>
    </row>
    <row r="91" spans="2:23" ht="18.75" x14ac:dyDescent="0.3">
      <c r="B91" s="77" t="s">
        <v>27</v>
      </c>
      <c r="C91" s="531">
        <f>(C90+C89)/2</f>
        <v>1</v>
      </c>
      <c r="D91" s="531">
        <f t="shared" ref="D91:N91" si="9">(D90+D89)/2</f>
        <v>0.5</v>
      </c>
      <c r="E91" s="531">
        <f t="shared" si="9"/>
        <v>1.5</v>
      </c>
      <c r="F91" s="531">
        <f t="shared" si="9"/>
        <v>1</v>
      </c>
      <c r="G91" s="531">
        <f t="shared" si="9"/>
        <v>0.5</v>
      </c>
      <c r="H91" s="531">
        <f t="shared" si="9"/>
        <v>0</v>
      </c>
      <c r="I91" s="531">
        <f t="shared" si="9"/>
        <v>0</v>
      </c>
      <c r="J91" s="531">
        <f t="shared" si="9"/>
        <v>0</v>
      </c>
      <c r="K91" s="531">
        <f t="shared" si="9"/>
        <v>0</v>
      </c>
      <c r="L91" s="531">
        <f t="shared" si="9"/>
        <v>0</v>
      </c>
      <c r="M91" s="531">
        <f t="shared" si="9"/>
        <v>0</v>
      </c>
      <c r="N91" s="531">
        <f t="shared" si="9"/>
        <v>0</v>
      </c>
    </row>
    <row r="92" spans="2:23" x14ac:dyDescent="0.25">
      <c r="B92" s="1" t="s">
        <v>400</v>
      </c>
      <c r="C92" s="530">
        <v>2</v>
      </c>
      <c r="D92" s="530">
        <v>2</v>
      </c>
      <c r="E92" s="530">
        <v>2</v>
      </c>
      <c r="F92" s="530">
        <v>2</v>
      </c>
      <c r="G92" s="530">
        <v>2</v>
      </c>
      <c r="H92" s="530">
        <v>2</v>
      </c>
      <c r="I92" s="530">
        <v>2</v>
      </c>
      <c r="J92" s="530">
        <v>2</v>
      </c>
      <c r="K92" s="530">
        <v>2</v>
      </c>
      <c r="L92" s="530">
        <v>2</v>
      </c>
      <c r="M92" s="530">
        <v>2</v>
      </c>
      <c r="N92" s="530">
        <v>2</v>
      </c>
    </row>
    <row r="93" spans="2:23" x14ac:dyDescent="0.25">
      <c r="B93" s="8" t="s">
        <v>401</v>
      </c>
      <c r="C93" s="532">
        <f t="shared" ref="C93:N93" si="10">C$92-C$89</f>
        <v>1</v>
      </c>
      <c r="D93" s="532">
        <f t="shared" si="10"/>
        <v>2</v>
      </c>
      <c r="E93" s="532">
        <f t="shared" si="10"/>
        <v>0</v>
      </c>
      <c r="F93" s="532">
        <f t="shared" si="10"/>
        <v>1</v>
      </c>
      <c r="G93" s="532">
        <f t="shared" si="10"/>
        <v>2</v>
      </c>
      <c r="H93" s="532">
        <f t="shared" si="10"/>
        <v>2</v>
      </c>
      <c r="I93" s="532">
        <f t="shared" si="10"/>
        <v>2</v>
      </c>
      <c r="J93" s="532">
        <f t="shared" si="10"/>
        <v>2</v>
      </c>
      <c r="K93" s="532">
        <f t="shared" si="10"/>
        <v>2</v>
      </c>
      <c r="L93" s="532">
        <f t="shared" si="10"/>
        <v>2</v>
      </c>
      <c r="M93" s="532">
        <f t="shared" si="10"/>
        <v>2</v>
      </c>
      <c r="N93" s="532">
        <f t="shared" si="10"/>
        <v>2</v>
      </c>
    </row>
    <row r="94" spans="2:23" x14ac:dyDescent="0.25">
      <c r="B94" s="534" t="s">
        <v>402</v>
      </c>
      <c r="C94" s="535">
        <f t="shared" ref="C94:N94" si="11">C$92-C$90</f>
        <v>1</v>
      </c>
      <c r="D94" s="535">
        <f t="shared" si="11"/>
        <v>1</v>
      </c>
      <c r="E94" s="535">
        <f t="shared" si="11"/>
        <v>1</v>
      </c>
      <c r="F94" s="535">
        <f t="shared" si="11"/>
        <v>1</v>
      </c>
      <c r="G94" s="535">
        <f t="shared" si="11"/>
        <v>1</v>
      </c>
      <c r="H94" s="535">
        <f t="shared" si="11"/>
        <v>2</v>
      </c>
      <c r="I94" s="535">
        <f t="shared" si="11"/>
        <v>2</v>
      </c>
      <c r="J94" s="535">
        <f t="shared" si="11"/>
        <v>2</v>
      </c>
      <c r="K94" s="535">
        <f t="shared" si="11"/>
        <v>2</v>
      </c>
      <c r="L94" s="535">
        <f t="shared" si="11"/>
        <v>2</v>
      </c>
      <c r="M94" s="535">
        <f t="shared" si="11"/>
        <v>2</v>
      </c>
      <c r="N94" s="535">
        <f t="shared" si="11"/>
        <v>2</v>
      </c>
    </row>
    <row r="105" spans="2:22" ht="15.75" thickBot="1" x14ac:dyDescent="0.3"/>
    <row r="106" spans="2:22" ht="34.5" customHeight="1" thickTop="1" thickBot="1" x14ac:dyDescent="0.3">
      <c r="D106" s="1728" t="s">
        <v>738</v>
      </c>
      <c r="E106" s="1729"/>
      <c r="F106" s="1729"/>
      <c r="G106" s="1729"/>
      <c r="H106" s="1729"/>
      <c r="I106" s="1729"/>
      <c r="J106" s="1730"/>
      <c r="S106" s="1739" t="s">
        <v>1063</v>
      </c>
      <c r="T106" s="1739"/>
      <c r="U106" s="1739"/>
      <c r="V106" s="1739"/>
    </row>
    <row r="107" spans="2:22" ht="15.75" thickTop="1" x14ac:dyDescent="0.25"/>
    <row r="109" spans="2:22" ht="15.75" thickBot="1" x14ac:dyDescent="0.3">
      <c r="B109" s="40" t="s">
        <v>1144</v>
      </c>
      <c r="C109" s="40" t="s">
        <v>49</v>
      </c>
    </row>
    <row r="110" spans="2:22" ht="18.75" x14ac:dyDescent="0.3">
      <c r="B110" s="77" t="s">
        <v>27</v>
      </c>
      <c r="C110" s="704">
        <f>DATOS!$Y$72</f>
        <v>0</v>
      </c>
    </row>
    <row r="111" spans="2:22" x14ac:dyDescent="0.25">
      <c r="B111" s="1" t="s">
        <v>20</v>
      </c>
      <c r="C111" s="17">
        <v>0.5</v>
      </c>
    </row>
    <row r="112" spans="2:22" x14ac:dyDescent="0.25">
      <c r="B112" s="8" t="s">
        <v>17</v>
      </c>
      <c r="C112" s="705">
        <f>C110-C111</f>
        <v>-0.5</v>
      </c>
    </row>
    <row r="120" spans="2:22" ht="15.75" thickBot="1" x14ac:dyDescent="0.3"/>
    <row r="121" spans="2:22" ht="30" customHeight="1" thickTop="1" thickBot="1" x14ac:dyDescent="0.3">
      <c r="D121" s="1728" t="s">
        <v>739</v>
      </c>
      <c r="E121" s="1729"/>
      <c r="F121" s="1729"/>
      <c r="G121" s="1729"/>
      <c r="H121" s="1729"/>
      <c r="I121" s="1729"/>
      <c r="J121" s="1730"/>
      <c r="R121" s="1739" t="s">
        <v>1064</v>
      </c>
      <c r="S121" s="1739"/>
      <c r="T121" s="1739"/>
      <c r="U121" s="1739"/>
      <c r="V121" s="1739"/>
    </row>
    <row r="122" spans="2:22" ht="15.75" thickTop="1" x14ac:dyDescent="0.25"/>
    <row r="124" spans="2:22" ht="15.75" thickBot="1" x14ac:dyDescent="0.3">
      <c r="B124" s="40" t="s">
        <v>1144</v>
      </c>
      <c r="C124" s="40" t="s">
        <v>747</v>
      </c>
      <c r="D124" s="40" t="s">
        <v>748</v>
      </c>
      <c r="E124" s="40" t="s">
        <v>749</v>
      </c>
    </row>
    <row r="125" spans="2:22" ht="18.75" x14ac:dyDescent="0.3">
      <c r="B125" s="77" t="s">
        <v>27</v>
      </c>
      <c r="C125" s="704">
        <f>DATOS!$Y$72</f>
        <v>0</v>
      </c>
      <c r="D125" s="704">
        <f>DATOS!$Y$43</f>
        <v>0</v>
      </c>
      <c r="E125" s="704">
        <f>DATOS!$Y$73</f>
        <v>0</v>
      </c>
    </row>
    <row r="126" spans="2:22" x14ac:dyDescent="0.25">
      <c r="B126" s="1" t="s">
        <v>20</v>
      </c>
      <c r="C126" s="17">
        <v>0.5</v>
      </c>
      <c r="D126" s="17">
        <v>0.5</v>
      </c>
      <c r="E126" s="17">
        <v>1</v>
      </c>
    </row>
    <row r="127" spans="2:22" x14ac:dyDescent="0.25">
      <c r="B127" s="8" t="s">
        <v>17</v>
      </c>
      <c r="C127" s="705">
        <f>C125-C126</f>
        <v>-0.5</v>
      </c>
      <c r="D127" s="705">
        <f>D125-D126</f>
        <v>-0.5</v>
      </c>
      <c r="E127" s="705">
        <f>E126-E125</f>
        <v>1</v>
      </c>
    </row>
    <row r="134" spans="2:23" ht="15.75" thickBot="1" x14ac:dyDescent="0.3"/>
    <row r="135" spans="2:23" ht="27.75" thickTop="1" thickBot="1" x14ac:dyDescent="0.45">
      <c r="D135" s="1731" t="s">
        <v>1062</v>
      </c>
      <c r="E135" s="1732"/>
      <c r="F135" s="1732"/>
      <c r="G135" s="1732"/>
      <c r="H135" s="1732"/>
      <c r="I135" s="1732"/>
      <c r="J135" s="1732"/>
      <c r="K135" s="1732"/>
      <c r="L135" s="1732"/>
      <c r="M135" s="1732"/>
      <c r="N135" s="1733"/>
      <c r="R135" s="1739" t="s">
        <v>1065</v>
      </c>
      <c r="S135" s="1739"/>
      <c r="T135" s="1739"/>
      <c r="U135" s="1739"/>
      <c r="V135" s="1739"/>
      <c r="W135" s="1739"/>
    </row>
    <row r="136" spans="2:23" ht="15.75" thickTop="1" x14ac:dyDescent="0.25"/>
    <row r="138" spans="2:23" ht="15.75" thickBot="1" x14ac:dyDescent="0.3">
      <c r="B138" s="20" t="s">
        <v>1144</v>
      </c>
      <c r="C138" s="21" t="s">
        <v>0</v>
      </c>
      <c r="D138" s="21" t="s">
        <v>1</v>
      </c>
      <c r="E138" s="21" t="s">
        <v>2</v>
      </c>
      <c r="F138" s="21" t="s">
        <v>3</v>
      </c>
      <c r="G138" s="21" t="s">
        <v>4</v>
      </c>
      <c r="H138" s="21" t="s">
        <v>5</v>
      </c>
      <c r="I138" s="21" t="s">
        <v>6</v>
      </c>
      <c r="J138" s="21" t="s">
        <v>7</v>
      </c>
      <c r="K138" s="21" t="s">
        <v>8</v>
      </c>
      <c r="L138" s="21" t="s">
        <v>9</v>
      </c>
      <c r="M138" s="21" t="s">
        <v>10</v>
      </c>
      <c r="N138" s="22" t="s">
        <v>11</v>
      </c>
    </row>
    <row r="139" spans="2:23" ht="18.75" x14ac:dyDescent="0.3">
      <c r="B139" s="1436" t="s">
        <v>27</v>
      </c>
      <c r="C139" s="1485">
        <v>0</v>
      </c>
      <c r="D139" s="1485">
        <v>0</v>
      </c>
      <c r="E139" s="1485">
        <v>0</v>
      </c>
      <c r="F139" s="1485">
        <v>0</v>
      </c>
      <c r="G139" s="1485">
        <v>0</v>
      </c>
      <c r="H139" s="1485"/>
      <c r="I139" s="1485"/>
      <c r="J139" s="1485"/>
      <c r="K139" s="1485"/>
      <c r="L139" s="1485"/>
      <c r="M139" s="1485"/>
      <c r="N139" s="1485"/>
    </row>
    <row r="140" spans="2:23" x14ac:dyDescent="0.25">
      <c r="B140" s="1444" t="s">
        <v>20</v>
      </c>
      <c r="C140" s="1488">
        <v>0</v>
      </c>
      <c r="D140" s="1488">
        <v>0</v>
      </c>
      <c r="E140" s="1488">
        <v>0</v>
      </c>
      <c r="F140" s="1488">
        <v>0</v>
      </c>
      <c r="G140" s="1488">
        <v>0</v>
      </c>
      <c r="H140" s="1488">
        <v>0</v>
      </c>
      <c r="I140" s="1488">
        <v>0</v>
      </c>
      <c r="J140" s="1488">
        <v>0</v>
      </c>
      <c r="K140" s="1488">
        <v>0</v>
      </c>
      <c r="L140" s="1488">
        <v>0</v>
      </c>
      <c r="M140" s="1488">
        <v>0</v>
      </c>
      <c r="N140" s="1488">
        <v>0</v>
      </c>
    </row>
    <row r="141" spans="2:23" x14ac:dyDescent="0.25">
      <c r="B141" s="1445" t="s">
        <v>17</v>
      </c>
      <c r="C141" s="1499">
        <f>C140-C139</f>
        <v>0</v>
      </c>
      <c r="D141" s="1499">
        <f t="shared" ref="D141:N141" si="12">D140-D139</f>
        <v>0</v>
      </c>
      <c r="E141" s="1500">
        <f t="shared" si="12"/>
        <v>0</v>
      </c>
      <c r="F141" s="1499">
        <f t="shared" si="12"/>
        <v>0</v>
      </c>
      <c r="G141" s="1499">
        <f t="shared" si="12"/>
        <v>0</v>
      </c>
      <c r="H141" s="1499">
        <f t="shared" si="12"/>
        <v>0</v>
      </c>
      <c r="I141" s="1499">
        <f t="shared" si="12"/>
        <v>0</v>
      </c>
      <c r="J141" s="1499">
        <f t="shared" si="12"/>
        <v>0</v>
      </c>
      <c r="K141" s="1499">
        <f t="shared" si="12"/>
        <v>0</v>
      </c>
      <c r="L141" s="1499">
        <f t="shared" si="12"/>
        <v>0</v>
      </c>
      <c r="M141" s="1499">
        <f t="shared" si="12"/>
        <v>0</v>
      </c>
      <c r="N141" s="1499">
        <f t="shared" si="12"/>
        <v>0</v>
      </c>
    </row>
  </sheetData>
  <mergeCells count="27">
    <mergeCell ref="D135:N135"/>
    <mergeCell ref="S106:V106"/>
    <mergeCell ref="R121:V121"/>
    <mergeCell ref="R135:W135"/>
    <mergeCell ref="D106:J106"/>
    <mergeCell ref="D121:J121"/>
    <mergeCell ref="C86:M86"/>
    <mergeCell ref="C65:M65"/>
    <mergeCell ref="Q66:T66"/>
    <mergeCell ref="E72:I72"/>
    <mergeCell ref="Q75:T75"/>
    <mergeCell ref="Q86:W86"/>
    <mergeCell ref="Q41:T41"/>
    <mergeCell ref="E42:J42"/>
    <mergeCell ref="E51:I51"/>
    <mergeCell ref="R51:S51"/>
    <mergeCell ref="C58:M58"/>
    <mergeCell ref="Q58:T58"/>
    <mergeCell ref="AI1:AO1"/>
    <mergeCell ref="E32:I32"/>
    <mergeCell ref="R1:S1"/>
    <mergeCell ref="E4:I4"/>
    <mergeCell ref="R17:S17"/>
    <mergeCell ref="E23:I23"/>
    <mergeCell ref="R28:S28"/>
    <mergeCell ref="W1:Z1"/>
    <mergeCell ref="AC1:AF1"/>
  </mergeCells>
  <pageMargins left="0.7" right="0.7" top="0.75" bottom="0.75" header="0.3" footer="0.3"/>
  <pageSetup paperSize="9" orientation="portrait" r:id="rId1"/>
  <ignoredErrors>
    <ignoredError sqref="C69:E70 C62:N62 C63:E63 C91 C92:E94 D91:E91 C61:D61 C68:N68 C89:C90 D89:D90 E89:E90" calculatedColumn="1"/>
    <ignoredError sqref="H47:N48 H28:N29 H37:N37 H81:N81 H78:N78 I79:J79 I80:J80 L80:M80 L79:M79 K79 N79 H40:N40 I38:J38 I39:J39 L39:M39 H30:N30 L38:M38 K38 N38 H49:N4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049" r:id="rId4"/>
      </mc:Fallback>
    </mc:AlternateContent>
  </oleObjects>
  <tableParts count="12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94"/>
  <sheetViews>
    <sheetView topLeftCell="A70" zoomScale="70" zoomScaleNormal="70" workbookViewId="0">
      <selection activeCell="C98" sqref="C98"/>
    </sheetView>
  </sheetViews>
  <sheetFormatPr baseColWidth="10" defaultRowHeight="15" x14ac:dyDescent="0.25"/>
  <cols>
    <col min="2" max="2" width="27.28515625" customWidth="1"/>
    <col min="3" max="14" width="12.7109375" customWidth="1"/>
  </cols>
  <sheetData>
    <row r="1" spans="2:41" ht="15" customHeight="1" x14ac:dyDescent="0.25">
      <c r="R1" s="1727" t="s">
        <v>75</v>
      </c>
      <c r="S1" s="1727"/>
      <c r="W1" s="1741" t="s">
        <v>76</v>
      </c>
      <c r="X1" s="1742"/>
      <c r="Y1" s="1742"/>
      <c r="Z1" s="1742"/>
      <c r="AC1" s="1741" t="s">
        <v>77</v>
      </c>
      <c r="AD1" s="1742"/>
      <c r="AE1" s="1742"/>
      <c r="AF1" s="1742"/>
      <c r="AI1" s="1727" t="s">
        <v>78</v>
      </c>
      <c r="AJ1" s="1727"/>
      <c r="AK1" s="1727"/>
      <c r="AL1" s="1727"/>
      <c r="AM1" s="1727"/>
      <c r="AN1" s="1727"/>
      <c r="AO1" s="1727"/>
    </row>
    <row r="3" spans="2:41" ht="15.75" thickBot="1" x14ac:dyDescent="0.3"/>
    <row r="4" spans="2:41" ht="27.75" thickTop="1" thickBot="1" x14ac:dyDescent="0.3">
      <c r="E4" s="1728" t="s">
        <v>18</v>
      </c>
      <c r="F4" s="1729"/>
      <c r="G4" s="1729"/>
      <c r="H4" s="1729"/>
      <c r="I4" s="1730"/>
    </row>
    <row r="5" spans="2:41" ht="15.75" thickTop="1" x14ac:dyDescent="0.25"/>
    <row r="6" spans="2:41" ht="15.75" thickBot="1" x14ac:dyDescent="0.3">
      <c r="B6" s="5" t="s">
        <v>981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DATOS!D$30</f>
        <v>0</v>
      </c>
      <c r="D7" s="3">
        <f>DATOS!F$30</f>
        <v>0</v>
      </c>
      <c r="E7" s="3">
        <f>DATOS!H$30</f>
        <v>0</v>
      </c>
      <c r="F7" s="3">
        <f>DATOS!J$30</f>
        <v>4.7600000000000003E-2</v>
      </c>
      <c r="G7" s="3">
        <f>DATOS!L$30</f>
        <v>3.1199999999999999E-2</v>
      </c>
      <c r="H7" s="3">
        <f>DATOS!N$30</f>
        <v>0.1515</v>
      </c>
      <c r="I7" s="3">
        <f>DATOS!P$30</f>
        <v>0</v>
      </c>
      <c r="J7" s="3">
        <f>DATOS!R$30</f>
        <v>0</v>
      </c>
      <c r="K7" s="3">
        <f>DATOS!T$30</f>
        <v>0</v>
      </c>
      <c r="L7" s="3">
        <f>DATOS!V$30</f>
        <v>0</v>
      </c>
      <c r="M7" s="3">
        <f>DATOS!X$30</f>
        <v>0</v>
      </c>
      <c r="N7" s="3">
        <f>DATOS!Z$30</f>
        <v>0</v>
      </c>
    </row>
    <row r="8" spans="2:41" x14ac:dyDescent="0.25">
      <c r="B8" s="1" t="s">
        <v>13</v>
      </c>
      <c r="C8" s="4">
        <f>DATOS!D$31</f>
        <v>0</v>
      </c>
      <c r="D8" s="4">
        <f>DATOS!F$31</f>
        <v>0</v>
      </c>
      <c r="E8" s="4">
        <f>DATOS!H$31</f>
        <v>0</v>
      </c>
      <c r="F8" s="4">
        <f>DATOS!J$31</f>
        <v>0</v>
      </c>
      <c r="G8" s="4">
        <f>DATOS!L$31</f>
        <v>0</v>
      </c>
      <c r="H8" s="4">
        <f>DATOS!N$31</f>
        <v>0</v>
      </c>
      <c r="I8" s="4">
        <f>DATOS!P$31</f>
        <v>0</v>
      </c>
      <c r="J8" s="4">
        <f>DATOS!R$31</f>
        <v>0</v>
      </c>
      <c r="K8" s="4">
        <f>DATOS!T$31</f>
        <v>0</v>
      </c>
      <c r="L8" s="4">
        <f>DATOS!V$31</f>
        <v>0</v>
      </c>
      <c r="M8" s="4">
        <f>DATOS!X$31</f>
        <v>0</v>
      </c>
      <c r="N8" s="4">
        <f>DATOS!Z$31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DATOS!D$32</f>
        <v>0</v>
      </c>
      <c r="D11" s="4">
        <f>DATOS!F$32</f>
        <v>0</v>
      </c>
      <c r="E11" s="4">
        <f>DATOS!H$32</f>
        <v>0</v>
      </c>
      <c r="F11" s="4">
        <f>DATOS!J$32</f>
        <v>0</v>
      </c>
      <c r="G11" s="4">
        <f>DATOS!L$32</f>
        <v>0</v>
      </c>
      <c r="H11" s="4">
        <f>DATOS!N$32</f>
        <v>0</v>
      </c>
      <c r="I11" s="4">
        <f>DATOS!P$32</f>
        <v>0</v>
      </c>
      <c r="J11" s="4">
        <f>DATOS!R$32</f>
        <v>0</v>
      </c>
      <c r="K11" s="4">
        <f>DATOS!T$32</f>
        <v>0</v>
      </c>
      <c r="L11" s="4">
        <f>DATOS!V$32</f>
        <v>0</v>
      </c>
      <c r="M11" s="4">
        <f>DATOS!X$32</f>
        <v>0</v>
      </c>
      <c r="N11" s="4">
        <f>DATOS!Z$32</f>
        <v>0</v>
      </c>
    </row>
    <row r="12" spans="2:41" x14ac:dyDescent="0.25">
      <c r="B12" s="1" t="s">
        <v>126</v>
      </c>
      <c r="C12" s="4">
        <f>DATOS!D$33</f>
        <v>0</v>
      </c>
      <c r="D12" s="4">
        <f>DATOS!F$33</f>
        <v>0</v>
      </c>
      <c r="E12" s="4">
        <f>DATOS!H$33</f>
        <v>0</v>
      </c>
      <c r="F12" s="4">
        <f>DATOS!J$33</f>
        <v>0</v>
      </c>
      <c r="G12" s="4">
        <f>DATOS!L$33</f>
        <v>0</v>
      </c>
      <c r="H12" s="4">
        <f>DATOS!N$33</f>
        <v>0</v>
      </c>
      <c r="I12" s="4">
        <f>DATOS!P$33</f>
        <v>0</v>
      </c>
      <c r="J12" s="4">
        <f>DATOS!R$33</f>
        <v>0</v>
      </c>
      <c r="K12" s="4">
        <f>DATOS!T$33</f>
        <v>0</v>
      </c>
      <c r="L12" s="4">
        <f>DATOS!V$33</f>
        <v>0</v>
      </c>
      <c r="M12" s="4">
        <f>DATOS!X$33</f>
        <v>0</v>
      </c>
      <c r="N12" s="4">
        <f>DATOS!Z$33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64">
        <f>DATOS!D$34</f>
        <v>0</v>
      </c>
      <c r="D17" s="64">
        <f>DATOS!F$34</f>
        <v>0</v>
      </c>
      <c r="E17" s="64">
        <f>DATOS!H$34</f>
        <v>0</v>
      </c>
      <c r="F17" s="64">
        <f>DATOS!J$34</f>
        <v>4.7600000000000003E-2</v>
      </c>
      <c r="G17" s="64">
        <f>DATOS!L$34</f>
        <v>3.1199999999999999E-2</v>
      </c>
      <c r="H17" s="64">
        <f>DATOS!N$34</f>
        <v>0.1515</v>
      </c>
      <c r="I17" s="64">
        <f>DATOS!P$34</f>
        <v>0</v>
      </c>
      <c r="J17" s="64">
        <f>DATOS!R$34</f>
        <v>0</v>
      </c>
      <c r="K17" s="64">
        <f>DATOS!T$34</f>
        <v>0</v>
      </c>
      <c r="L17" s="64">
        <f>DATOS!V$34</f>
        <v>0</v>
      </c>
      <c r="M17" s="64">
        <f>DATOS!X$34</f>
        <v>0</v>
      </c>
      <c r="N17" s="64">
        <f>DATOS!Z$34</f>
        <v>0</v>
      </c>
      <c r="R17" s="1727" t="s">
        <v>29</v>
      </c>
      <c r="S17" s="1727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DATOS!H35</f>
        <v>0</v>
      </c>
      <c r="F19" s="78"/>
      <c r="G19" s="78"/>
      <c r="H19" s="79">
        <f>DATOS!N35</f>
        <v>7.7399999999999997E-2</v>
      </c>
      <c r="I19" s="78"/>
      <c r="J19" s="78"/>
      <c r="K19" s="79">
        <f>DATOS!T35</f>
        <v>0</v>
      </c>
      <c r="L19" s="78"/>
      <c r="M19" s="78"/>
      <c r="N19" s="79">
        <f>DATOS!Z35</f>
        <v>0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0.06</v>
      </c>
      <c r="F21" s="10"/>
      <c r="G21" s="10"/>
      <c r="H21" s="9">
        <f>H20-H19</f>
        <v>-1.7399999999999999E-2</v>
      </c>
      <c r="I21" s="10"/>
      <c r="J21" s="9"/>
      <c r="K21" s="9">
        <f>K20-K19</f>
        <v>0.06</v>
      </c>
      <c r="L21" s="10"/>
      <c r="M21" s="9"/>
      <c r="N21" s="9">
        <f>N20-N19</f>
        <v>0.06</v>
      </c>
    </row>
    <row r="22" spans="2:19" ht="15.75" thickBot="1" x14ac:dyDescent="0.3"/>
    <row r="23" spans="2:19" ht="27.75" thickTop="1" thickBot="1" x14ac:dyDescent="0.45">
      <c r="E23" s="1731" t="s">
        <v>19</v>
      </c>
      <c r="F23" s="1732"/>
      <c r="G23" s="1732"/>
      <c r="H23" s="1732"/>
      <c r="I23" s="1733"/>
    </row>
    <row r="24" spans="2:19" ht="15.75" thickTop="1" x14ac:dyDescent="0.25"/>
    <row r="25" spans="2:19" ht="15.75" thickBot="1" x14ac:dyDescent="0.3">
      <c r="B25" s="20" t="s">
        <v>981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SUM(DATOS!D$23:D$25)</f>
        <v>8.5</v>
      </c>
      <c r="D26" s="15">
        <f>SUM(DATOS!F$23:F$25)</f>
        <v>8.5</v>
      </c>
      <c r="E26" s="15">
        <f>SUM(DATOS!H$23:H$25)</f>
        <v>8.5</v>
      </c>
      <c r="F26" s="15">
        <f>SUM(DATOS!J$23:J$25)</f>
        <v>8.5</v>
      </c>
      <c r="G26" s="15">
        <f>SUM(DATOS!L$23:L$25)</f>
        <v>8.5</v>
      </c>
      <c r="H26" s="15">
        <f>SUM(DATOS!N$23:N$25)</f>
        <v>8.5</v>
      </c>
      <c r="I26" s="15">
        <f>SUM(DATOS!P$23:P$25)</f>
        <v>0</v>
      </c>
      <c r="J26" s="15">
        <f>SUM(DATOS!R$23:R$25)</f>
        <v>0</v>
      </c>
      <c r="K26" s="15">
        <f>SUM(DATOS!T$23:T$25)</f>
        <v>0</v>
      </c>
      <c r="L26" s="15">
        <f>SUM(DATOS!V$23:V$25)</f>
        <v>0</v>
      </c>
      <c r="M26" s="15">
        <f>SUM(DATOS!X$23:X$25)</f>
        <v>0</v>
      </c>
      <c r="N26" s="15">
        <f>SUM(DATOS!Z$23:Z$25)</f>
        <v>0</v>
      </c>
    </row>
    <row r="27" spans="2:19" x14ac:dyDescent="0.25">
      <c r="B27" s="12" t="s">
        <v>22</v>
      </c>
      <c r="C27" s="16">
        <f>DATOS!D$25</f>
        <v>2.5</v>
      </c>
      <c r="D27" s="16">
        <f>DATOS!F$25</f>
        <v>2.5</v>
      </c>
      <c r="E27" s="16">
        <f>DATOS!H$25</f>
        <v>2.5</v>
      </c>
      <c r="F27" s="16">
        <f>DATOS!J$25</f>
        <v>2.5</v>
      </c>
      <c r="G27" s="16">
        <f>DATOS!L$25</f>
        <v>2.5</v>
      </c>
      <c r="H27" s="16">
        <f>DATOS!N$25</f>
        <v>2.5</v>
      </c>
      <c r="I27" s="16">
        <f>DATOS!P$25</f>
        <v>0</v>
      </c>
      <c r="J27" s="16">
        <f>DATOS!R$25</f>
        <v>0</v>
      </c>
      <c r="K27" s="16">
        <f>DATOS!T$25</f>
        <v>0</v>
      </c>
      <c r="L27" s="16">
        <f>DATOS!V$25</f>
        <v>0</v>
      </c>
      <c r="M27" s="16">
        <f>DATOS!X$25</f>
        <v>0</v>
      </c>
      <c r="N27" s="16">
        <f>DATOS!Z$25</f>
        <v>0</v>
      </c>
    </row>
    <row r="28" spans="2:19" ht="18.75" x14ac:dyDescent="0.3">
      <c r="B28" s="77" t="s">
        <v>27</v>
      </c>
      <c r="C28" s="367">
        <f>(C$27/C$26)</f>
        <v>0.29411764705882354</v>
      </c>
      <c r="D28" s="367">
        <f t="shared" ref="D28:N28" si="0">(D$27/D$26)</f>
        <v>0.29411764705882354</v>
      </c>
      <c r="E28" s="367">
        <f t="shared" si="0"/>
        <v>0.29411764705882354</v>
      </c>
      <c r="F28" s="367">
        <f t="shared" si="0"/>
        <v>0.29411764705882354</v>
      </c>
      <c r="G28" s="367">
        <f t="shared" si="0"/>
        <v>0.29411764705882354</v>
      </c>
      <c r="H28" s="367">
        <f t="shared" si="0"/>
        <v>0.29411764705882354</v>
      </c>
      <c r="I28" s="367" t="e">
        <f t="shared" si="0"/>
        <v>#DIV/0!</v>
      </c>
      <c r="J28" s="367" t="e">
        <f t="shared" si="0"/>
        <v>#DIV/0!</v>
      </c>
      <c r="K28" s="367" t="e">
        <f t="shared" si="0"/>
        <v>#DIV/0!</v>
      </c>
      <c r="L28" s="367" t="e">
        <f t="shared" si="0"/>
        <v>#DIV/0!</v>
      </c>
      <c r="M28" s="367" t="e">
        <f t="shared" si="0"/>
        <v>#DIV/0!</v>
      </c>
      <c r="N28" s="367" t="e">
        <f t="shared" si="0"/>
        <v>#DIV/0!</v>
      </c>
      <c r="R28" s="1727" t="s">
        <v>30</v>
      </c>
      <c r="S28" s="1727"/>
    </row>
    <row r="29" spans="2:19" x14ac:dyDescent="0.25">
      <c r="B29" s="1" t="s">
        <v>20</v>
      </c>
      <c r="C29" s="368">
        <v>0.15</v>
      </c>
      <c r="D29" s="368">
        <v>0.15</v>
      </c>
      <c r="E29" s="368">
        <v>0.15</v>
      </c>
      <c r="F29" s="368">
        <v>0.15</v>
      </c>
      <c r="G29" s="368">
        <v>0.15</v>
      </c>
      <c r="H29" s="368">
        <v>0.15</v>
      </c>
      <c r="I29" s="368">
        <v>0.15</v>
      </c>
      <c r="J29" s="368">
        <v>0.15</v>
      </c>
      <c r="K29" s="368">
        <v>0.15</v>
      </c>
      <c r="L29" s="368">
        <v>0.15</v>
      </c>
      <c r="M29" s="368">
        <v>0.15</v>
      </c>
      <c r="N29" s="368">
        <v>0.15</v>
      </c>
    </row>
    <row r="30" spans="2:19" x14ac:dyDescent="0.25">
      <c r="B30" s="8" t="s">
        <v>17</v>
      </c>
      <c r="C30" s="9">
        <f>C29-C28</f>
        <v>-0.14411764705882354</v>
      </c>
      <c r="D30" s="9">
        <f t="shared" ref="D30:N30" si="1">D29-D28</f>
        <v>-0.14411764705882354</v>
      </c>
      <c r="E30" s="9">
        <f t="shared" si="1"/>
        <v>-0.14411764705882354</v>
      </c>
      <c r="F30" s="9">
        <f t="shared" si="1"/>
        <v>-0.14411764705882354</v>
      </c>
      <c r="G30" s="9">
        <f t="shared" si="1"/>
        <v>-0.14411764705882354</v>
      </c>
      <c r="H30" s="9">
        <f t="shared" si="1"/>
        <v>-0.14411764705882354</v>
      </c>
      <c r="I30" s="9" t="e">
        <f t="shared" si="1"/>
        <v>#DIV/0!</v>
      </c>
      <c r="J30" s="9" t="e">
        <f t="shared" si="1"/>
        <v>#DIV/0!</v>
      </c>
      <c r="K30" s="9" t="e">
        <f t="shared" si="1"/>
        <v>#DIV/0!</v>
      </c>
      <c r="L30" s="9" t="e">
        <f t="shared" si="1"/>
        <v>#DIV/0!</v>
      </c>
      <c r="M30" s="9" t="e">
        <f t="shared" si="1"/>
        <v>#DIV/0!</v>
      </c>
      <c r="N30" s="9" t="e">
        <f t="shared" si="1"/>
        <v>#DIV/0!</v>
      </c>
    </row>
    <row r="31" spans="2:19" ht="15.75" thickBot="1" x14ac:dyDescent="0.3"/>
    <row r="32" spans="2:19" ht="27.75" thickTop="1" thickBot="1" x14ac:dyDescent="0.45">
      <c r="E32" s="1731" t="s">
        <v>23</v>
      </c>
      <c r="F32" s="1732"/>
      <c r="G32" s="1732"/>
      <c r="H32" s="1732"/>
      <c r="I32" s="1733"/>
    </row>
    <row r="33" spans="2:20" ht="15.75" thickTop="1" x14ac:dyDescent="0.25"/>
    <row r="34" spans="2:20" ht="15.75" thickBot="1" x14ac:dyDescent="0.3">
      <c r="B34" s="20" t="s">
        <v>981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DATOS!D$26</f>
        <v>8.5</v>
      </c>
      <c r="D35" s="15">
        <f>DATOS!F$26</f>
        <v>8.5</v>
      </c>
      <c r="E35" s="15">
        <f>DATOS!H$26</f>
        <v>8.5</v>
      </c>
      <c r="F35" s="15">
        <f>DATOS!J$26</f>
        <v>8.5</v>
      </c>
      <c r="G35" s="15">
        <f>DATOS!L$26</f>
        <v>8.5</v>
      </c>
      <c r="H35" s="15">
        <f>DATOS!N$26</f>
        <v>8.5</v>
      </c>
      <c r="I35" s="15">
        <f>DATOS!P$26</f>
        <v>0</v>
      </c>
      <c r="J35" s="15">
        <f>DATOS!R$26</f>
        <v>0</v>
      </c>
      <c r="K35" s="15">
        <f>DATOS!T$26</f>
        <v>0</v>
      </c>
      <c r="L35" s="15">
        <f>DATOS!V$26</f>
        <v>0</v>
      </c>
      <c r="M35" s="15">
        <f>DATOS!X$26</f>
        <v>0</v>
      </c>
      <c r="N35" s="15">
        <f>DATOS!Z$26</f>
        <v>0</v>
      </c>
    </row>
    <row r="36" spans="2:20" x14ac:dyDescent="0.25">
      <c r="B36" s="12" t="s">
        <v>24</v>
      </c>
      <c r="C36" s="14">
        <f>DATOS!D$27</f>
        <v>6.5</v>
      </c>
      <c r="D36" s="14">
        <f>DATOS!F$27</f>
        <v>6.5</v>
      </c>
      <c r="E36" s="14">
        <f>DATOS!H$27</f>
        <v>6.5</v>
      </c>
      <c r="F36" s="14">
        <f>DATOS!J$27</f>
        <v>6.5</v>
      </c>
      <c r="G36" s="14">
        <f>DATOS!L$27</f>
        <v>6.5</v>
      </c>
      <c r="H36" s="14">
        <f>DATOS!N$27</f>
        <v>6.5</v>
      </c>
      <c r="I36" s="14">
        <f>DATOS!P$27</f>
        <v>0</v>
      </c>
      <c r="J36" s="14">
        <f>DATOS!R$27</f>
        <v>0</v>
      </c>
      <c r="K36" s="14">
        <f>DATOS!T$27</f>
        <v>0</v>
      </c>
      <c r="L36" s="14">
        <f>DATOS!V$27</f>
        <v>0</v>
      </c>
      <c r="M36" s="14">
        <f>DATOS!X$27</f>
        <v>0</v>
      </c>
      <c r="N36" s="14">
        <f>DATOS!Z$27</f>
        <v>0</v>
      </c>
    </row>
    <row r="37" spans="2:20" x14ac:dyDescent="0.25">
      <c r="B37" s="12" t="s">
        <v>73</v>
      </c>
      <c r="C37" s="365">
        <f>(C$36/C$35)</f>
        <v>0.76470588235294112</v>
      </c>
      <c r="D37" s="365">
        <f t="shared" ref="D37:N37" si="2">(D$36/D$35)</f>
        <v>0.76470588235294112</v>
      </c>
      <c r="E37" s="365">
        <f t="shared" si="2"/>
        <v>0.76470588235294112</v>
      </c>
      <c r="F37" s="365">
        <f t="shared" si="2"/>
        <v>0.76470588235294112</v>
      </c>
      <c r="G37" s="365">
        <f t="shared" si="2"/>
        <v>0.76470588235294112</v>
      </c>
      <c r="H37" s="365">
        <f t="shared" si="2"/>
        <v>0.76470588235294112</v>
      </c>
      <c r="I37" s="365" t="e">
        <f t="shared" si="2"/>
        <v>#DIV/0!</v>
      </c>
      <c r="J37" s="365" t="e">
        <f t="shared" si="2"/>
        <v>#DIV/0!</v>
      </c>
      <c r="K37" s="365" t="e">
        <f t="shared" si="2"/>
        <v>#DIV/0!</v>
      </c>
      <c r="L37" s="365" t="e">
        <f t="shared" si="2"/>
        <v>#DIV/0!</v>
      </c>
      <c r="M37" s="365" t="e">
        <f t="shared" si="2"/>
        <v>#DIV/0!</v>
      </c>
      <c r="N37" s="365" t="e">
        <f t="shared" si="2"/>
        <v>#DIV/0!</v>
      </c>
    </row>
    <row r="38" spans="2:20" ht="18.75" x14ac:dyDescent="0.3">
      <c r="B38" s="77" t="s">
        <v>27</v>
      </c>
      <c r="C38" s="80"/>
      <c r="D38" s="80"/>
      <c r="E38" s="367">
        <f>(C36+D36+E36)/(C35+D35+E35)</f>
        <v>0.76470588235294112</v>
      </c>
      <c r="F38" s="80"/>
      <c r="G38" s="80"/>
      <c r="H38" s="367">
        <f>(F36+G36+H36)/(F35+G35+H35)</f>
        <v>0.76470588235294112</v>
      </c>
      <c r="I38" s="80"/>
      <c r="J38" s="80"/>
      <c r="K38" s="367" t="e">
        <f>(I36+J36+K36)/(I35+J35+K35)</f>
        <v>#DIV/0!</v>
      </c>
      <c r="L38" s="80"/>
      <c r="M38" s="80"/>
      <c r="N38" s="367" t="e">
        <f>(L36+M36+N36)/(L35+M35+N35)</f>
        <v>#DIV/0!</v>
      </c>
    </row>
    <row r="39" spans="2:20" x14ac:dyDescent="0.25">
      <c r="B39" s="1" t="s">
        <v>20</v>
      </c>
      <c r="C39" s="18"/>
      <c r="D39" s="18"/>
      <c r="E39" s="368">
        <v>0.6</v>
      </c>
      <c r="F39" s="18"/>
      <c r="G39" s="18"/>
      <c r="H39" s="368">
        <v>0.6</v>
      </c>
      <c r="I39" s="18"/>
      <c r="J39" s="18"/>
      <c r="K39" s="368">
        <v>0.6</v>
      </c>
      <c r="L39" s="18"/>
      <c r="M39" s="18"/>
      <c r="N39" s="368">
        <v>0.6</v>
      </c>
    </row>
    <row r="40" spans="2:20" x14ac:dyDescent="0.25">
      <c r="B40" s="1" t="s">
        <v>17</v>
      </c>
      <c r="C40" s="36"/>
      <c r="D40" s="36"/>
      <c r="E40" s="368">
        <f>E39-E38</f>
        <v>-0.16470588235294115</v>
      </c>
      <c r="F40" s="36"/>
      <c r="G40" s="36"/>
      <c r="H40" s="368">
        <f>H39-H38</f>
        <v>-0.16470588235294115</v>
      </c>
      <c r="I40" s="36"/>
      <c r="J40" s="36"/>
      <c r="K40" s="368" t="e">
        <f>K39-K38</f>
        <v>#DIV/0!</v>
      </c>
      <c r="L40" s="36"/>
      <c r="M40" s="36"/>
      <c r="N40" s="368" t="e">
        <f>N39-N38</f>
        <v>#DIV/0!</v>
      </c>
    </row>
    <row r="41" spans="2:20" ht="15.75" thickBot="1" x14ac:dyDescent="0.3">
      <c r="Q41" s="1727" t="s">
        <v>25</v>
      </c>
      <c r="R41" s="1727"/>
      <c r="S41" s="1727"/>
      <c r="T41" s="1727"/>
    </row>
    <row r="42" spans="2:20" ht="27.75" thickTop="1" thickBot="1" x14ac:dyDescent="0.45">
      <c r="E42" s="1731" t="s">
        <v>25</v>
      </c>
      <c r="F42" s="1732"/>
      <c r="G42" s="1732"/>
      <c r="H42" s="1732"/>
      <c r="I42" s="1732"/>
      <c r="J42" s="1737"/>
    </row>
    <row r="43" spans="2:20" ht="15.75" thickTop="1" x14ac:dyDescent="0.25"/>
    <row r="44" spans="2:20" ht="15.75" thickBot="1" x14ac:dyDescent="0.3">
      <c r="B44" s="20" t="s">
        <v>981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DATOS!D$26</f>
        <v>8.5</v>
      </c>
      <c r="D45" s="15">
        <f>DATOS!F$26</f>
        <v>8.5</v>
      </c>
      <c r="E45" s="15">
        <f>DATOS!H$26</f>
        <v>8.5</v>
      </c>
      <c r="F45" s="15">
        <f>DATOS!J$26</f>
        <v>8.5</v>
      </c>
      <c r="G45" s="15">
        <f>DATOS!L$26</f>
        <v>8.5</v>
      </c>
      <c r="H45" s="15">
        <f>DATOS!N$26</f>
        <v>8.5</v>
      </c>
      <c r="I45" s="15">
        <f>DATOS!P$26</f>
        <v>0</v>
      </c>
      <c r="J45" s="15">
        <f>DATOS!R$26</f>
        <v>0</v>
      </c>
      <c r="K45" s="15">
        <f>DATOS!T$26</f>
        <v>0</v>
      </c>
      <c r="L45" s="15">
        <f>DATOS!V$26</f>
        <v>0</v>
      </c>
      <c r="M45" s="15">
        <f>DATOS!X$26</f>
        <v>0</v>
      </c>
      <c r="N45" s="15">
        <f>DATOS!Z$26</f>
        <v>0</v>
      </c>
    </row>
    <row r="46" spans="2:20" x14ac:dyDescent="0.25">
      <c r="B46" s="12" t="s">
        <v>26</v>
      </c>
      <c r="C46" s="14">
        <f>DATOS!D$36</f>
        <v>0</v>
      </c>
      <c r="D46" s="14">
        <f>DATOS!F$36</f>
        <v>0</v>
      </c>
      <c r="E46" s="14">
        <f>DATOS!H$36</f>
        <v>0</v>
      </c>
      <c r="F46" s="14">
        <f>DATOS!J$36</f>
        <v>0</v>
      </c>
      <c r="G46" s="14">
        <f>DATOS!L$36</f>
        <v>0</v>
      </c>
      <c r="H46" s="14">
        <f>DATOS!N$36</f>
        <v>0</v>
      </c>
      <c r="I46" s="14">
        <f>DATOS!P$36</f>
        <v>0</v>
      </c>
      <c r="J46" s="14">
        <f>DATOS!R$36</f>
        <v>0</v>
      </c>
      <c r="K46" s="14">
        <f>DATOS!T$36</f>
        <v>0</v>
      </c>
      <c r="L46" s="14">
        <f>DATOS!V$36</f>
        <v>0</v>
      </c>
      <c r="M46" s="14">
        <f>DATOS!X$36</f>
        <v>0</v>
      </c>
      <c r="N46" s="14">
        <f>DATOS!Z$36</f>
        <v>0</v>
      </c>
    </row>
    <row r="47" spans="2:20" ht="18.75" x14ac:dyDescent="0.3">
      <c r="B47" s="77" t="s">
        <v>27</v>
      </c>
      <c r="C47" s="367">
        <f>(C$46/C$45)</f>
        <v>0</v>
      </c>
      <c r="D47" s="367">
        <f t="shared" ref="D47:N47" si="3">(D$46/D$45)</f>
        <v>0</v>
      </c>
      <c r="E47" s="367">
        <f t="shared" si="3"/>
        <v>0</v>
      </c>
      <c r="F47" s="367">
        <f t="shared" si="3"/>
        <v>0</v>
      </c>
      <c r="G47" s="367">
        <f t="shared" si="3"/>
        <v>0</v>
      </c>
      <c r="H47" s="367">
        <f t="shared" si="3"/>
        <v>0</v>
      </c>
      <c r="I47" s="367" t="e">
        <f t="shared" si="3"/>
        <v>#DIV/0!</v>
      </c>
      <c r="J47" s="367" t="e">
        <f t="shared" si="3"/>
        <v>#DIV/0!</v>
      </c>
      <c r="K47" s="367" t="e">
        <f t="shared" si="3"/>
        <v>#DIV/0!</v>
      </c>
      <c r="L47" s="367" t="e">
        <f t="shared" si="3"/>
        <v>#DIV/0!</v>
      </c>
      <c r="M47" s="367" t="e">
        <f t="shared" si="3"/>
        <v>#DIV/0!</v>
      </c>
      <c r="N47" s="367" t="e">
        <f t="shared" si="3"/>
        <v>#DIV/0!</v>
      </c>
    </row>
    <row r="48" spans="2:20" x14ac:dyDescent="0.25">
      <c r="B48" s="1" t="s">
        <v>20</v>
      </c>
      <c r="C48" s="368">
        <v>0.04</v>
      </c>
      <c r="D48" s="368">
        <v>0.04</v>
      </c>
      <c r="E48" s="368">
        <v>0.04</v>
      </c>
      <c r="F48" s="368">
        <v>0.04</v>
      </c>
      <c r="G48" s="368">
        <v>0.04</v>
      </c>
      <c r="H48" s="368">
        <v>0.04</v>
      </c>
      <c r="I48" s="368">
        <v>0.04</v>
      </c>
      <c r="J48" s="368">
        <v>0.04</v>
      </c>
      <c r="K48" s="368">
        <v>0.04</v>
      </c>
      <c r="L48" s="368">
        <v>0.04</v>
      </c>
      <c r="M48" s="368">
        <v>0.04</v>
      </c>
      <c r="N48" s="368">
        <v>0.04</v>
      </c>
    </row>
    <row r="49" spans="2:20" x14ac:dyDescent="0.25">
      <c r="B49" s="8" t="s">
        <v>17</v>
      </c>
      <c r="C49" s="374">
        <f>C48-C47</f>
        <v>0.04</v>
      </c>
      <c r="D49" s="374">
        <f t="shared" ref="D49:N49" si="4">D48-D47</f>
        <v>0.04</v>
      </c>
      <c r="E49" s="374">
        <f t="shared" si="4"/>
        <v>0.04</v>
      </c>
      <c r="F49" s="374">
        <f t="shared" si="4"/>
        <v>0.04</v>
      </c>
      <c r="G49" s="374">
        <f t="shared" si="4"/>
        <v>0.04</v>
      </c>
      <c r="H49" s="374">
        <f t="shared" si="4"/>
        <v>0.04</v>
      </c>
      <c r="I49" s="374" t="e">
        <f t="shared" si="4"/>
        <v>#DIV/0!</v>
      </c>
      <c r="J49" s="374" t="e">
        <f t="shared" si="4"/>
        <v>#DIV/0!</v>
      </c>
      <c r="K49" s="374" t="e">
        <f t="shared" si="4"/>
        <v>#DIV/0!</v>
      </c>
      <c r="L49" s="374" t="e">
        <f t="shared" si="4"/>
        <v>#DIV/0!</v>
      </c>
      <c r="M49" s="374" t="e">
        <f t="shared" si="4"/>
        <v>#DIV/0!</v>
      </c>
      <c r="N49" s="374" t="e">
        <f t="shared" si="4"/>
        <v>#DIV/0!</v>
      </c>
    </row>
    <row r="50" spans="2:20" ht="15.75" thickBot="1" x14ac:dyDescent="0.3"/>
    <row r="51" spans="2:20" ht="27.75" thickTop="1" thickBot="1" x14ac:dyDescent="0.45">
      <c r="E51" s="1731" t="s">
        <v>28</v>
      </c>
      <c r="F51" s="1732"/>
      <c r="G51" s="1732"/>
      <c r="H51" s="1732"/>
      <c r="I51" s="1733"/>
      <c r="R51" s="1743" t="s">
        <v>28</v>
      </c>
      <c r="S51" s="1744"/>
    </row>
    <row r="52" spans="2:20" ht="15.75" thickTop="1" x14ac:dyDescent="0.25"/>
    <row r="53" spans="2:20" ht="15.75" thickBot="1" x14ac:dyDescent="0.3">
      <c r="B53" s="20" t="s">
        <v>981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DATOS!D$37</f>
        <v>0</v>
      </c>
      <c r="D54" s="83">
        <f>DATOS!F$37</f>
        <v>0</v>
      </c>
      <c r="E54" s="83">
        <f>DATOS!H$37</f>
        <v>0</v>
      </c>
      <c r="F54" s="83">
        <f>DATOS!J$37</f>
        <v>0</v>
      </c>
      <c r="G54" s="83">
        <f>DATOS!L$37</f>
        <v>0</v>
      </c>
      <c r="H54" s="83">
        <f>DATOS!N$37</f>
        <v>0</v>
      </c>
      <c r="I54" s="83">
        <f>DATOS!P$37</f>
        <v>0</v>
      </c>
      <c r="J54" s="83">
        <f>DATOS!R$37</f>
        <v>0</v>
      </c>
      <c r="K54" s="83">
        <f>DATOS!T$37</f>
        <v>0</v>
      </c>
      <c r="L54" s="83">
        <f>DATOS!V$37</f>
        <v>0</v>
      </c>
      <c r="M54" s="83">
        <f>DATOS!X$37</f>
        <v>0</v>
      </c>
      <c r="N54" s="83">
        <f>DATOS!Z$37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933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thickTop="1" thickBot="1" x14ac:dyDescent="0.45">
      <c r="C58" s="1731" t="s">
        <v>33</v>
      </c>
      <c r="D58" s="1732"/>
      <c r="E58" s="1732"/>
      <c r="F58" s="1732"/>
      <c r="G58" s="1732"/>
      <c r="H58" s="1732"/>
      <c r="I58" s="1732"/>
      <c r="J58" s="1732"/>
      <c r="K58" s="1732"/>
      <c r="L58" s="1745"/>
      <c r="M58" s="1737"/>
      <c r="Q58" s="1727" t="s">
        <v>31</v>
      </c>
      <c r="R58" s="1727"/>
      <c r="S58" s="1727"/>
      <c r="T58" s="1727"/>
    </row>
    <row r="59" spans="2:20" ht="15.75" thickTop="1" x14ac:dyDescent="0.25"/>
    <row r="60" spans="2:20" ht="15.75" thickBot="1" x14ac:dyDescent="0.3">
      <c r="B60" s="20" t="s">
        <v>981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6">
        <f>DATOS!D$7</f>
        <v>1</v>
      </c>
      <c r="D61" s="366">
        <f>DATOS!F$7</f>
        <v>1</v>
      </c>
      <c r="E61" s="366">
        <f>DATOS!H$7</f>
        <v>1</v>
      </c>
      <c r="F61" s="366">
        <f>DATOS!J$7</f>
        <v>1</v>
      </c>
      <c r="G61" s="366">
        <f>DATOS!L$7</f>
        <v>1</v>
      </c>
      <c r="H61" s="366">
        <f>DATOS!N$7</f>
        <v>1</v>
      </c>
      <c r="I61" s="366">
        <f>DATOS!P$7</f>
        <v>0</v>
      </c>
      <c r="J61" s="366">
        <f>DATOS!R$7</f>
        <v>0</v>
      </c>
      <c r="K61" s="366">
        <f>DATOS!T$7</f>
        <v>0</v>
      </c>
      <c r="L61" s="366">
        <f>DATOS!V$7</f>
        <v>0</v>
      </c>
      <c r="M61" s="366">
        <f>DATOS!X$7</f>
        <v>0</v>
      </c>
      <c r="N61" s="366">
        <f>DATOS!Z$7</f>
        <v>0</v>
      </c>
    </row>
    <row r="62" spans="2:20" x14ac:dyDescent="0.25">
      <c r="B62" s="1" t="s">
        <v>20</v>
      </c>
      <c r="C62" s="370">
        <v>0.85</v>
      </c>
      <c r="D62" s="370">
        <v>0.85</v>
      </c>
      <c r="E62" s="370">
        <v>0.85</v>
      </c>
      <c r="F62" s="370">
        <v>0.85</v>
      </c>
      <c r="G62" s="370">
        <v>0.85</v>
      </c>
      <c r="H62" s="370">
        <v>0.85</v>
      </c>
      <c r="I62" s="370">
        <v>0.85</v>
      </c>
      <c r="J62" s="370">
        <v>0.85</v>
      </c>
      <c r="K62" s="370">
        <v>0.85</v>
      </c>
      <c r="L62" s="370">
        <v>0.85</v>
      </c>
      <c r="M62" s="370">
        <v>0.85</v>
      </c>
      <c r="N62" s="370">
        <v>0.85</v>
      </c>
    </row>
    <row r="63" spans="2:20" x14ac:dyDescent="0.25">
      <c r="B63" s="8" t="s">
        <v>17</v>
      </c>
      <c r="C63" s="369">
        <f>C$61-C$62</f>
        <v>0.15000000000000002</v>
      </c>
      <c r="D63" s="369">
        <f t="shared" ref="D63:N63" si="6">D$61-D$62</f>
        <v>0.15000000000000002</v>
      </c>
      <c r="E63" s="369">
        <f t="shared" si="6"/>
        <v>0.15000000000000002</v>
      </c>
      <c r="F63" s="369">
        <f t="shared" si="6"/>
        <v>0.15000000000000002</v>
      </c>
      <c r="G63" s="369">
        <f t="shared" si="6"/>
        <v>0.15000000000000002</v>
      </c>
      <c r="H63" s="369">
        <f t="shared" si="6"/>
        <v>0.15000000000000002</v>
      </c>
      <c r="I63" s="369">
        <f t="shared" si="6"/>
        <v>-0.85</v>
      </c>
      <c r="J63" s="369">
        <f t="shared" si="6"/>
        <v>-0.85</v>
      </c>
      <c r="K63" s="369">
        <f t="shared" si="6"/>
        <v>-0.85</v>
      </c>
      <c r="L63" s="369">
        <f t="shared" si="6"/>
        <v>-0.85</v>
      </c>
      <c r="M63" s="369">
        <f t="shared" si="6"/>
        <v>-0.85</v>
      </c>
      <c r="N63" s="369">
        <f t="shared" si="6"/>
        <v>-0.85</v>
      </c>
    </row>
    <row r="64" spans="2:20" ht="15.75" thickBot="1" x14ac:dyDescent="0.3"/>
    <row r="65" spans="2:20" ht="27.75" thickTop="1" thickBot="1" x14ac:dyDescent="0.45">
      <c r="C65" s="1731" t="s">
        <v>32</v>
      </c>
      <c r="D65" s="1732"/>
      <c r="E65" s="1732"/>
      <c r="F65" s="1732"/>
      <c r="G65" s="1732"/>
      <c r="H65" s="1732"/>
      <c r="I65" s="1732"/>
      <c r="J65" s="1732"/>
      <c r="K65" s="1732"/>
      <c r="L65" s="1732"/>
      <c r="M65" s="1733"/>
    </row>
    <row r="66" spans="2:20" ht="15.75" thickTop="1" x14ac:dyDescent="0.25">
      <c r="Q66" s="1727" t="s">
        <v>34</v>
      </c>
      <c r="R66" s="1727"/>
      <c r="S66" s="1727"/>
      <c r="T66" s="1727"/>
    </row>
    <row r="67" spans="2:20" ht="15.75" thickBot="1" x14ac:dyDescent="0.3">
      <c r="B67" s="20" t="s">
        <v>981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1">
        <f>DATOS!D$8</f>
        <v>1</v>
      </c>
      <c r="D68" s="371">
        <f>DATOS!F$8</f>
        <v>1</v>
      </c>
      <c r="E68" s="371">
        <f>DATOS!H$8</f>
        <v>1</v>
      </c>
      <c r="F68" s="371">
        <f>DATOS!J$8</f>
        <v>1</v>
      </c>
      <c r="G68" s="371">
        <f>DATOS!L$8</f>
        <v>1</v>
      </c>
      <c r="H68" s="371">
        <f>DATOS!N$8</f>
        <v>1</v>
      </c>
      <c r="I68" s="371">
        <f>DATOS!P$8</f>
        <v>0</v>
      </c>
      <c r="J68" s="371">
        <f>DATOS!R$8</f>
        <v>0</v>
      </c>
      <c r="K68" s="371">
        <f>DATOS!T$8</f>
        <v>0</v>
      </c>
      <c r="L68" s="371">
        <f>DATOS!V$8</f>
        <v>0</v>
      </c>
      <c r="M68" s="371">
        <f>DATOS!X$8</f>
        <v>0</v>
      </c>
      <c r="N68" s="371">
        <f>DATOS!Z$8</f>
        <v>0</v>
      </c>
    </row>
    <row r="69" spans="2:20" x14ac:dyDescent="0.25">
      <c r="B69" s="1" t="s">
        <v>20</v>
      </c>
      <c r="C69" s="370">
        <v>0.85</v>
      </c>
      <c r="D69" s="370">
        <v>0.85</v>
      </c>
      <c r="E69" s="370">
        <v>0.85</v>
      </c>
      <c r="F69" s="370">
        <v>0.85</v>
      </c>
      <c r="G69" s="370">
        <v>0.85</v>
      </c>
      <c r="H69" s="370">
        <v>0.85</v>
      </c>
      <c r="I69" s="370">
        <v>0.85</v>
      </c>
      <c r="J69" s="370">
        <v>0.85</v>
      </c>
      <c r="K69" s="370">
        <v>0.85</v>
      </c>
      <c r="L69" s="370">
        <v>0.85</v>
      </c>
      <c r="M69" s="370">
        <v>0.85</v>
      </c>
      <c r="N69" s="370">
        <v>0.85</v>
      </c>
    </row>
    <row r="70" spans="2:20" x14ac:dyDescent="0.25">
      <c r="B70" s="8" t="s">
        <v>17</v>
      </c>
      <c r="C70" s="372">
        <f>C$68-C$69</f>
        <v>0.15000000000000002</v>
      </c>
      <c r="D70" s="372">
        <f t="shared" ref="D70:N70" si="7">D$68-D$69</f>
        <v>0.15000000000000002</v>
      </c>
      <c r="E70" s="372">
        <f t="shared" si="7"/>
        <v>0.15000000000000002</v>
      </c>
      <c r="F70" s="372">
        <f t="shared" si="7"/>
        <v>0.15000000000000002</v>
      </c>
      <c r="G70" s="372">
        <f t="shared" si="7"/>
        <v>0.15000000000000002</v>
      </c>
      <c r="H70" s="372">
        <f t="shared" si="7"/>
        <v>0.15000000000000002</v>
      </c>
      <c r="I70" s="372">
        <f t="shared" si="7"/>
        <v>-0.85</v>
      </c>
      <c r="J70" s="372">
        <f t="shared" si="7"/>
        <v>-0.85</v>
      </c>
      <c r="K70" s="372">
        <f t="shared" si="7"/>
        <v>-0.85</v>
      </c>
      <c r="L70" s="372">
        <f t="shared" si="7"/>
        <v>-0.85</v>
      </c>
      <c r="M70" s="372">
        <f t="shared" si="7"/>
        <v>-0.85</v>
      </c>
      <c r="N70" s="372">
        <f t="shared" si="7"/>
        <v>-0.85</v>
      </c>
    </row>
    <row r="71" spans="2:20" ht="15.75" thickBot="1" x14ac:dyDescent="0.3"/>
    <row r="72" spans="2:20" ht="27.75" thickTop="1" thickBot="1" x14ac:dyDescent="0.45">
      <c r="E72" s="1731" t="s">
        <v>35</v>
      </c>
      <c r="F72" s="1732"/>
      <c r="G72" s="1732"/>
      <c r="H72" s="1732"/>
      <c r="I72" s="1733"/>
    </row>
    <row r="73" spans="2:20" ht="16.5" thickTop="1" thickBot="1" x14ac:dyDescent="0.3"/>
    <row r="74" spans="2:20" ht="15.75" thickBot="1" x14ac:dyDescent="0.3">
      <c r="B74" s="29" t="s">
        <v>981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DATOS!D$16</f>
        <v>610.48</v>
      </c>
      <c r="D75" s="32">
        <f>DATOS!F$16</f>
        <v>1510.68</v>
      </c>
      <c r="E75" s="32">
        <f>DATOS!H$16</f>
        <v>1976.08</v>
      </c>
      <c r="F75" s="32">
        <f>DATOS!J$16</f>
        <v>157.97999999999999</v>
      </c>
      <c r="G75" s="32">
        <f>DATOS!L$16</f>
        <v>1034.22</v>
      </c>
      <c r="H75" s="32">
        <f>DATOS!N$16</f>
        <v>0</v>
      </c>
      <c r="I75" s="32">
        <f>DATOS!P$16</f>
        <v>0</v>
      </c>
      <c r="J75" s="32">
        <f>DATOS!R$16</f>
        <v>0</v>
      </c>
      <c r="K75" s="32">
        <f>DATOS!T$16</f>
        <v>0</v>
      </c>
      <c r="L75" s="32">
        <f>DATOS!V$16</f>
        <v>0</v>
      </c>
      <c r="M75" s="32">
        <f>DATOS!X$16</f>
        <v>0</v>
      </c>
      <c r="N75" s="32">
        <f>DATOS!Z$16</f>
        <v>0</v>
      </c>
      <c r="Q75" s="1727" t="s">
        <v>35</v>
      </c>
      <c r="R75" s="1727"/>
      <c r="S75" s="1727"/>
      <c r="T75" s="1727"/>
    </row>
    <row r="76" spans="2:20" x14ac:dyDescent="0.25">
      <c r="B76" s="60" t="s">
        <v>37</v>
      </c>
      <c r="C76" s="33">
        <f>DATOS!D$12</f>
        <v>5752.9</v>
      </c>
      <c r="D76" s="33">
        <f>DATOS!F$12</f>
        <v>7703.43</v>
      </c>
      <c r="E76" s="33">
        <f>DATOS!H$12</f>
        <v>6515.11</v>
      </c>
      <c r="F76" s="33">
        <f>DATOS!J$12</f>
        <v>6942.41</v>
      </c>
      <c r="G76" s="33">
        <f>DATOS!L$12</f>
        <v>6497.92</v>
      </c>
      <c r="H76" s="33">
        <f>DATOS!N$12</f>
        <v>0</v>
      </c>
      <c r="I76" s="33">
        <f>DATOS!P$12</f>
        <v>0</v>
      </c>
      <c r="J76" s="33">
        <f>DATOS!R$12</f>
        <v>0</v>
      </c>
      <c r="K76" s="33">
        <f>DATOS!T$12</f>
        <v>0</v>
      </c>
      <c r="L76" s="33">
        <f>DATOS!V$12</f>
        <v>0</v>
      </c>
      <c r="M76" s="33">
        <f>DATOS!X$12</f>
        <v>0</v>
      </c>
      <c r="N76" s="33">
        <f>DATOS!Z$12</f>
        <v>0</v>
      </c>
    </row>
    <row r="77" spans="2:20" x14ac:dyDescent="0.25">
      <c r="B77" s="60" t="s">
        <v>38</v>
      </c>
      <c r="C77" s="33">
        <f>DATOS!D3</f>
        <v>95881.64</v>
      </c>
      <c r="D77" s="33">
        <f>DATOS!F3</f>
        <v>128390.48</v>
      </c>
      <c r="E77" s="33">
        <f>DATOS!H3</f>
        <v>108657.03</v>
      </c>
      <c r="F77" s="33">
        <f>DATOS!J3</f>
        <v>115706.75</v>
      </c>
      <c r="G77" s="33">
        <f>DATOS!L3</f>
        <v>108298.14</v>
      </c>
      <c r="H77" s="33">
        <f>DATOS!N3</f>
        <v>92068.47</v>
      </c>
      <c r="I77" s="33">
        <f>DATOS!P3</f>
        <v>0</v>
      </c>
      <c r="J77" s="33">
        <f>DATOS!R3</f>
        <v>0</v>
      </c>
      <c r="K77" s="33">
        <f>DATOS!T3</f>
        <v>0</v>
      </c>
      <c r="L77" s="33">
        <f>DATOS!V3</f>
        <v>0</v>
      </c>
      <c r="M77" s="33">
        <f>DATOS!X3</f>
        <v>0</v>
      </c>
      <c r="N77" s="34">
        <f>DATOS!Z3</f>
        <v>0</v>
      </c>
    </row>
    <row r="78" spans="2:20" x14ac:dyDescent="0.25">
      <c r="B78" s="61" t="s">
        <v>72</v>
      </c>
      <c r="C78" s="368">
        <f>(C$75+C$76)/C$77</f>
        <v>6.6367033354873775E-2</v>
      </c>
      <c r="D78" s="368">
        <f t="shared" ref="D78:N78" si="8">(D$75+D$76)/D$77</f>
        <v>7.176630229904897E-2</v>
      </c>
      <c r="E78" s="368">
        <f t="shared" si="8"/>
        <v>7.8146715403504027E-2</v>
      </c>
      <c r="F78" s="368">
        <f t="shared" si="8"/>
        <v>6.1365391388142863E-2</v>
      </c>
      <c r="G78" s="368">
        <f t="shared" si="8"/>
        <v>6.9550040286933831E-2</v>
      </c>
      <c r="H78" s="368">
        <f t="shared" si="8"/>
        <v>0</v>
      </c>
      <c r="I78" s="368" t="e">
        <f t="shared" si="8"/>
        <v>#DIV/0!</v>
      </c>
      <c r="J78" s="368" t="e">
        <f t="shared" si="8"/>
        <v>#DIV/0!</v>
      </c>
      <c r="K78" s="368" t="e">
        <f t="shared" si="8"/>
        <v>#DIV/0!</v>
      </c>
      <c r="L78" s="368" t="e">
        <f t="shared" si="8"/>
        <v>#DIV/0!</v>
      </c>
      <c r="M78" s="368" t="e">
        <f t="shared" si="8"/>
        <v>#DIV/0!</v>
      </c>
      <c r="N78" s="368" t="e">
        <f t="shared" si="8"/>
        <v>#DIV/0!</v>
      </c>
    </row>
    <row r="79" spans="2:20" ht="18.75" x14ac:dyDescent="0.3">
      <c r="B79" s="84" t="s">
        <v>27</v>
      </c>
      <c r="C79" s="85"/>
      <c r="D79" s="80"/>
      <c r="E79" s="367">
        <f>(C$75+C$76+D$75+D$76+E$75+E$76)/(C$77+D$77+E$77)</f>
        <v>7.2293699725602276E-2</v>
      </c>
      <c r="F79" s="80"/>
      <c r="G79" s="80"/>
      <c r="H79" s="367">
        <f>(F75+F76+G75+G76+H75+H76)/(F77+G77+H77)</f>
        <v>4.6294727274706099E-2</v>
      </c>
      <c r="I79" s="80"/>
      <c r="J79" s="80"/>
      <c r="K79" s="367" t="e">
        <f>(I75+J75+K75+I76+J76+K76)/(I77+J77+K77)</f>
        <v>#DIV/0!</v>
      </c>
      <c r="L79" s="80"/>
      <c r="M79" s="80"/>
      <c r="N79" s="373" t="e">
        <f>(L75+M75+N75+L76+M76+N76)/(L77+M77+N77)</f>
        <v>#DIV/0!</v>
      </c>
    </row>
    <row r="80" spans="2:20" x14ac:dyDescent="0.25">
      <c r="B80" s="27" t="s">
        <v>20</v>
      </c>
      <c r="C80" s="18"/>
      <c r="D80" s="18"/>
      <c r="E80" s="368">
        <v>0.21</v>
      </c>
      <c r="F80" s="18"/>
      <c r="G80" s="18"/>
      <c r="H80" s="368">
        <v>0.21</v>
      </c>
      <c r="I80" s="18"/>
      <c r="J80" s="18"/>
      <c r="K80" s="368">
        <v>0.21</v>
      </c>
      <c r="L80" s="18"/>
      <c r="M80" s="18"/>
      <c r="N80" s="368">
        <v>0.21</v>
      </c>
    </row>
    <row r="81" spans="2:23" x14ac:dyDescent="0.25">
      <c r="B81" s="28" t="s">
        <v>17</v>
      </c>
      <c r="C81" s="19"/>
      <c r="D81" s="19"/>
      <c r="E81" s="9">
        <f>E80-E79</f>
        <v>0.13770630027439773</v>
      </c>
      <c r="F81" s="19"/>
      <c r="G81" s="19"/>
      <c r="H81" s="9">
        <f>H80-H79</f>
        <v>0.16370527272529389</v>
      </c>
      <c r="I81" s="19"/>
      <c r="J81" s="19"/>
      <c r="K81" s="9" t="e">
        <f>K80-K79</f>
        <v>#DIV/0!</v>
      </c>
      <c r="L81" s="19"/>
      <c r="M81" s="19"/>
      <c r="N81" s="19" t="e">
        <f>N80-N79</f>
        <v>#DIV/0!</v>
      </c>
    </row>
    <row r="85" spans="2:23" ht="15.75" thickBot="1" x14ac:dyDescent="0.3"/>
    <row r="86" spans="2:23" ht="27.75" thickTop="1" thickBot="1" x14ac:dyDescent="0.45">
      <c r="C86" s="1731" t="s">
        <v>397</v>
      </c>
      <c r="D86" s="1732"/>
      <c r="E86" s="1732"/>
      <c r="F86" s="1732"/>
      <c r="G86" s="1732"/>
      <c r="H86" s="1732"/>
      <c r="I86" s="1732"/>
      <c r="J86" s="1732"/>
      <c r="K86" s="1732"/>
      <c r="L86" s="1732"/>
      <c r="M86" s="1733"/>
      <c r="Q86" s="1736" t="s">
        <v>397</v>
      </c>
      <c r="R86" s="1736"/>
      <c r="S86" s="1736"/>
      <c r="T86" s="1736"/>
      <c r="U86" s="1736"/>
      <c r="V86" s="1736"/>
      <c r="W86" s="1736"/>
    </row>
    <row r="87" spans="2:23" ht="15.75" thickTop="1" x14ac:dyDescent="0.25"/>
    <row r="88" spans="2:23" ht="15.75" thickBot="1" x14ac:dyDescent="0.3">
      <c r="B88" s="20" t="s">
        <v>981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3" t="s">
        <v>398</v>
      </c>
      <c r="C89" s="536">
        <f>DATOS!D$9</f>
        <v>1</v>
      </c>
      <c r="D89" s="536">
        <f>DATOS!F$9</f>
        <v>1</v>
      </c>
      <c r="E89" s="536">
        <f>DATOS!H$9</f>
        <v>2</v>
      </c>
      <c r="F89" s="536">
        <f>DATOS!J$9</f>
        <v>1</v>
      </c>
      <c r="G89" s="536">
        <f>DATOS!L$9</f>
        <v>1</v>
      </c>
      <c r="H89" s="536">
        <f>DATOS!N$9</f>
        <v>1</v>
      </c>
      <c r="I89" s="536">
        <f>DATOS!P$9</f>
        <v>0</v>
      </c>
      <c r="J89" s="536">
        <f>DATOS!R$9</f>
        <v>0</v>
      </c>
      <c r="K89" s="536">
        <f>DATOS!T$9</f>
        <v>0</v>
      </c>
      <c r="L89" s="536">
        <f>DATOS!V$9</f>
        <v>0</v>
      </c>
      <c r="M89" s="536">
        <f>DATOS!X$9</f>
        <v>0</v>
      </c>
      <c r="N89" s="536">
        <f>DATOS!Z$9</f>
        <v>0</v>
      </c>
    </row>
    <row r="90" spans="2:23" x14ac:dyDescent="0.25">
      <c r="B90" s="533" t="s">
        <v>399</v>
      </c>
      <c r="C90" s="536">
        <f>DATOS!D$10</f>
        <v>1</v>
      </c>
      <c r="D90" s="536">
        <f>DATOS!F$10</f>
        <v>1</v>
      </c>
      <c r="E90" s="536">
        <f>DATOS!H$10</f>
        <v>1</v>
      </c>
      <c r="F90" s="536">
        <f>DATOS!J$10</f>
        <v>1</v>
      </c>
      <c r="G90" s="536">
        <f>DATOS!L$10</f>
        <v>1</v>
      </c>
      <c r="H90" s="536">
        <f>DATOS!N$10</f>
        <v>1</v>
      </c>
      <c r="I90" s="536">
        <f>DATOS!P$10</f>
        <v>0</v>
      </c>
      <c r="J90" s="536">
        <f>DATOS!R$10</f>
        <v>0</v>
      </c>
      <c r="K90" s="536">
        <f>DATOS!T$10</f>
        <v>0</v>
      </c>
      <c r="L90" s="536">
        <f>DATOS!V$10</f>
        <v>0</v>
      </c>
      <c r="M90" s="536">
        <f>DATOS!X$10</f>
        <v>0</v>
      </c>
      <c r="N90" s="536">
        <f>DATOS!Z$10</f>
        <v>0</v>
      </c>
    </row>
    <row r="91" spans="2:23" ht="18.75" x14ac:dyDescent="0.3">
      <c r="B91" s="77" t="s">
        <v>27</v>
      </c>
      <c r="C91" s="531">
        <f>(C90+C89)/2</f>
        <v>1</v>
      </c>
      <c r="D91" s="531">
        <f t="shared" ref="D91:N91" si="9">(D90+D89)/2</f>
        <v>1</v>
      </c>
      <c r="E91" s="531">
        <f t="shared" si="9"/>
        <v>1.5</v>
      </c>
      <c r="F91" s="531">
        <f t="shared" si="9"/>
        <v>1</v>
      </c>
      <c r="G91" s="531">
        <f t="shared" si="9"/>
        <v>1</v>
      </c>
      <c r="H91" s="531">
        <f t="shared" si="9"/>
        <v>1</v>
      </c>
      <c r="I91" s="531">
        <f t="shared" si="9"/>
        <v>0</v>
      </c>
      <c r="J91" s="531">
        <f t="shared" si="9"/>
        <v>0</v>
      </c>
      <c r="K91" s="531">
        <f t="shared" si="9"/>
        <v>0</v>
      </c>
      <c r="L91" s="531">
        <f t="shared" si="9"/>
        <v>0</v>
      </c>
      <c r="M91" s="531">
        <f t="shared" si="9"/>
        <v>0</v>
      </c>
      <c r="N91" s="531">
        <f t="shared" si="9"/>
        <v>0</v>
      </c>
    </row>
    <row r="92" spans="2:23" x14ac:dyDescent="0.25">
      <c r="B92" s="1" t="s">
        <v>400</v>
      </c>
      <c r="C92" s="530">
        <v>2</v>
      </c>
      <c r="D92" s="530">
        <v>2</v>
      </c>
      <c r="E92" s="530">
        <v>2</v>
      </c>
      <c r="F92" s="530">
        <v>2</v>
      </c>
      <c r="G92" s="530">
        <v>2</v>
      </c>
      <c r="H92" s="530">
        <v>2</v>
      </c>
      <c r="I92" s="530">
        <v>2</v>
      </c>
      <c r="J92" s="530">
        <v>2</v>
      </c>
      <c r="K92" s="530">
        <v>2</v>
      </c>
      <c r="L92" s="530">
        <v>2</v>
      </c>
      <c r="M92" s="530">
        <v>2</v>
      </c>
      <c r="N92" s="530">
        <v>2</v>
      </c>
    </row>
    <row r="93" spans="2:23" x14ac:dyDescent="0.25">
      <c r="B93" s="8" t="s">
        <v>401</v>
      </c>
      <c r="C93" s="532">
        <f t="shared" ref="C93:N93" si="10">C$92-C$89</f>
        <v>1</v>
      </c>
      <c r="D93" s="532">
        <f t="shared" si="10"/>
        <v>1</v>
      </c>
      <c r="E93" s="532">
        <f t="shared" si="10"/>
        <v>0</v>
      </c>
      <c r="F93" s="532">
        <f t="shared" si="10"/>
        <v>1</v>
      </c>
      <c r="G93" s="532">
        <f t="shared" si="10"/>
        <v>1</v>
      </c>
      <c r="H93" s="532">
        <f t="shared" si="10"/>
        <v>1</v>
      </c>
      <c r="I93" s="532">
        <f t="shared" si="10"/>
        <v>2</v>
      </c>
      <c r="J93" s="532">
        <f t="shared" si="10"/>
        <v>2</v>
      </c>
      <c r="K93" s="532">
        <f t="shared" si="10"/>
        <v>2</v>
      </c>
      <c r="L93" s="532">
        <f t="shared" si="10"/>
        <v>2</v>
      </c>
      <c r="M93" s="532">
        <f t="shared" si="10"/>
        <v>2</v>
      </c>
      <c r="N93" s="532">
        <f t="shared" si="10"/>
        <v>2</v>
      </c>
    </row>
    <row r="94" spans="2:23" x14ac:dyDescent="0.25">
      <c r="B94" s="534" t="s">
        <v>402</v>
      </c>
      <c r="C94" s="535">
        <f t="shared" ref="C94:N94" si="11">C$92-C$90</f>
        <v>1</v>
      </c>
      <c r="D94" s="535">
        <f t="shared" si="11"/>
        <v>1</v>
      </c>
      <c r="E94" s="535">
        <f t="shared" si="11"/>
        <v>1</v>
      </c>
      <c r="F94" s="535">
        <f t="shared" si="11"/>
        <v>1</v>
      </c>
      <c r="G94" s="535">
        <f t="shared" si="11"/>
        <v>1</v>
      </c>
      <c r="H94" s="535">
        <f t="shared" si="11"/>
        <v>1</v>
      </c>
      <c r="I94" s="535">
        <f t="shared" si="11"/>
        <v>2</v>
      </c>
      <c r="J94" s="535">
        <f t="shared" si="11"/>
        <v>2</v>
      </c>
      <c r="K94" s="535">
        <f t="shared" si="11"/>
        <v>2</v>
      </c>
      <c r="L94" s="535">
        <f t="shared" si="11"/>
        <v>2</v>
      </c>
      <c r="M94" s="535">
        <f t="shared" si="11"/>
        <v>2</v>
      </c>
      <c r="N94" s="535">
        <f t="shared" si="11"/>
        <v>2</v>
      </c>
    </row>
  </sheetData>
  <mergeCells count="21">
    <mergeCell ref="C86:M86"/>
    <mergeCell ref="Q86:W86"/>
    <mergeCell ref="C58:M58"/>
    <mergeCell ref="Q58:T58"/>
    <mergeCell ref="C65:M65"/>
    <mergeCell ref="Q66:T66"/>
    <mergeCell ref="E72:I72"/>
    <mergeCell ref="Q75:T75"/>
    <mergeCell ref="AI1:AO1"/>
    <mergeCell ref="E4:I4"/>
    <mergeCell ref="R17:S17"/>
    <mergeCell ref="E51:I51"/>
    <mergeCell ref="R51:S51"/>
    <mergeCell ref="R1:S1"/>
    <mergeCell ref="W1:Z1"/>
    <mergeCell ref="AC1:AF1"/>
    <mergeCell ref="E23:I23"/>
    <mergeCell ref="R28:S28"/>
    <mergeCell ref="E32:I32"/>
    <mergeCell ref="Q41:T41"/>
    <mergeCell ref="E42:J42"/>
  </mergeCells>
  <pageMargins left="0.7" right="0.7" top="0.75" bottom="0.75" header="0.3" footer="0.3"/>
  <ignoredErrors>
    <ignoredError sqref="C89:E94 C69:E70 C62:E63" calculatedColumn="1"/>
    <ignoredError sqref="I78:N81 H78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30721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30721" r:id="rId3"/>
      </mc:Fallback>
    </mc:AlternateContent>
  </oleObjects>
  <tableParts count="9"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O141"/>
  <sheetViews>
    <sheetView topLeftCell="A55" zoomScale="70" zoomScaleNormal="70" workbookViewId="0">
      <selection activeCell="H18" sqref="H18"/>
    </sheetView>
  </sheetViews>
  <sheetFormatPr baseColWidth="10" defaultRowHeight="15" x14ac:dyDescent="0.25"/>
  <cols>
    <col min="2" max="2" width="27.28515625" customWidth="1"/>
    <col min="3" max="10" width="12.7109375" customWidth="1"/>
    <col min="11" max="11" width="16.42578125" bestFit="1" customWidth="1"/>
    <col min="12" max="13" width="12.7109375" customWidth="1"/>
    <col min="14" max="14" width="15.140625" customWidth="1"/>
  </cols>
  <sheetData>
    <row r="1" spans="2:41" ht="15" customHeight="1" x14ac:dyDescent="0.25">
      <c r="R1" s="1727" t="s">
        <v>75</v>
      </c>
      <c r="S1" s="1727"/>
      <c r="W1" s="1741" t="s">
        <v>76</v>
      </c>
      <c r="X1" s="1742"/>
      <c r="Y1" s="1742"/>
      <c r="Z1" s="1742"/>
      <c r="AC1" s="1741" t="s">
        <v>77</v>
      </c>
      <c r="AD1" s="1742"/>
      <c r="AE1" s="1742"/>
      <c r="AF1" s="1742"/>
      <c r="AI1" s="1727" t="s">
        <v>78</v>
      </c>
      <c r="AJ1" s="1727"/>
      <c r="AK1" s="1727"/>
      <c r="AL1" s="1727"/>
      <c r="AM1" s="1727"/>
      <c r="AN1" s="1727"/>
      <c r="AO1" s="1727"/>
    </row>
    <row r="3" spans="2:41" ht="15.75" thickBot="1" x14ac:dyDescent="0.3"/>
    <row r="4" spans="2:41" ht="27.75" thickTop="1" thickBot="1" x14ac:dyDescent="0.3">
      <c r="E4" s="1728" t="s">
        <v>18</v>
      </c>
      <c r="F4" s="1729"/>
      <c r="G4" s="1729"/>
      <c r="H4" s="1729"/>
      <c r="I4" s="1730"/>
    </row>
    <row r="5" spans="2:41" ht="15.75" thickTop="1" x14ac:dyDescent="0.25"/>
    <row r="6" spans="2:41" ht="15.75" thickBot="1" x14ac:dyDescent="0.3">
      <c r="B6" s="5" t="s">
        <v>1144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DATOS!D$30</f>
        <v>0</v>
      </c>
      <c r="D7" s="3">
        <f>DATOS!F$30</f>
        <v>0</v>
      </c>
      <c r="E7" s="3">
        <f>DATOS!H$30</f>
        <v>0</v>
      </c>
      <c r="F7" s="3">
        <f>DATOS!J$30</f>
        <v>4.7600000000000003E-2</v>
      </c>
      <c r="G7" s="3">
        <f>DATOS!L$30</f>
        <v>3.1199999999999999E-2</v>
      </c>
      <c r="H7" s="3">
        <f>DATOS!N$30</f>
        <v>0.1515</v>
      </c>
      <c r="I7" s="3">
        <f>DATOS!P$30</f>
        <v>0</v>
      </c>
      <c r="J7" s="3">
        <f>DATOS!R$30</f>
        <v>0</v>
      </c>
      <c r="K7" s="3">
        <f>DATOS!T$30</f>
        <v>0</v>
      </c>
      <c r="L7" s="3">
        <f>DATOS!V$30</f>
        <v>0</v>
      </c>
      <c r="M7" s="3">
        <f>DATOS!X$30</f>
        <v>0</v>
      </c>
      <c r="N7" s="3">
        <f>DATOS!Z$30</f>
        <v>0</v>
      </c>
    </row>
    <row r="8" spans="2:41" x14ac:dyDescent="0.25">
      <c r="B8" s="1" t="s">
        <v>1042</v>
      </c>
      <c r="C8" s="4">
        <f>DATOS!D$31</f>
        <v>0</v>
      </c>
      <c r="D8" s="4">
        <f>DATOS!F$31</f>
        <v>0</v>
      </c>
      <c r="E8" s="4">
        <f>DATOS!H$31</f>
        <v>0</v>
      </c>
      <c r="F8" s="4">
        <f>DATOS!$J$31</f>
        <v>0</v>
      </c>
      <c r="G8" s="4">
        <f>DATOS!L$31</f>
        <v>0</v>
      </c>
      <c r="H8" s="4">
        <f>DATOS!N$31</f>
        <v>0</v>
      </c>
      <c r="I8" s="4">
        <f>DATOS!P$31</f>
        <v>0</v>
      </c>
      <c r="J8" s="4">
        <f>DATOS!R$31</f>
        <v>0</v>
      </c>
      <c r="K8" s="4">
        <f>DATOS!T$31</f>
        <v>0</v>
      </c>
      <c r="L8" s="4">
        <f>DATOS!V$31</f>
        <v>0</v>
      </c>
      <c r="M8" s="4">
        <f>DATOS!X$31</f>
        <v>0</v>
      </c>
      <c r="N8" s="4">
        <f>DATOS!Z$31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41" x14ac:dyDescent="0.25">
      <c r="B12" s="1" t="s">
        <v>1043</v>
      </c>
      <c r="C12" s="4">
        <f>DATOS!D$33</f>
        <v>0</v>
      </c>
      <c r="D12" s="4">
        <f>DATOS!F$33</f>
        <v>0</v>
      </c>
      <c r="E12" s="4">
        <f>DATOS!H$33</f>
        <v>0</v>
      </c>
      <c r="F12" s="4">
        <f>DATOS!J$33</f>
        <v>0</v>
      </c>
      <c r="G12" s="4">
        <f>DATOS!L$33</f>
        <v>0</v>
      </c>
      <c r="H12" s="4">
        <f>DATOS!N$33</f>
        <v>0</v>
      </c>
      <c r="I12" s="4">
        <f>DATOS!P$33</f>
        <v>0</v>
      </c>
      <c r="J12" s="4">
        <f>DATOS!R$33</f>
        <v>0</v>
      </c>
      <c r="K12" s="4">
        <f>DATOS!T$33</f>
        <v>0</v>
      </c>
      <c r="L12" s="4">
        <f>DATOS!V$33</f>
        <v>0</v>
      </c>
      <c r="M12" s="4">
        <f>DATOS!X$33</f>
        <v>0</v>
      </c>
      <c r="N12" s="4">
        <f>DATOS!Z$33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4">
        <f>DATOS!D$34</f>
        <v>0</v>
      </c>
      <c r="D17" s="4">
        <f>DATOS!F$34</f>
        <v>0</v>
      </c>
      <c r="E17" s="4">
        <f>DATOS!H$34</f>
        <v>0</v>
      </c>
      <c r="F17" s="4">
        <f>DATOS!J$34</f>
        <v>4.7600000000000003E-2</v>
      </c>
      <c r="G17" s="4">
        <f>DATOS!L$34</f>
        <v>3.1199999999999999E-2</v>
      </c>
      <c r="H17" s="4">
        <f>DATOS!N$34</f>
        <v>0.1515</v>
      </c>
      <c r="I17" s="4">
        <f>DATOS!P$34</f>
        <v>0</v>
      </c>
      <c r="J17" s="4">
        <f>DATOS!R$34</f>
        <v>0</v>
      </c>
      <c r="K17" s="4">
        <f>DATOS!T$34</f>
        <v>0</v>
      </c>
      <c r="L17" s="4">
        <f>DATOS!V$34</f>
        <v>0</v>
      </c>
      <c r="M17" s="4">
        <f>DATOS!X$34</f>
        <v>0</v>
      </c>
      <c r="N17" s="4">
        <f>DATOS!Z$34</f>
        <v>0</v>
      </c>
      <c r="R17" s="1727" t="s">
        <v>29</v>
      </c>
      <c r="S17" s="1727"/>
    </row>
    <row r="18" spans="2:19" x14ac:dyDescent="0.25">
      <c r="B18" s="1" t="s">
        <v>74</v>
      </c>
      <c r="C18" s="4">
        <v>0.08</v>
      </c>
      <c r="D18" s="4">
        <v>0.08</v>
      </c>
      <c r="E18" s="4">
        <v>0.08</v>
      </c>
      <c r="F18" s="4">
        <v>0.08</v>
      </c>
      <c r="G18" s="4">
        <v>0.08</v>
      </c>
      <c r="H18" s="4">
        <v>0.08</v>
      </c>
      <c r="I18" s="4">
        <v>0.08</v>
      </c>
      <c r="J18" s="4">
        <v>0.08</v>
      </c>
      <c r="K18" s="4">
        <v>0.08</v>
      </c>
      <c r="L18" s="4">
        <v>0.08</v>
      </c>
      <c r="M18" s="4">
        <v>0.08</v>
      </c>
      <c r="N18" s="4">
        <v>0.08</v>
      </c>
    </row>
    <row r="19" spans="2:19" ht="18.75" x14ac:dyDescent="0.3">
      <c r="B19" s="77" t="s">
        <v>27</v>
      </c>
      <c r="C19" s="78"/>
      <c r="D19" s="78"/>
      <c r="E19" s="79">
        <f>DATOS!H35</f>
        <v>0</v>
      </c>
      <c r="F19" s="78"/>
      <c r="G19" s="78"/>
      <c r="H19" s="79">
        <f>DATOS!N35</f>
        <v>7.7399999999999997E-2</v>
      </c>
      <c r="I19" s="78"/>
      <c r="J19" s="78"/>
      <c r="K19" s="79">
        <f>DATOS!T35</f>
        <v>0</v>
      </c>
      <c r="L19" s="78"/>
      <c r="M19" s="78"/>
      <c r="N19" s="79">
        <f>DATOS!Z35</f>
        <v>0</v>
      </c>
    </row>
    <row r="20" spans="2:19" x14ac:dyDescent="0.25">
      <c r="B20" s="1" t="s">
        <v>20</v>
      </c>
      <c r="C20" s="4"/>
      <c r="D20" s="4"/>
      <c r="E20" s="4">
        <v>0.08</v>
      </c>
      <c r="F20" s="4"/>
      <c r="G20" s="4"/>
      <c r="H20" s="4">
        <v>0.08</v>
      </c>
      <c r="I20" s="4"/>
      <c r="J20" s="4"/>
      <c r="K20" s="4">
        <v>0.08</v>
      </c>
      <c r="L20" s="4"/>
      <c r="M20" s="4"/>
      <c r="N20" s="4">
        <v>0.08</v>
      </c>
    </row>
    <row r="21" spans="2:19" x14ac:dyDescent="0.25">
      <c r="B21" s="8" t="s">
        <v>17</v>
      </c>
      <c r="C21" s="9"/>
      <c r="D21" s="9"/>
      <c r="E21" s="9">
        <f>E20-E19</f>
        <v>0.08</v>
      </c>
      <c r="F21" s="10"/>
      <c r="G21" s="10"/>
      <c r="H21" s="9">
        <f>H20-H19</f>
        <v>2.6000000000000051E-3</v>
      </c>
      <c r="I21" s="10"/>
      <c r="J21" s="9"/>
      <c r="K21" s="9">
        <f>K20-K19</f>
        <v>0.08</v>
      </c>
      <c r="L21" s="10"/>
      <c r="M21" s="9"/>
      <c r="N21" s="9">
        <f>N20-N19</f>
        <v>0.08</v>
      </c>
    </row>
    <row r="22" spans="2:19" ht="15.75" thickBot="1" x14ac:dyDescent="0.3"/>
    <row r="23" spans="2:19" ht="27.75" thickTop="1" thickBot="1" x14ac:dyDescent="0.45">
      <c r="E23" s="1731" t="s">
        <v>19</v>
      </c>
      <c r="F23" s="1732"/>
      <c r="G23" s="1732"/>
      <c r="H23" s="1732"/>
      <c r="I23" s="1733"/>
    </row>
    <row r="24" spans="2:19" ht="15.75" thickTop="1" x14ac:dyDescent="0.25"/>
    <row r="25" spans="2:19" ht="15.75" thickBot="1" x14ac:dyDescent="0.3">
      <c r="B25" s="20" t="s">
        <v>1144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SUM(DATOS!D$23:D$25)</f>
        <v>8.5</v>
      </c>
      <c r="D26" s="15">
        <f>SUM(DATOS!F$23:F$25)</f>
        <v>8.5</v>
      </c>
      <c r="E26" s="15">
        <f>SUM(DATOS!H$23:H$25)</f>
        <v>8.5</v>
      </c>
      <c r="F26" s="15">
        <f>SUM(DATOS!J$23:J$25)</f>
        <v>8.5</v>
      </c>
      <c r="G26" s="15">
        <f>SUM(DATOS!L$23:L$25)</f>
        <v>8.5</v>
      </c>
      <c r="H26" s="15">
        <f>SUM(DATOS!N$23:N$25)</f>
        <v>8.5</v>
      </c>
      <c r="I26" s="15">
        <f>SUM(DATOS!P$23:P$25)</f>
        <v>0</v>
      </c>
      <c r="J26" s="15">
        <f>SUM(DATOS!R$23:R$25)</f>
        <v>0</v>
      </c>
      <c r="K26" s="15">
        <f>SUM(DATOS!T$23:T$25)</f>
        <v>0</v>
      </c>
      <c r="L26" s="15">
        <f>SUM(DATOS!V$23:V$25)</f>
        <v>0</v>
      </c>
      <c r="M26" s="15">
        <f>SUM(DATOS!X$23:X$25)</f>
        <v>0</v>
      </c>
      <c r="N26" s="15">
        <f>SUM(DATOS!Z$23:Z$25)</f>
        <v>0</v>
      </c>
    </row>
    <row r="27" spans="2:19" x14ac:dyDescent="0.25">
      <c r="B27" s="12" t="s">
        <v>22</v>
      </c>
      <c r="C27" s="16">
        <f>DATOS!D$25</f>
        <v>2.5</v>
      </c>
      <c r="D27" s="16">
        <f>DATOS!F$25</f>
        <v>2.5</v>
      </c>
      <c r="E27" s="16">
        <f>DATOS!H$25</f>
        <v>2.5</v>
      </c>
      <c r="F27" s="16">
        <f>DATOS!J$25</f>
        <v>2.5</v>
      </c>
      <c r="G27" s="16">
        <f>DATOS!L$25</f>
        <v>2.5</v>
      </c>
      <c r="H27" s="16">
        <f>DATOS!N$25</f>
        <v>2.5</v>
      </c>
      <c r="I27" s="16">
        <f>DATOS!P$25</f>
        <v>0</v>
      </c>
      <c r="J27" s="16">
        <f>DATOS!R$25</f>
        <v>0</v>
      </c>
      <c r="K27" s="16">
        <f>DATOS!T$25</f>
        <v>0</v>
      </c>
      <c r="L27" s="16">
        <f>DATOS!V$25</f>
        <v>0</v>
      </c>
      <c r="M27" s="16">
        <f>DATOS!W$25</f>
        <v>0</v>
      </c>
      <c r="N27" s="16">
        <f>DATOS!Y$25</f>
        <v>0</v>
      </c>
    </row>
    <row r="28" spans="2:19" ht="18.75" x14ac:dyDescent="0.3">
      <c r="B28" s="77" t="s">
        <v>27</v>
      </c>
      <c r="C28" s="367">
        <f>(C$27/C$26)</f>
        <v>0.29411764705882354</v>
      </c>
      <c r="D28" s="367">
        <f t="shared" ref="D28:N28" si="0">(D$27/D$26)</f>
        <v>0.29411764705882354</v>
      </c>
      <c r="E28" s="367">
        <f t="shared" si="0"/>
        <v>0.29411764705882354</v>
      </c>
      <c r="F28" s="367">
        <f t="shared" si="0"/>
        <v>0.29411764705882354</v>
      </c>
      <c r="G28" s="367">
        <f t="shared" si="0"/>
        <v>0.29411764705882354</v>
      </c>
      <c r="H28" s="367">
        <f t="shared" si="0"/>
        <v>0.29411764705882354</v>
      </c>
      <c r="I28" s="367" t="e">
        <f t="shared" si="0"/>
        <v>#DIV/0!</v>
      </c>
      <c r="J28" s="367" t="e">
        <f t="shared" si="0"/>
        <v>#DIV/0!</v>
      </c>
      <c r="K28" s="367" t="e">
        <f t="shared" si="0"/>
        <v>#DIV/0!</v>
      </c>
      <c r="L28" s="367" t="e">
        <f t="shared" si="0"/>
        <v>#DIV/0!</v>
      </c>
      <c r="M28" s="367" t="e">
        <f t="shared" si="0"/>
        <v>#DIV/0!</v>
      </c>
      <c r="N28" s="367" t="e">
        <f t="shared" si="0"/>
        <v>#DIV/0!</v>
      </c>
      <c r="R28" s="1727" t="s">
        <v>30</v>
      </c>
      <c r="S28" s="1727"/>
    </row>
    <row r="29" spans="2:19" x14ac:dyDescent="0.25">
      <c r="B29" s="1" t="s">
        <v>20</v>
      </c>
      <c r="C29" s="368">
        <v>0.15</v>
      </c>
      <c r="D29" s="368">
        <v>0.15</v>
      </c>
      <c r="E29" s="368">
        <v>0.15</v>
      </c>
      <c r="F29" s="368">
        <v>0.15</v>
      </c>
      <c r="G29" s="368">
        <v>0.15</v>
      </c>
      <c r="H29" s="368">
        <v>0.15</v>
      </c>
      <c r="I29" s="368">
        <v>0.15</v>
      </c>
      <c r="J29" s="368">
        <v>0.15</v>
      </c>
      <c r="K29" s="368">
        <v>0.15</v>
      </c>
      <c r="L29" s="368">
        <v>0.15</v>
      </c>
      <c r="M29" s="368">
        <v>0.15</v>
      </c>
      <c r="N29" s="368">
        <v>0.15</v>
      </c>
    </row>
    <row r="30" spans="2:19" x14ac:dyDescent="0.25">
      <c r="B30" s="8" t="s">
        <v>17</v>
      </c>
      <c r="C30" s="9">
        <f>C29-C28</f>
        <v>-0.14411764705882354</v>
      </c>
      <c r="D30" s="9">
        <f t="shared" ref="D30:N30" si="1">D29-D28</f>
        <v>-0.14411764705882354</v>
      </c>
      <c r="E30" s="9">
        <f t="shared" si="1"/>
        <v>-0.14411764705882354</v>
      </c>
      <c r="F30" s="9">
        <f t="shared" si="1"/>
        <v>-0.14411764705882354</v>
      </c>
      <c r="G30" s="9">
        <f t="shared" si="1"/>
        <v>-0.14411764705882354</v>
      </c>
      <c r="H30" s="9">
        <f t="shared" si="1"/>
        <v>-0.14411764705882354</v>
      </c>
      <c r="I30" s="9" t="e">
        <f t="shared" si="1"/>
        <v>#DIV/0!</v>
      </c>
      <c r="J30" s="9" t="e">
        <f t="shared" si="1"/>
        <v>#DIV/0!</v>
      </c>
      <c r="K30" s="9" t="e">
        <f t="shared" si="1"/>
        <v>#DIV/0!</v>
      </c>
      <c r="L30" s="9" t="e">
        <f t="shared" si="1"/>
        <v>#DIV/0!</v>
      </c>
      <c r="M30" s="9" t="e">
        <f t="shared" si="1"/>
        <v>#DIV/0!</v>
      </c>
      <c r="N30" s="9" t="e">
        <f t="shared" si="1"/>
        <v>#DIV/0!</v>
      </c>
    </row>
    <row r="31" spans="2:19" ht="15.75" thickBot="1" x14ac:dyDescent="0.3"/>
    <row r="32" spans="2:19" ht="27.75" thickTop="1" thickBot="1" x14ac:dyDescent="0.45">
      <c r="E32" s="1731" t="s">
        <v>23</v>
      </c>
      <c r="F32" s="1732"/>
      <c r="G32" s="1732"/>
      <c r="H32" s="1732"/>
      <c r="I32" s="1733"/>
    </row>
    <row r="33" spans="2:20" ht="15.75" thickTop="1" x14ac:dyDescent="0.25"/>
    <row r="34" spans="2:20" ht="15.75" thickBot="1" x14ac:dyDescent="0.3">
      <c r="B34" s="20" t="s">
        <v>1144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DATOS!D$26</f>
        <v>8.5</v>
      </c>
      <c r="D35" s="15">
        <f>DATOS!F$26</f>
        <v>8.5</v>
      </c>
      <c r="E35" s="15">
        <f>DATOS!H$26</f>
        <v>8.5</v>
      </c>
      <c r="F35" s="15">
        <f>DATOS!J$26</f>
        <v>8.5</v>
      </c>
      <c r="G35" s="15">
        <f>DATOS!L$26</f>
        <v>8.5</v>
      </c>
      <c r="H35" s="15">
        <f>DATOS!N$26</f>
        <v>8.5</v>
      </c>
      <c r="I35" s="15">
        <f>DATOS!P$26</f>
        <v>0</v>
      </c>
      <c r="J35" s="15">
        <f>DATOS!R$26</f>
        <v>0</v>
      </c>
      <c r="K35" s="15">
        <f>DATOS!T$26</f>
        <v>0</v>
      </c>
      <c r="L35" s="15">
        <f>DATOS!V$26</f>
        <v>0</v>
      </c>
      <c r="M35" s="15">
        <f>DATOS!X$26</f>
        <v>0</v>
      </c>
      <c r="N35" s="15">
        <f>DATOS!Z$26</f>
        <v>0</v>
      </c>
    </row>
    <row r="36" spans="2:20" x14ac:dyDescent="0.25">
      <c r="B36" s="12" t="s">
        <v>24</v>
      </c>
      <c r="C36" s="14">
        <f>DATOS!D$27</f>
        <v>6.5</v>
      </c>
      <c r="D36" s="14">
        <f>DATOS!F$27</f>
        <v>6.5</v>
      </c>
      <c r="E36" s="14">
        <f>DATOS!H$27</f>
        <v>6.5</v>
      </c>
      <c r="F36" s="14">
        <f>DATOS!J$27</f>
        <v>6.5</v>
      </c>
      <c r="G36" s="14">
        <f>DATOS!L$27</f>
        <v>6.5</v>
      </c>
      <c r="H36" s="14">
        <f>DATOS!N$27</f>
        <v>6.5</v>
      </c>
      <c r="I36" s="14">
        <f>DATOS!P$27</f>
        <v>0</v>
      </c>
      <c r="J36" s="14">
        <f>DATOS!R$27</f>
        <v>0</v>
      </c>
      <c r="K36" s="14">
        <f>DATOS!T$27</f>
        <v>0</v>
      </c>
      <c r="L36" s="14">
        <f>DATOS!V$27</f>
        <v>0</v>
      </c>
      <c r="M36" s="14">
        <f>DATOS!X$27</f>
        <v>0</v>
      </c>
      <c r="N36" s="14">
        <f>DATOS!Z$27</f>
        <v>0</v>
      </c>
    </row>
    <row r="37" spans="2:20" x14ac:dyDescent="0.25">
      <c r="B37" s="12" t="s">
        <v>73</v>
      </c>
      <c r="C37" s="365">
        <f>(C$36/C$35)</f>
        <v>0.76470588235294112</v>
      </c>
      <c r="D37" s="365">
        <f t="shared" ref="D37:N37" si="2">(D$36/D$35)</f>
        <v>0.76470588235294112</v>
      </c>
      <c r="E37" s="365">
        <f t="shared" si="2"/>
        <v>0.76470588235294112</v>
      </c>
      <c r="F37" s="365">
        <f t="shared" si="2"/>
        <v>0.76470588235294112</v>
      </c>
      <c r="G37" s="365">
        <f t="shared" si="2"/>
        <v>0.76470588235294112</v>
      </c>
      <c r="H37" s="365">
        <f t="shared" si="2"/>
        <v>0.76470588235294112</v>
      </c>
      <c r="I37" s="365" t="e">
        <f t="shared" si="2"/>
        <v>#DIV/0!</v>
      </c>
      <c r="J37" s="365" t="e">
        <f t="shared" si="2"/>
        <v>#DIV/0!</v>
      </c>
      <c r="K37" s="365" t="e">
        <f t="shared" si="2"/>
        <v>#DIV/0!</v>
      </c>
      <c r="L37" s="365" t="e">
        <f t="shared" si="2"/>
        <v>#DIV/0!</v>
      </c>
      <c r="M37" s="365" t="e">
        <f t="shared" si="2"/>
        <v>#DIV/0!</v>
      </c>
      <c r="N37" s="365" t="e">
        <f t="shared" si="2"/>
        <v>#DIV/0!</v>
      </c>
    </row>
    <row r="38" spans="2:20" ht="18.75" x14ac:dyDescent="0.3">
      <c r="B38" s="77" t="s">
        <v>27</v>
      </c>
      <c r="C38" s="80"/>
      <c r="D38" s="80"/>
      <c r="E38" s="367">
        <f>(C36+D36+E36)/(C35+D35+E35)</f>
        <v>0.76470588235294112</v>
      </c>
      <c r="F38" s="80"/>
      <c r="G38" s="80"/>
      <c r="H38" s="367">
        <f>(F36+G36+H36)/(F35+G35+H35)</f>
        <v>0.76470588235294112</v>
      </c>
      <c r="I38" s="80"/>
      <c r="J38" s="80"/>
      <c r="K38" s="367" t="e">
        <f>(I36+J36+K36)/(I35+J35+K35)</f>
        <v>#DIV/0!</v>
      </c>
      <c r="L38" s="80"/>
      <c r="M38" s="80"/>
      <c r="N38" s="367" t="e">
        <f>(L36+M36+N36)/(L35+M35+N35)</f>
        <v>#DIV/0!</v>
      </c>
    </row>
    <row r="39" spans="2:20" x14ac:dyDescent="0.25">
      <c r="B39" s="1" t="s">
        <v>20</v>
      </c>
      <c r="C39" s="18"/>
      <c r="D39" s="18"/>
      <c r="E39" s="368">
        <v>0.6</v>
      </c>
      <c r="F39" s="18"/>
      <c r="G39" s="18"/>
      <c r="H39" s="368">
        <v>0.6</v>
      </c>
      <c r="I39" s="18"/>
      <c r="J39" s="18"/>
      <c r="K39" s="368">
        <v>0.6</v>
      </c>
      <c r="L39" s="18"/>
      <c r="M39" s="18"/>
      <c r="N39" s="368">
        <v>0.6</v>
      </c>
    </row>
    <row r="40" spans="2:20" x14ac:dyDescent="0.25">
      <c r="B40" s="1" t="s">
        <v>17</v>
      </c>
      <c r="C40" s="36"/>
      <c r="D40" s="36"/>
      <c r="E40" s="368">
        <f>E39-E38</f>
        <v>-0.16470588235294115</v>
      </c>
      <c r="F40" s="36"/>
      <c r="G40" s="36"/>
      <c r="H40" s="368">
        <f>H39-H38</f>
        <v>-0.16470588235294115</v>
      </c>
      <c r="I40" s="36"/>
      <c r="J40" s="36"/>
      <c r="K40" s="368" t="e">
        <f>K39-K38</f>
        <v>#DIV/0!</v>
      </c>
      <c r="L40" s="36"/>
      <c r="M40" s="36"/>
      <c r="N40" s="368" t="e">
        <f>N39-N38</f>
        <v>#DIV/0!</v>
      </c>
    </row>
    <row r="41" spans="2:20" ht="15.75" thickBot="1" x14ac:dyDescent="0.3">
      <c r="Q41" s="1727" t="s">
        <v>25</v>
      </c>
      <c r="R41" s="1727"/>
      <c r="S41" s="1727"/>
      <c r="T41" s="1727"/>
    </row>
    <row r="42" spans="2:20" ht="27.75" thickTop="1" thickBot="1" x14ac:dyDescent="0.45">
      <c r="E42" s="1731" t="s">
        <v>25</v>
      </c>
      <c r="F42" s="1732"/>
      <c r="G42" s="1732"/>
      <c r="H42" s="1732"/>
      <c r="I42" s="1732"/>
      <c r="J42" s="1737"/>
    </row>
    <row r="43" spans="2:20" ht="15.75" thickTop="1" x14ac:dyDescent="0.25"/>
    <row r="44" spans="2:20" ht="15.75" customHeight="1" thickBot="1" x14ac:dyDescent="0.3">
      <c r="B44" s="20" t="s">
        <v>1144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DATOS!D$26</f>
        <v>8.5</v>
      </c>
      <c r="D45" s="15">
        <f>DATOS!F$26</f>
        <v>8.5</v>
      </c>
      <c r="E45" s="15">
        <f>DATOS!H$26</f>
        <v>8.5</v>
      </c>
      <c r="F45" s="15">
        <f>DATOS!J$26</f>
        <v>8.5</v>
      </c>
      <c r="G45" s="15">
        <f>DATOS!L$26</f>
        <v>8.5</v>
      </c>
      <c r="H45" s="15">
        <f>DATOS!N$26</f>
        <v>8.5</v>
      </c>
      <c r="I45" s="15">
        <f>DATOS!P$26</f>
        <v>0</v>
      </c>
      <c r="J45" s="15">
        <f>DATOS!R$26</f>
        <v>0</v>
      </c>
      <c r="K45" s="15">
        <f>DATOS!T$26</f>
        <v>0</v>
      </c>
      <c r="L45" s="15">
        <f>DATOS!V$26</f>
        <v>0</v>
      </c>
      <c r="M45" s="15">
        <f>DATOS!X$26</f>
        <v>0</v>
      </c>
      <c r="N45" s="15">
        <f>DATOS!Z$26</f>
        <v>0</v>
      </c>
    </row>
    <row r="46" spans="2:20" x14ac:dyDescent="0.25">
      <c r="B46" s="12" t="s">
        <v>26</v>
      </c>
      <c r="C46" s="14">
        <f>DATOS!D$36</f>
        <v>0</v>
      </c>
      <c r="D46" s="14">
        <f>DATOS!F$36</f>
        <v>0</v>
      </c>
      <c r="E46" s="14">
        <f>DATOS!H$36</f>
        <v>0</v>
      </c>
      <c r="F46" s="14">
        <f>DATOS!J$36</f>
        <v>0</v>
      </c>
      <c r="G46" s="14">
        <f>DATOS!L$36</f>
        <v>0</v>
      </c>
      <c r="H46" s="14">
        <f>DATOS!N$36</f>
        <v>0</v>
      </c>
      <c r="I46" s="14">
        <f>DATOS!P$36</f>
        <v>0</v>
      </c>
      <c r="J46" s="14">
        <f>DATOS!R$36</f>
        <v>0</v>
      </c>
      <c r="K46" s="14">
        <f>DATOS!T$36</f>
        <v>0</v>
      </c>
      <c r="L46" s="14">
        <f>DATOS!V$36</f>
        <v>0</v>
      </c>
      <c r="M46" s="14">
        <f>DATOS!X$36</f>
        <v>0</v>
      </c>
      <c r="N46" s="14">
        <f>DATOS!Z$36</f>
        <v>0</v>
      </c>
    </row>
    <row r="47" spans="2:20" ht="18.75" x14ac:dyDescent="0.3">
      <c r="B47" s="77" t="s">
        <v>27</v>
      </c>
      <c r="C47" s="367">
        <f>(C$46/C$45)</f>
        <v>0</v>
      </c>
      <c r="D47" s="367">
        <f t="shared" ref="D47:N47" si="3">(D$46/D$45)</f>
        <v>0</v>
      </c>
      <c r="E47" s="367">
        <f t="shared" si="3"/>
        <v>0</v>
      </c>
      <c r="F47" s="367">
        <f t="shared" si="3"/>
        <v>0</v>
      </c>
      <c r="G47" s="367">
        <f t="shared" si="3"/>
        <v>0</v>
      </c>
      <c r="H47" s="367">
        <f t="shared" si="3"/>
        <v>0</v>
      </c>
      <c r="I47" s="367" t="e">
        <f t="shared" si="3"/>
        <v>#DIV/0!</v>
      </c>
      <c r="J47" s="367" t="e">
        <f t="shared" si="3"/>
        <v>#DIV/0!</v>
      </c>
      <c r="K47" s="367" t="e">
        <f t="shared" si="3"/>
        <v>#DIV/0!</v>
      </c>
      <c r="L47" s="367" t="e">
        <f t="shared" si="3"/>
        <v>#DIV/0!</v>
      </c>
      <c r="M47" s="367" t="e">
        <f t="shared" si="3"/>
        <v>#DIV/0!</v>
      </c>
      <c r="N47" s="367" t="e">
        <f t="shared" si="3"/>
        <v>#DIV/0!</v>
      </c>
    </row>
    <row r="48" spans="2:20" x14ac:dyDescent="0.25">
      <c r="B48" s="1" t="s">
        <v>20</v>
      </c>
      <c r="C48" s="368">
        <v>0.04</v>
      </c>
      <c r="D48" s="368">
        <v>0.04</v>
      </c>
      <c r="E48" s="368">
        <v>0.04</v>
      </c>
      <c r="F48" s="368">
        <v>0.04</v>
      </c>
      <c r="G48" s="368">
        <v>0.04</v>
      </c>
      <c r="H48" s="368">
        <v>0.04</v>
      </c>
      <c r="I48" s="368">
        <v>0.04</v>
      </c>
      <c r="J48" s="368">
        <v>0.04</v>
      </c>
      <c r="K48" s="368">
        <v>0.04</v>
      </c>
      <c r="L48" s="368">
        <v>0.04</v>
      </c>
      <c r="M48" s="368">
        <v>0.04</v>
      </c>
      <c r="N48" s="368">
        <v>0.04</v>
      </c>
    </row>
    <row r="49" spans="2:20" x14ac:dyDescent="0.25">
      <c r="B49" s="8" t="s">
        <v>17</v>
      </c>
      <c r="C49" s="374">
        <f>C48-C47</f>
        <v>0.04</v>
      </c>
      <c r="D49" s="374">
        <f t="shared" ref="D49:N49" si="4">D48-D47</f>
        <v>0.04</v>
      </c>
      <c r="E49" s="374">
        <f t="shared" si="4"/>
        <v>0.04</v>
      </c>
      <c r="F49" s="374">
        <f t="shared" si="4"/>
        <v>0.04</v>
      </c>
      <c r="G49" s="374">
        <f t="shared" si="4"/>
        <v>0.04</v>
      </c>
      <c r="H49" s="374">
        <f t="shared" si="4"/>
        <v>0.04</v>
      </c>
      <c r="I49" s="374" t="e">
        <f t="shared" si="4"/>
        <v>#DIV/0!</v>
      </c>
      <c r="J49" s="374" t="e">
        <f t="shared" si="4"/>
        <v>#DIV/0!</v>
      </c>
      <c r="K49" s="374" t="e">
        <f t="shared" si="4"/>
        <v>#DIV/0!</v>
      </c>
      <c r="L49" s="374" t="e">
        <f t="shared" si="4"/>
        <v>#DIV/0!</v>
      </c>
      <c r="M49" s="374" t="e">
        <f t="shared" si="4"/>
        <v>#DIV/0!</v>
      </c>
      <c r="N49" s="374" t="e">
        <f t="shared" si="4"/>
        <v>#DIV/0!</v>
      </c>
    </row>
    <row r="50" spans="2:20" ht="15.75" thickBot="1" x14ac:dyDescent="0.3"/>
    <row r="51" spans="2:20" ht="27.75" thickTop="1" thickBot="1" x14ac:dyDescent="0.45">
      <c r="E51" s="1731" t="s">
        <v>28</v>
      </c>
      <c r="F51" s="1732"/>
      <c r="G51" s="1732"/>
      <c r="H51" s="1732"/>
      <c r="I51" s="1733"/>
      <c r="R51" s="1743" t="s">
        <v>28</v>
      </c>
      <c r="S51" s="1744"/>
    </row>
    <row r="52" spans="2:20" ht="15.75" thickTop="1" x14ac:dyDescent="0.25"/>
    <row r="53" spans="2:20" ht="15.75" thickBot="1" x14ac:dyDescent="0.3">
      <c r="B53" s="20" t="s">
        <v>1144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DATOS!D$37</f>
        <v>0</v>
      </c>
      <c r="D54" s="83">
        <f>DATOS!F$37</f>
        <v>0</v>
      </c>
      <c r="E54" s="83">
        <f>DATOS!H$37</f>
        <v>0</v>
      </c>
      <c r="F54" s="83">
        <f>DATOS!J$37</f>
        <v>0</v>
      </c>
      <c r="G54" s="83">
        <f>DATOS!L$37</f>
        <v>0</v>
      </c>
      <c r="H54" s="83">
        <f>DATOS!N$37</f>
        <v>0</v>
      </c>
      <c r="I54" s="83">
        <f>DATOS!P$37</f>
        <v>0</v>
      </c>
      <c r="J54" s="83">
        <f>DATOS!R$37</f>
        <v>0</v>
      </c>
      <c r="K54" s="83">
        <f>DATOS!T$37</f>
        <v>0</v>
      </c>
      <c r="L54" s="83">
        <f>DATOS!V$37</f>
        <v>0</v>
      </c>
      <c r="M54" s="83">
        <f>DATOS!X$37</f>
        <v>0</v>
      </c>
      <c r="N54" s="83">
        <f>DATOS!Z$37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1528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customHeight="1" thickTop="1" thickBot="1" x14ac:dyDescent="0.45">
      <c r="C58" s="1731" t="s">
        <v>33</v>
      </c>
      <c r="D58" s="1732"/>
      <c r="E58" s="1732"/>
      <c r="F58" s="1732"/>
      <c r="G58" s="1732"/>
      <c r="H58" s="1732"/>
      <c r="I58" s="1732"/>
      <c r="J58" s="1732"/>
      <c r="K58" s="1732"/>
      <c r="L58" s="1745"/>
      <c r="M58" s="1737"/>
      <c r="Q58" s="1727" t="s">
        <v>31</v>
      </c>
      <c r="R58" s="1727"/>
      <c r="S58" s="1727"/>
      <c r="T58" s="1727"/>
    </row>
    <row r="59" spans="2:20" ht="15.75" thickTop="1" x14ac:dyDescent="0.25"/>
    <row r="60" spans="2:20" ht="15.75" thickBot="1" x14ac:dyDescent="0.3">
      <c r="B60" s="20" t="s">
        <v>1144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6">
        <f>DATOS!D$7</f>
        <v>1</v>
      </c>
      <c r="D61" s="366">
        <f>DATOS!F$7</f>
        <v>1</v>
      </c>
      <c r="E61" s="366">
        <f>DATOS!H$7</f>
        <v>1</v>
      </c>
      <c r="F61" s="366">
        <f>DATOS!J$7</f>
        <v>1</v>
      </c>
      <c r="G61" s="366">
        <f>DATOS!L$7</f>
        <v>1</v>
      </c>
      <c r="H61" s="366">
        <f>DATOS!N$7</f>
        <v>1</v>
      </c>
      <c r="I61" s="366">
        <f>DATOS!P$7</f>
        <v>0</v>
      </c>
      <c r="J61" s="366">
        <f>DATOS!R$7</f>
        <v>0</v>
      </c>
      <c r="K61" s="366">
        <f>DATOS!T$7</f>
        <v>0</v>
      </c>
      <c r="L61" s="366">
        <f>DATOS!V$7</f>
        <v>0</v>
      </c>
      <c r="M61" s="366">
        <f>DATOS!X$7</f>
        <v>0</v>
      </c>
      <c r="N61" s="366">
        <f>DATOS!Z$7</f>
        <v>0</v>
      </c>
    </row>
    <row r="62" spans="2:20" x14ac:dyDescent="0.25">
      <c r="B62" s="1" t="s">
        <v>20</v>
      </c>
      <c r="C62" s="370">
        <v>0.85</v>
      </c>
      <c r="D62" s="370">
        <v>0.85</v>
      </c>
      <c r="E62" s="370">
        <v>0.85</v>
      </c>
      <c r="F62" s="370">
        <v>0.85</v>
      </c>
      <c r="G62" s="370">
        <v>0.85</v>
      </c>
      <c r="H62" s="370">
        <v>0.85</v>
      </c>
      <c r="I62" s="370">
        <v>0.85</v>
      </c>
      <c r="J62" s="370">
        <v>0.85</v>
      </c>
      <c r="K62" s="370">
        <v>0.85</v>
      </c>
      <c r="L62" s="370">
        <v>0.85</v>
      </c>
      <c r="M62" s="370">
        <v>0.85</v>
      </c>
      <c r="N62" s="370">
        <v>0.85</v>
      </c>
    </row>
    <row r="63" spans="2:20" x14ac:dyDescent="0.25">
      <c r="B63" s="8" t="s">
        <v>17</v>
      </c>
      <c r="C63" s="369">
        <f>C$61-C$62</f>
        <v>0.15000000000000002</v>
      </c>
      <c r="D63" s="369">
        <f t="shared" ref="D63:N63" si="6">D$61-D$62</f>
        <v>0.15000000000000002</v>
      </c>
      <c r="E63" s="369">
        <f t="shared" si="6"/>
        <v>0.15000000000000002</v>
      </c>
      <c r="F63" s="369">
        <f t="shared" si="6"/>
        <v>0.15000000000000002</v>
      </c>
      <c r="G63" s="369">
        <f t="shared" si="6"/>
        <v>0.15000000000000002</v>
      </c>
      <c r="H63" s="369">
        <f t="shared" si="6"/>
        <v>0.15000000000000002</v>
      </c>
      <c r="I63" s="369">
        <f t="shared" si="6"/>
        <v>-0.85</v>
      </c>
      <c r="J63" s="369">
        <f t="shared" si="6"/>
        <v>-0.85</v>
      </c>
      <c r="K63" s="369">
        <f t="shared" si="6"/>
        <v>-0.85</v>
      </c>
      <c r="L63" s="369">
        <f t="shared" si="6"/>
        <v>-0.85</v>
      </c>
      <c r="M63" s="369">
        <f t="shared" si="6"/>
        <v>-0.85</v>
      </c>
      <c r="N63" s="369">
        <f t="shared" si="6"/>
        <v>-0.85</v>
      </c>
    </row>
    <row r="64" spans="2:20" ht="15.75" thickBot="1" x14ac:dyDescent="0.3"/>
    <row r="65" spans="2:20" ht="27.75" thickTop="1" thickBot="1" x14ac:dyDescent="0.45">
      <c r="C65" s="1731" t="s">
        <v>32</v>
      </c>
      <c r="D65" s="1732"/>
      <c r="E65" s="1732"/>
      <c r="F65" s="1732"/>
      <c r="G65" s="1732"/>
      <c r="H65" s="1732"/>
      <c r="I65" s="1732"/>
      <c r="J65" s="1732"/>
      <c r="K65" s="1732"/>
      <c r="L65" s="1732"/>
      <c r="M65" s="1733"/>
    </row>
    <row r="66" spans="2:20" ht="15.75" thickTop="1" x14ac:dyDescent="0.25">
      <c r="Q66" s="1727" t="s">
        <v>34</v>
      </c>
      <c r="R66" s="1727"/>
      <c r="S66" s="1727"/>
      <c r="T66" s="1727"/>
    </row>
    <row r="67" spans="2:20" ht="15.75" thickBot="1" x14ac:dyDescent="0.3">
      <c r="B67" s="20" t="s">
        <v>1144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1">
        <f>DATOS!D$8</f>
        <v>1</v>
      </c>
      <c r="D68" s="371">
        <f>DATOS!F$8</f>
        <v>1</v>
      </c>
      <c r="E68" s="371">
        <f>DATOS!H$8</f>
        <v>1</v>
      </c>
      <c r="F68" s="371">
        <f>DATOS!J$8</f>
        <v>1</v>
      </c>
      <c r="G68" s="371">
        <f>DATOS!L$8</f>
        <v>1</v>
      </c>
      <c r="H68" s="371">
        <f>DATOS!N$8</f>
        <v>1</v>
      </c>
      <c r="I68" s="371">
        <f>DATOS!P$8</f>
        <v>0</v>
      </c>
      <c r="J68" s="371">
        <f>DATOS!R$8</f>
        <v>0</v>
      </c>
      <c r="K68" s="371">
        <f>DATOS!T$8</f>
        <v>0</v>
      </c>
      <c r="L68" s="371">
        <f>DATOS!V$8</f>
        <v>0</v>
      </c>
      <c r="M68" s="371">
        <f>DATOS!X$8</f>
        <v>0</v>
      </c>
      <c r="N68" s="371">
        <f>DATOS!Z$8</f>
        <v>0</v>
      </c>
    </row>
    <row r="69" spans="2:20" x14ac:dyDescent="0.25">
      <c r="B69" s="1" t="s">
        <v>20</v>
      </c>
      <c r="C69" s="370">
        <v>0.85</v>
      </c>
      <c r="D69" s="370">
        <v>0.85</v>
      </c>
      <c r="E69" s="370">
        <v>0.85</v>
      </c>
      <c r="F69" s="370">
        <v>0.85</v>
      </c>
      <c r="G69" s="370">
        <v>0.85</v>
      </c>
      <c r="H69" s="370">
        <v>0.85</v>
      </c>
      <c r="I69" s="370">
        <v>0.85</v>
      </c>
      <c r="J69" s="370">
        <v>0.85</v>
      </c>
      <c r="K69" s="370">
        <v>0.85</v>
      </c>
      <c r="L69" s="370">
        <v>0.85</v>
      </c>
      <c r="M69" s="370">
        <v>0.85</v>
      </c>
      <c r="N69" s="370">
        <v>0.85</v>
      </c>
    </row>
    <row r="70" spans="2:20" x14ac:dyDescent="0.25">
      <c r="B70" s="8" t="s">
        <v>17</v>
      </c>
      <c r="C70" s="372">
        <f>C$68-C$69</f>
        <v>0.15000000000000002</v>
      </c>
      <c r="D70" s="372">
        <f t="shared" ref="D70:N70" si="7">D$68-D$69</f>
        <v>0.15000000000000002</v>
      </c>
      <c r="E70" s="372">
        <f t="shared" si="7"/>
        <v>0.15000000000000002</v>
      </c>
      <c r="F70" s="372">
        <f t="shared" si="7"/>
        <v>0.15000000000000002</v>
      </c>
      <c r="G70" s="372">
        <f t="shared" si="7"/>
        <v>0.15000000000000002</v>
      </c>
      <c r="H70" s="372">
        <f t="shared" si="7"/>
        <v>0.15000000000000002</v>
      </c>
      <c r="I70" s="372">
        <f t="shared" si="7"/>
        <v>-0.85</v>
      </c>
      <c r="J70" s="372">
        <f t="shared" si="7"/>
        <v>-0.85</v>
      </c>
      <c r="K70" s="372">
        <f t="shared" si="7"/>
        <v>-0.85</v>
      </c>
      <c r="L70" s="372">
        <f t="shared" si="7"/>
        <v>-0.85</v>
      </c>
      <c r="M70" s="372">
        <f t="shared" si="7"/>
        <v>-0.85</v>
      </c>
      <c r="N70" s="372">
        <f t="shared" si="7"/>
        <v>-0.85</v>
      </c>
    </row>
    <row r="71" spans="2:20" ht="15.75" thickBot="1" x14ac:dyDescent="0.3"/>
    <row r="72" spans="2:20" ht="27.75" thickTop="1" thickBot="1" x14ac:dyDescent="0.45">
      <c r="E72" s="1731" t="s">
        <v>35</v>
      </c>
      <c r="F72" s="1732"/>
      <c r="G72" s="1732"/>
      <c r="H72" s="1732"/>
      <c r="I72" s="1733"/>
    </row>
    <row r="73" spans="2:20" ht="16.5" thickTop="1" thickBot="1" x14ac:dyDescent="0.3"/>
    <row r="74" spans="2:20" ht="15.75" thickBot="1" x14ac:dyDescent="0.3">
      <c r="B74" s="29" t="s">
        <v>1144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DATOS!D$16</f>
        <v>610.48</v>
      </c>
      <c r="D75" s="32">
        <f>DATOS!F$16</f>
        <v>1510.68</v>
      </c>
      <c r="E75" s="32">
        <f>DATOS!H$16</f>
        <v>1976.08</v>
      </c>
      <c r="F75" s="32">
        <f>DATOS!J$16</f>
        <v>157.97999999999999</v>
      </c>
      <c r="G75" s="32">
        <f>DATOS!L$16</f>
        <v>1034.22</v>
      </c>
      <c r="H75" s="32">
        <f>DATOS!N$16</f>
        <v>0</v>
      </c>
      <c r="I75" s="32">
        <f>DATOS!P$16</f>
        <v>0</v>
      </c>
      <c r="J75" s="32">
        <f>DATOS!R$16</f>
        <v>0</v>
      </c>
      <c r="K75" s="32">
        <f>DATOS!T$16</f>
        <v>0</v>
      </c>
      <c r="L75" s="32">
        <f>DATOS!V$16</f>
        <v>0</v>
      </c>
      <c r="M75" s="32">
        <f>DATOS!X$16</f>
        <v>0</v>
      </c>
      <c r="N75" s="32">
        <f>DATOS!Z$16</f>
        <v>0</v>
      </c>
      <c r="Q75" s="1727" t="s">
        <v>35</v>
      </c>
      <c r="R75" s="1727"/>
      <c r="S75" s="1727"/>
      <c r="T75" s="1727"/>
    </row>
    <row r="76" spans="2:20" x14ac:dyDescent="0.25">
      <c r="B76" s="60" t="s">
        <v>37</v>
      </c>
      <c r="C76" s="33">
        <f>DATOS!D$12</f>
        <v>5752.9</v>
      </c>
      <c r="D76" s="33">
        <f>DATOS!F$12</f>
        <v>7703.43</v>
      </c>
      <c r="E76" s="33">
        <f>DATOS!H$12</f>
        <v>6515.11</v>
      </c>
      <c r="F76" s="33">
        <f>DATOS!J$12</f>
        <v>6942.41</v>
      </c>
      <c r="G76" s="33">
        <f>DATOS!L$12</f>
        <v>6497.92</v>
      </c>
      <c r="H76" s="33">
        <f>DATOS!N$12</f>
        <v>0</v>
      </c>
      <c r="I76" s="33">
        <f>DATOS!P$12</f>
        <v>0</v>
      </c>
      <c r="J76" s="33">
        <f>DATOS!R$12</f>
        <v>0</v>
      </c>
      <c r="K76" s="33">
        <f>DATOS!T$12</f>
        <v>0</v>
      </c>
      <c r="L76" s="33">
        <f>DATOS!V$12</f>
        <v>0</v>
      </c>
      <c r="M76" s="33">
        <f>DATOS!X$12</f>
        <v>0</v>
      </c>
      <c r="N76" s="33">
        <f>DATOS!Z$12</f>
        <v>0</v>
      </c>
    </row>
    <row r="77" spans="2:20" x14ac:dyDescent="0.25">
      <c r="B77" s="60" t="s">
        <v>38</v>
      </c>
      <c r="C77" s="33">
        <f>DATOS!D3</f>
        <v>95881.64</v>
      </c>
      <c r="D77" s="33">
        <f>DATOS!F3</f>
        <v>128390.48</v>
      </c>
      <c r="E77" s="33">
        <f>DATOS!H3</f>
        <v>108657.03</v>
      </c>
      <c r="F77" s="33">
        <f>DATOS!J3</f>
        <v>115706.75</v>
      </c>
      <c r="G77" s="33">
        <f>DATOS!L3</f>
        <v>108298.14</v>
      </c>
      <c r="H77" s="33">
        <f>DATOS!N3</f>
        <v>92068.47</v>
      </c>
      <c r="I77" s="33">
        <f>DATOS!P3</f>
        <v>0</v>
      </c>
      <c r="J77" s="33">
        <f>DATOS!R3</f>
        <v>0</v>
      </c>
      <c r="K77" s="33">
        <f>DATOS!T3</f>
        <v>0</v>
      </c>
      <c r="L77" s="33">
        <f>DATOS!V3</f>
        <v>0</v>
      </c>
      <c r="M77" s="33">
        <f>DATOS!X3</f>
        <v>0</v>
      </c>
      <c r="N77" s="34">
        <f>DATOS!Z3</f>
        <v>0</v>
      </c>
    </row>
    <row r="78" spans="2:20" x14ac:dyDescent="0.25">
      <c r="B78" s="61" t="s">
        <v>72</v>
      </c>
      <c r="C78" s="368">
        <f>(C$75+C$76)/C$77</f>
        <v>6.6367033354873775E-2</v>
      </c>
      <c r="D78" s="368">
        <f t="shared" ref="D78:N78" si="8">(D$75+D$76)/D$77</f>
        <v>7.176630229904897E-2</v>
      </c>
      <c r="E78" s="368">
        <f t="shared" si="8"/>
        <v>7.8146715403504027E-2</v>
      </c>
      <c r="F78" s="368">
        <f t="shared" si="8"/>
        <v>6.1365391388142863E-2</v>
      </c>
      <c r="G78" s="368">
        <f t="shared" si="8"/>
        <v>6.9550040286933831E-2</v>
      </c>
      <c r="H78" s="368">
        <f t="shared" si="8"/>
        <v>0</v>
      </c>
      <c r="I78" s="368" t="e">
        <f t="shared" si="8"/>
        <v>#DIV/0!</v>
      </c>
      <c r="J78" s="368" t="e">
        <f t="shared" si="8"/>
        <v>#DIV/0!</v>
      </c>
      <c r="K78" s="368" t="e">
        <f t="shared" si="8"/>
        <v>#DIV/0!</v>
      </c>
      <c r="L78" s="368" t="e">
        <f t="shared" si="8"/>
        <v>#DIV/0!</v>
      </c>
      <c r="M78" s="368" t="e">
        <f t="shared" si="8"/>
        <v>#DIV/0!</v>
      </c>
      <c r="N78" s="368" t="e">
        <f t="shared" si="8"/>
        <v>#DIV/0!</v>
      </c>
    </row>
    <row r="79" spans="2:20" ht="18.75" x14ac:dyDescent="0.3">
      <c r="B79" s="84" t="s">
        <v>27</v>
      </c>
      <c r="C79" s="85"/>
      <c r="D79" s="80"/>
      <c r="E79" s="367">
        <f>(C$75+C$76+D$75+D$76+E$75+E$76)/(C$77+D$77+E$77)</f>
        <v>7.2293699725602276E-2</v>
      </c>
      <c r="F79" s="80"/>
      <c r="G79" s="80"/>
      <c r="H79" s="367">
        <f>(F75+F76+G75+G76+H75+H76)/(F77+G77+H77)</f>
        <v>4.6294727274706099E-2</v>
      </c>
      <c r="I79" s="80"/>
      <c r="J79" s="80"/>
      <c r="K79" s="367" t="e">
        <f>(I75+J75+K75+I76+J76+K76)/(I77+J77+K77)</f>
        <v>#DIV/0!</v>
      </c>
      <c r="L79" s="80"/>
      <c r="M79" s="80"/>
      <c r="N79" s="373" t="e">
        <f>(L75+M75+N75+L76+M76+N76)/(L77+M77+N77)</f>
        <v>#DIV/0!</v>
      </c>
    </row>
    <row r="80" spans="2:20" x14ac:dyDescent="0.25">
      <c r="B80" s="27" t="s">
        <v>20</v>
      </c>
      <c r="C80" s="18"/>
      <c r="D80" s="18"/>
      <c r="E80" s="368">
        <v>0.35</v>
      </c>
      <c r="F80" s="18"/>
      <c r="G80" s="18"/>
      <c r="H80" s="368">
        <v>0.35</v>
      </c>
      <c r="I80" s="18"/>
      <c r="J80" s="18"/>
      <c r="K80" s="368">
        <v>0.35</v>
      </c>
      <c r="L80" s="18"/>
      <c r="M80" s="18"/>
      <c r="N80" s="368">
        <v>0.35</v>
      </c>
    </row>
    <row r="81" spans="2:23" x14ac:dyDescent="0.25">
      <c r="B81" s="28" t="s">
        <v>17</v>
      </c>
      <c r="C81" s="19"/>
      <c r="D81" s="19"/>
      <c r="E81" s="9">
        <f>E80-E79</f>
        <v>0.27770630027439769</v>
      </c>
      <c r="F81" s="19"/>
      <c r="G81" s="19"/>
      <c r="H81" s="9">
        <f>H80-H79</f>
        <v>0.30370527272529391</v>
      </c>
      <c r="I81" s="19"/>
      <c r="J81" s="19"/>
      <c r="K81" s="9" t="e">
        <f>K80-K79</f>
        <v>#DIV/0!</v>
      </c>
      <c r="L81" s="19"/>
      <c r="M81" s="19"/>
      <c r="N81" s="1285" t="e">
        <f>N80-N79</f>
        <v>#DIV/0!</v>
      </c>
    </row>
    <row r="85" spans="2:23" ht="15.75" thickBot="1" x14ac:dyDescent="0.3"/>
    <row r="86" spans="2:23" ht="27.75" thickTop="1" thickBot="1" x14ac:dyDescent="0.45">
      <c r="C86" s="1731" t="s">
        <v>397</v>
      </c>
      <c r="D86" s="1732"/>
      <c r="E86" s="1732"/>
      <c r="F86" s="1732"/>
      <c r="G86" s="1732"/>
      <c r="H86" s="1732"/>
      <c r="I86" s="1732"/>
      <c r="J86" s="1732"/>
      <c r="K86" s="1732"/>
      <c r="L86" s="1732"/>
      <c r="M86" s="1733"/>
      <c r="Q86" s="1736" t="s">
        <v>397</v>
      </c>
      <c r="R86" s="1736"/>
      <c r="S86" s="1736"/>
      <c r="T86" s="1736"/>
      <c r="U86" s="1736"/>
      <c r="V86" s="1736"/>
      <c r="W86" s="1736"/>
    </row>
    <row r="87" spans="2:23" ht="15.75" thickTop="1" x14ac:dyDescent="0.25"/>
    <row r="88" spans="2:23" ht="15.75" thickBot="1" x14ac:dyDescent="0.3">
      <c r="B88" s="20" t="s">
        <v>1144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3" t="s">
        <v>398</v>
      </c>
      <c r="C89" s="536">
        <f>DATOS!D$9</f>
        <v>1</v>
      </c>
      <c r="D89" s="536">
        <f>DATOS!F$9</f>
        <v>1</v>
      </c>
      <c r="E89" s="536">
        <f>DATOS!H$9</f>
        <v>2</v>
      </c>
      <c r="F89" s="536">
        <f>DATOS!J$9</f>
        <v>1</v>
      </c>
      <c r="G89" s="536">
        <f>DATOS!L$9</f>
        <v>1</v>
      </c>
      <c r="H89" s="536">
        <f>DATOS!N$9</f>
        <v>1</v>
      </c>
      <c r="I89" s="536">
        <f>DATOS!P$9</f>
        <v>0</v>
      </c>
      <c r="J89" s="536">
        <f>DATOS!R$9</f>
        <v>0</v>
      </c>
      <c r="K89" s="536">
        <f>DATOS!T$9</f>
        <v>0</v>
      </c>
      <c r="L89" s="536">
        <f>DATOS!V$9</f>
        <v>0</v>
      </c>
      <c r="M89" s="536">
        <f>DATOS!X$9</f>
        <v>0</v>
      </c>
      <c r="N89" s="536">
        <f>DATOS!Z$9</f>
        <v>0</v>
      </c>
    </row>
    <row r="90" spans="2:23" x14ac:dyDescent="0.25">
      <c r="B90" s="533" t="s">
        <v>399</v>
      </c>
      <c r="C90" s="536">
        <f>DATOS!D$10</f>
        <v>1</v>
      </c>
      <c r="D90" s="536">
        <f>DATOS!F$10</f>
        <v>1</v>
      </c>
      <c r="E90" s="536">
        <f>DATOS!H$10</f>
        <v>1</v>
      </c>
      <c r="F90" s="536">
        <f>DATOS!J$10</f>
        <v>1</v>
      </c>
      <c r="G90" s="536">
        <f>DATOS!L$10</f>
        <v>1</v>
      </c>
      <c r="H90" s="536">
        <f>DATOS!N$10</f>
        <v>1</v>
      </c>
      <c r="I90" s="536">
        <f>DATOS!P$10</f>
        <v>0</v>
      </c>
      <c r="J90" s="536">
        <f>DATOS!R$10</f>
        <v>0</v>
      </c>
      <c r="K90" s="536">
        <f>DATOS!T$10</f>
        <v>0</v>
      </c>
      <c r="L90" s="536">
        <f>DATOS!V$10</f>
        <v>0</v>
      </c>
      <c r="M90" s="536">
        <f>DATOS!X$10</f>
        <v>0</v>
      </c>
      <c r="N90" s="536">
        <f>DATOS!Z$10</f>
        <v>0</v>
      </c>
    </row>
    <row r="91" spans="2:23" ht="18.75" x14ac:dyDescent="0.3">
      <c r="B91" s="77" t="s">
        <v>27</v>
      </c>
      <c r="C91" s="531">
        <f>(C90+C89)/2</f>
        <v>1</v>
      </c>
      <c r="D91" s="531">
        <f t="shared" ref="D91:N91" si="9">(D90+D89)/2</f>
        <v>1</v>
      </c>
      <c r="E91" s="531">
        <f t="shared" si="9"/>
        <v>1.5</v>
      </c>
      <c r="F91" s="531">
        <f t="shared" si="9"/>
        <v>1</v>
      </c>
      <c r="G91" s="531">
        <f t="shared" si="9"/>
        <v>1</v>
      </c>
      <c r="H91" s="531">
        <f t="shared" si="9"/>
        <v>1</v>
      </c>
      <c r="I91" s="531">
        <f t="shared" si="9"/>
        <v>0</v>
      </c>
      <c r="J91" s="531">
        <f t="shared" si="9"/>
        <v>0</v>
      </c>
      <c r="K91" s="531">
        <f t="shared" si="9"/>
        <v>0</v>
      </c>
      <c r="L91" s="531">
        <f t="shared" si="9"/>
        <v>0</v>
      </c>
      <c r="M91" s="531">
        <f t="shared" si="9"/>
        <v>0</v>
      </c>
      <c r="N91" s="531">
        <f t="shared" si="9"/>
        <v>0</v>
      </c>
    </row>
    <row r="92" spans="2:23" x14ac:dyDescent="0.25">
      <c r="B92" s="1" t="s">
        <v>400</v>
      </c>
      <c r="C92" s="530">
        <v>2</v>
      </c>
      <c r="D92" s="530">
        <v>2</v>
      </c>
      <c r="E92" s="530">
        <v>2</v>
      </c>
      <c r="F92" s="530">
        <v>2</v>
      </c>
      <c r="G92" s="530">
        <v>2</v>
      </c>
      <c r="H92" s="530">
        <v>2</v>
      </c>
      <c r="I92" s="530">
        <v>2</v>
      </c>
      <c r="J92" s="530">
        <v>2</v>
      </c>
      <c r="K92" s="530">
        <v>2</v>
      </c>
      <c r="L92" s="530">
        <v>2</v>
      </c>
      <c r="M92" s="530">
        <v>2</v>
      </c>
      <c r="N92" s="530">
        <v>2</v>
      </c>
    </row>
    <row r="93" spans="2:23" x14ac:dyDescent="0.25">
      <c r="B93" s="8" t="s">
        <v>401</v>
      </c>
      <c r="C93" s="532">
        <f t="shared" ref="C93:N93" si="10">C$92-C$89</f>
        <v>1</v>
      </c>
      <c r="D93" s="532">
        <f t="shared" si="10"/>
        <v>1</v>
      </c>
      <c r="E93" s="532">
        <f t="shared" si="10"/>
        <v>0</v>
      </c>
      <c r="F93" s="532">
        <f t="shared" si="10"/>
        <v>1</v>
      </c>
      <c r="G93" s="532">
        <f t="shared" si="10"/>
        <v>1</v>
      </c>
      <c r="H93" s="532">
        <f t="shared" si="10"/>
        <v>1</v>
      </c>
      <c r="I93" s="532">
        <f t="shared" si="10"/>
        <v>2</v>
      </c>
      <c r="J93" s="532">
        <f t="shared" si="10"/>
        <v>2</v>
      </c>
      <c r="K93" s="532">
        <f t="shared" si="10"/>
        <v>2</v>
      </c>
      <c r="L93" s="532">
        <f t="shared" si="10"/>
        <v>2</v>
      </c>
      <c r="M93" s="532">
        <f t="shared" si="10"/>
        <v>2</v>
      </c>
      <c r="N93" s="532">
        <f t="shared" si="10"/>
        <v>2</v>
      </c>
    </row>
    <row r="94" spans="2:23" x14ac:dyDescent="0.25">
      <c r="B94" s="534" t="s">
        <v>402</v>
      </c>
      <c r="C94" s="535">
        <f t="shared" ref="C94:N94" si="11">C$92-C$90</f>
        <v>1</v>
      </c>
      <c r="D94" s="535">
        <f t="shared" si="11"/>
        <v>1</v>
      </c>
      <c r="E94" s="535">
        <f t="shared" si="11"/>
        <v>1</v>
      </c>
      <c r="F94" s="535">
        <f t="shared" si="11"/>
        <v>1</v>
      </c>
      <c r="G94" s="535">
        <f t="shared" si="11"/>
        <v>1</v>
      </c>
      <c r="H94" s="535">
        <f t="shared" si="11"/>
        <v>1</v>
      </c>
      <c r="I94" s="535">
        <f t="shared" si="11"/>
        <v>2</v>
      </c>
      <c r="J94" s="535">
        <f t="shared" si="11"/>
        <v>2</v>
      </c>
      <c r="K94" s="535">
        <f t="shared" si="11"/>
        <v>2</v>
      </c>
      <c r="L94" s="535">
        <f t="shared" si="11"/>
        <v>2</v>
      </c>
      <c r="M94" s="535">
        <f t="shared" si="11"/>
        <v>2</v>
      </c>
      <c r="N94" s="535">
        <f t="shared" si="11"/>
        <v>2</v>
      </c>
    </row>
    <row r="105" spans="2:22" ht="15.75" thickBot="1" x14ac:dyDescent="0.3"/>
    <row r="106" spans="2:22" ht="34.5" customHeight="1" thickTop="1" thickBot="1" x14ac:dyDescent="0.3">
      <c r="D106" s="1728" t="s">
        <v>738</v>
      </c>
      <c r="E106" s="1729"/>
      <c r="F106" s="1729"/>
      <c r="G106" s="1729"/>
      <c r="H106" s="1729"/>
      <c r="I106" s="1729"/>
      <c r="J106" s="1730"/>
      <c r="S106" s="1739" t="s">
        <v>1063</v>
      </c>
      <c r="T106" s="1739"/>
      <c r="U106" s="1739"/>
      <c r="V106" s="1739"/>
    </row>
    <row r="107" spans="2:22" ht="15.75" thickTop="1" x14ac:dyDescent="0.25"/>
    <row r="109" spans="2:22" ht="15.75" thickBot="1" x14ac:dyDescent="0.3">
      <c r="B109" s="40" t="s">
        <v>1144</v>
      </c>
      <c r="C109" s="40" t="s">
        <v>49</v>
      </c>
    </row>
    <row r="110" spans="2:22" ht="18.75" x14ac:dyDescent="0.3">
      <c r="B110" s="77" t="s">
        <v>27</v>
      </c>
      <c r="C110" s="704">
        <f>DATOS!$Z$72</f>
        <v>0</v>
      </c>
    </row>
    <row r="111" spans="2:22" x14ac:dyDescent="0.25">
      <c r="B111" s="1" t="s">
        <v>20</v>
      </c>
      <c r="C111" s="17">
        <v>0.5</v>
      </c>
    </row>
    <row r="112" spans="2:22" x14ac:dyDescent="0.25">
      <c r="B112" s="8" t="s">
        <v>17</v>
      </c>
      <c r="C112" s="705">
        <f>C110-C111</f>
        <v>-0.5</v>
      </c>
    </row>
    <row r="120" spans="2:22" ht="15.75" thickBot="1" x14ac:dyDescent="0.3"/>
    <row r="121" spans="2:22" ht="30" customHeight="1" thickTop="1" thickBot="1" x14ac:dyDescent="0.3">
      <c r="D121" s="1728" t="s">
        <v>739</v>
      </c>
      <c r="E121" s="1729"/>
      <c r="F121" s="1729"/>
      <c r="G121" s="1729"/>
      <c r="H121" s="1729"/>
      <c r="I121" s="1729"/>
      <c r="J121" s="1730"/>
      <c r="R121" s="1739" t="s">
        <v>1064</v>
      </c>
      <c r="S121" s="1739"/>
      <c r="T121" s="1739"/>
      <c r="U121" s="1739"/>
      <c r="V121" s="1739"/>
    </row>
    <row r="122" spans="2:22" ht="15.75" thickTop="1" x14ac:dyDescent="0.25"/>
    <row r="124" spans="2:22" ht="15.75" thickBot="1" x14ac:dyDescent="0.3">
      <c r="B124" s="40" t="s">
        <v>1144</v>
      </c>
      <c r="C124" s="40" t="s">
        <v>747</v>
      </c>
      <c r="D124" s="40" t="s">
        <v>748</v>
      </c>
      <c r="E124" s="40" t="s">
        <v>749</v>
      </c>
    </row>
    <row r="125" spans="2:22" ht="18.75" x14ac:dyDescent="0.3">
      <c r="B125" s="77" t="s">
        <v>27</v>
      </c>
      <c r="C125" s="704">
        <f>DATOS!$Z$72</f>
        <v>0</v>
      </c>
      <c r="D125" s="704">
        <f>DATOS!$Z$43</f>
        <v>0</v>
      </c>
      <c r="E125" s="704">
        <f>DATOS!$Z$73</f>
        <v>0</v>
      </c>
    </row>
    <row r="126" spans="2:22" x14ac:dyDescent="0.25">
      <c r="B126" s="1" t="s">
        <v>20</v>
      </c>
      <c r="C126" s="17">
        <v>0.5</v>
      </c>
      <c r="D126" s="17">
        <v>0.5</v>
      </c>
      <c r="E126" s="17">
        <v>1</v>
      </c>
    </row>
    <row r="127" spans="2:22" x14ac:dyDescent="0.25">
      <c r="B127" s="8" t="s">
        <v>17</v>
      </c>
      <c r="C127" s="705">
        <f>C125-C126</f>
        <v>-0.5</v>
      </c>
      <c r="D127" s="705">
        <f>D125-D126</f>
        <v>-0.5</v>
      </c>
      <c r="E127" s="705">
        <f>E126-E125</f>
        <v>1</v>
      </c>
    </row>
    <row r="134" spans="2:23" ht="15.75" thickBot="1" x14ac:dyDescent="0.3"/>
    <row r="135" spans="2:23" ht="27.75" thickTop="1" thickBot="1" x14ac:dyDescent="0.45">
      <c r="D135" s="1731" t="s">
        <v>1062</v>
      </c>
      <c r="E135" s="1732"/>
      <c r="F135" s="1732"/>
      <c r="G135" s="1732"/>
      <c r="H135" s="1732"/>
      <c r="I135" s="1732"/>
      <c r="J135" s="1732"/>
      <c r="K135" s="1732"/>
      <c r="L135" s="1732"/>
      <c r="M135" s="1732"/>
      <c r="N135" s="1733"/>
      <c r="R135" s="1739" t="s">
        <v>1065</v>
      </c>
      <c r="S135" s="1739"/>
      <c r="T135" s="1739"/>
      <c r="U135" s="1739"/>
      <c r="V135" s="1739"/>
      <c r="W135" s="1739"/>
    </row>
    <row r="136" spans="2:23" ht="15.75" thickTop="1" x14ac:dyDescent="0.25"/>
    <row r="138" spans="2:23" ht="15.75" thickBot="1" x14ac:dyDescent="0.3">
      <c r="B138" s="20" t="s">
        <v>1144</v>
      </c>
      <c r="C138" s="21" t="s">
        <v>0</v>
      </c>
      <c r="D138" s="21" t="s">
        <v>1</v>
      </c>
      <c r="E138" s="21" t="s">
        <v>2</v>
      </c>
      <c r="F138" s="21" t="s">
        <v>3</v>
      </c>
      <c r="G138" s="21" t="s">
        <v>4</v>
      </c>
      <c r="H138" s="21" t="s">
        <v>5</v>
      </c>
      <c r="I138" s="21" t="s">
        <v>6</v>
      </c>
      <c r="J138" s="21" t="s">
        <v>7</v>
      </c>
      <c r="K138" s="21" t="s">
        <v>8</v>
      </c>
      <c r="L138" s="21" t="s">
        <v>9</v>
      </c>
      <c r="M138" s="21" t="s">
        <v>10</v>
      </c>
      <c r="N138" s="22" t="s">
        <v>11</v>
      </c>
    </row>
    <row r="139" spans="2:23" ht="18.75" x14ac:dyDescent="0.3">
      <c r="B139" s="1436" t="s">
        <v>27</v>
      </c>
      <c r="C139" s="1485">
        <v>0</v>
      </c>
      <c r="D139" s="1485">
        <v>0</v>
      </c>
      <c r="E139" s="1485">
        <v>0</v>
      </c>
      <c r="F139" s="1485">
        <v>0</v>
      </c>
      <c r="G139" s="1485">
        <v>0</v>
      </c>
      <c r="H139" s="1485"/>
      <c r="I139" s="1485"/>
      <c r="J139" s="1485"/>
      <c r="K139" s="1485"/>
      <c r="L139" s="1485"/>
      <c r="M139" s="1485"/>
      <c r="N139" s="1485"/>
    </row>
    <row r="140" spans="2:23" x14ac:dyDescent="0.25">
      <c r="B140" s="1444" t="s">
        <v>20</v>
      </c>
      <c r="C140" s="1488">
        <v>0</v>
      </c>
      <c r="D140" s="1488">
        <v>0</v>
      </c>
      <c r="E140" s="1488">
        <v>0</v>
      </c>
      <c r="F140" s="1488">
        <v>0</v>
      </c>
      <c r="G140" s="1488">
        <v>0</v>
      </c>
      <c r="H140" s="1488">
        <v>0</v>
      </c>
      <c r="I140" s="1488">
        <v>0</v>
      </c>
      <c r="J140" s="1488">
        <v>0</v>
      </c>
      <c r="K140" s="1488">
        <v>0</v>
      </c>
      <c r="L140" s="1488">
        <v>0</v>
      </c>
      <c r="M140" s="1488">
        <v>0</v>
      </c>
      <c r="N140" s="1488">
        <v>0</v>
      </c>
    </row>
    <row r="141" spans="2:23" x14ac:dyDescent="0.25">
      <c r="B141" s="1445" t="s">
        <v>17</v>
      </c>
      <c r="C141" s="1499">
        <f>C140-C139</f>
        <v>0</v>
      </c>
      <c r="D141" s="1499">
        <f t="shared" ref="D141:N141" si="12">D140-D139</f>
        <v>0</v>
      </c>
      <c r="E141" s="1500">
        <f t="shared" si="12"/>
        <v>0</v>
      </c>
      <c r="F141" s="1499">
        <f t="shared" si="12"/>
        <v>0</v>
      </c>
      <c r="G141" s="1499">
        <f t="shared" si="12"/>
        <v>0</v>
      </c>
      <c r="H141" s="1499">
        <f t="shared" si="12"/>
        <v>0</v>
      </c>
      <c r="I141" s="1499">
        <f t="shared" si="12"/>
        <v>0</v>
      </c>
      <c r="J141" s="1499">
        <f t="shared" si="12"/>
        <v>0</v>
      </c>
      <c r="K141" s="1499">
        <f t="shared" si="12"/>
        <v>0</v>
      </c>
      <c r="L141" s="1499">
        <f t="shared" si="12"/>
        <v>0</v>
      </c>
      <c r="M141" s="1499">
        <f t="shared" si="12"/>
        <v>0</v>
      </c>
      <c r="N141" s="1499">
        <f t="shared" si="12"/>
        <v>0</v>
      </c>
    </row>
  </sheetData>
  <mergeCells count="27">
    <mergeCell ref="E72:I72"/>
    <mergeCell ref="R51:S51"/>
    <mergeCell ref="C58:M58"/>
    <mergeCell ref="Q58:T58"/>
    <mergeCell ref="C65:M65"/>
    <mergeCell ref="Q66:T66"/>
    <mergeCell ref="E4:I4"/>
    <mergeCell ref="D135:N135"/>
    <mergeCell ref="R135:W135"/>
    <mergeCell ref="C86:M86"/>
    <mergeCell ref="Q86:W86"/>
    <mergeCell ref="D106:J106"/>
    <mergeCell ref="S106:V106"/>
    <mergeCell ref="D121:J121"/>
    <mergeCell ref="R121:V121"/>
    <mergeCell ref="Q75:T75"/>
    <mergeCell ref="E23:I23"/>
    <mergeCell ref="R28:S28"/>
    <mergeCell ref="E32:I32"/>
    <mergeCell ref="Q41:T41"/>
    <mergeCell ref="E42:J42"/>
    <mergeCell ref="E51:I51"/>
    <mergeCell ref="R17:S17"/>
    <mergeCell ref="R1:S1"/>
    <mergeCell ref="W1:Z1"/>
    <mergeCell ref="AC1:AF1"/>
    <mergeCell ref="AI1:AO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9625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96257" r:id="rId3"/>
      </mc:Fallback>
    </mc:AlternateContent>
  </oleObjects>
  <tableParts count="12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B1:X132"/>
  <sheetViews>
    <sheetView tabSelected="1" zoomScale="98" zoomScaleNormal="98" workbookViewId="0">
      <selection activeCell="H7" sqref="H7"/>
    </sheetView>
  </sheetViews>
  <sheetFormatPr baseColWidth="10" defaultRowHeight="15" x14ac:dyDescent="0.25"/>
  <cols>
    <col min="1" max="1" width="8.140625" customWidth="1"/>
    <col min="2" max="2" width="43" customWidth="1"/>
    <col min="3" max="13" width="11.7109375" customWidth="1"/>
    <col min="14" max="14" width="14.42578125" bestFit="1" customWidth="1"/>
  </cols>
  <sheetData>
    <row r="1" spans="2:22" ht="15" customHeight="1" x14ac:dyDescent="0.25">
      <c r="R1" s="1727" t="s">
        <v>55</v>
      </c>
      <c r="S1" s="1727"/>
      <c r="T1" s="1742"/>
      <c r="U1" s="1742"/>
    </row>
    <row r="2" spans="2:22" ht="15" customHeight="1" x14ac:dyDescent="0.25"/>
    <row r="3" spans="2:22" ht="15" customHeight="1" thickBot="1" x14ac:dyDescent="0.3"/>
    <row r="4" spans="2:22" ht="15" customHeight="1" thickTop="1" thickBot="1" x14ac:dyDescent="0.3">
      <c r="E4" s="1746" t="s">
        <v>59</v>
      </c>
      <c r="F4" s="1747"/>
      <c r="G4" s="1747"/>
      <c r="H4" s="1747"/>
      <c r="I4" s="1748"/>
    </row>
    <row r="5" spans="2:22" ht="15" customHeight="1" thickTop="1" x14ac:dyDescent="0.25"/>
    <row r="6" spans="2:22" ht="15" customHeight="1" thickBot="1" x14ac:dyDescent="0.3">
      <c r="B6" s="499" t="s">
        <v>1147</v>
      </c>
      <c r="C6" s="501" t="s">
        <v>0</v>
      </c>
      <c r="D6" s="501" t="s">
        <v>1</v>
      </c>
      <c r="E6" s="501" t="s">
        <v>2</v>
      </c>
      <c r="F6" s="501" t="s">
        <v>3</v>
      </c>
      <c r="G6" s="501" t="s">
        <v>4</v>
      </c>
      <c r="H6" s="501" t="s">
        <v>5</v>
      </c>
      <c r="I6" s="501" t="s">
        <v>6</v>
      </c>
      <c r="J6" s="501" t="s">
        <v>7</v>
      </c>
      <c r="K6" s="501" t="s">
        <v>8</v>
      </c>
      <c r="L6" s="501" t="s">
        <v>9</v>
      </c>
      <c r="M6" s="501" t="s">
        <v>10</v>
      </c>
      <c r="N6" s="502" t="s">
        <v>11</v>
      </c>
    </row>
    <row r="7" spans="2:22" ht="15" customHeight="1" x14ac:dyDescent="0.25">
      <c r="B7" s="75" t="s">
        <v>38</v>
      </c>
      <c r="C7" s="694">
        <f>DATOS!C$3</f>
        <v>218405.28</v>
      </c>
      <c r="D7" s="694">
        <f>DATOS!E$3</f>
        <v>285804.81</v>
      </c>
      <c r="E7" s="694">
        <f>DATOS!G$3</f>
        <v>255670.59</v>
      </c>
      <c r="F7" s="694">
        <f>DATOS!I$3</f>
        <v>322936.45</v>
      </c>
      <c r="G7" s="694">
        <f>DATOS!K$3</f>
        <v>248715.98</v>
      </c>
      <c r="H7" s="694">
        <f>DATOS!M$3</f>
        <v>258335.97</v>
      </c>
      <c r="I7" s="694">
        <f>DATOS!O$3</f>
        <v>0</v>
      </c>
      <c r="J7" s="694">
        <f>DATOS!Q$3</f>
        <v>0</v>
      </c>
      <c r="K7" s="694">
        <f>DATOS!S$3</f>
        <v>0</v>
      </c>
      <c r="L7" s="694">
        <f>DATOS!U$3</f>
        <v>0</v>
      </c>
      <c r="M7" s="694">
        <f>DATOS!W$3</f>
        <v>0</v>
      </c>
      <c r="N7" s="694">
        <f>DATOS!Y$3</f>
        <v>0</v>
      </c>
    </row>
    <row r="8" spans="2:22" ht="15" customHeight="1" x14ac:dyDescent="0.25">
      <c r="B8" s="1" t="s">
        <v>56</v>
      </c>
      <c r="C8" s="495">
        <f>(DATOS!C$22)</f>
        <v>22</v>
      </c>
      <c r="D8" s="495">
        <f>DATOS!E$22</f>
        <v>19</v>
      </c>
      <c r="E8" s="495">
        <f>DATOS!G$22</f>
        <v>20</v>
      </c>
      <c r="F8" s="495">
        <f>DATOS!I$22</f>
        <v>21</v>
      </c>
      <c r="G8" s="495">
        <f>DATOS!K$22</f>
        <v>22</v>
      </c>
      <c r="H8" s="495">
        <f>DATOS!M$22</f>
        <v>21</v>
      </c>
      <c r="I8" s="495">
        <f>DATOS!O$22</f>
        <v>22</v>
      </c>
      <c r="J8" s="495">
        <f>DATOS!Q$22</f>
        <v>12</v>
      </c>
      <c r="K8" s="495">
        <f>DATOS!S$22</f>
        <v>20</v>
      </c>
      <c r="L8" s="495">
        <f>DATOS!U$22</f>
        <v>22</v>
      </c>
      <c r="M8" s="495">
        <f>DATOS!W$22</f>
        <v>21</v>
      </c>
      <c r="N8" s="495">
        <f>DATOS!Y$22</f>
        <v>14</v>
      </c>
    </row>
    <row r="9" spans="2:22" ht="15" customHeight="1" x14ac:dyDescent="0.25">
      <c r="B9" s="1" t="s">
        <v>57</v>
      </c>
      <c r="C9" s="496">
        <f>(DATOS!C$23)-1</f>
        <v>21.5</v>
      </c>
      <c r="D9" s="496">
        <f>DATOS!E$23</f>
        <v>27.799999999999997</v>
      </c>
      <c r="E9" s="496">
        <f>(DATOS!G$23)-4</f>
        <v>25.225000000000001</v>
      </c>
      <c r="F9" s="496">
        <f>(DATOS!I$23)-4</f>
        <v>22.971</v>
      </c>
      <c r="G9" s="496">
        <f>(DATOS!K$23)-4</f>
        <v>22.91</v>
      </c>
      <c r="H9" s="496">
        <f>(DATOS!M$23)-4</f>
        <v>23.45</v>
      </c>
      <c r="I9" s="496">
        <f>DATOS!O$23</f>
        <v>0</v>
      </c>
      <c r="J9" s="496">
        <f>DATOS!Q$23</f>
        <v>0</v>
      </c>
      <c r="K9" s="496">
        <f>DATOS!S$23</f>
        <v>0</v>
      </c>
      <c r="L9" s="496">
        <f>DATOS!U$23</f>
        <v>0</v>
      </c>
      <c r="M9" s="496">
        <f>DATOS!W$23</f>
        <v>0</v>
      </c>
      <c r="N9" s="496">
        <f>DATOS!Y$23</f>
        <v>0</v>
      </c>
    </row>
    <row r="10" spans="2:22" ht="15" customHeight="1" x14ac:dyDescent="0.3">
      <c r="B10" s="77" t="s">
        <v>27</v>
      </c>
      <c r="C10" s="497">
        <f>(C$7/C$8)/C$9</f>
        <v>461.744778012685</v>
      </c>
      <c r="D10" s="497">
        <f t="shared" ref="D10:N10" si="0">(D$7/D$8)/D$9</f>
        <v>541.09202953426734</v>
      </c>
      <c r="E10" s="497">
        <f t="shared" si="0"/>
        <v>506.78015857284441</v>
      </c>
      <c r="F10" s="497">
        <f t="shared" si="0"/>
        <v>669.44957513718134</v>
      </c>
      <c r="G10" s="497">
        <f t="shared" si="0"/>
        <v>493.46450537677077</v>
      </c>
      <c r="H10" s="497">
        <f t="shared" si="0"/>
        <v>524.59329881206213</v>
      </c>
      <c r="I10" s="497" t="e">
        <f t="shared" si="0"/>
        <v>#DIV/0!</v>
      </c>
      <c r="J10" s="497" t="e">
        <f t="shared" si="0"/>
        <v>#DIV/0!</v>
      </c>
      <c r="K10" s="497" t="e">
        <f t="shared" si="0"/>
        <v>#DIV/0!</v>
      </c>
      <c r="L10" s="497" t="e">
        <f t="shared" si="0"/>
        <v>#DIV/0!</v>
      </c>
      <c r="M10" s="497" t="e">
        <f t="shared" si="0"/>
        <v>#DIV/0!</v>
      </c>
      <c r="N10" s="497" t="e">
        <f t="shared" si="0"/>
        <v>#DIV/0!</v>
      </c>
    </row>
    <row r="11" spans="2:22" ht="15" customHeight="1" x14ac:dyDescent="0.25">
      <c r="B11" s="1" t="s">
        <v>20</v>
      </c>
      <c r="C11" s="496">
        <v>450</v>
      </c>
      <c r="D11" s="496">
        <v>450</v>
      </c>
      <c r="E11" s="496">
        <v>450</v>
      </c>
      <c r="F11" s="496">
        <v>450</v>
      </c>
      <c r="G11" s="496">
        <v>450</v>
      </c>
      <c r="H11" s="496">
        <v>450</v>
      </c>
      <c r="I11" s="496">
        <v>450</v>
      </c>
      <c r="J11" s="496">
        <v>400</v>
      </c>
      <c r="K11" s="496">
        <v>450</v>
      </c>
      <c r="L11" s="496">
        <v>450</v>
      </c>
      <c r="M11" s="496">
        <v>450</v>
      </c>
      <c r="N11" s="496">
        <v>400</v>
      </c>
    </row>
    <row r="12" spans="2:22" ht="15" customHeight="1" x14ac:dyDescent="0.25">
      <c r="B12" s="8" t="s">
        <v>17</v>
      </c>
      <c r="C12" s="498">
        <f>C10-C11</f>
        <v>11.744778012685003</v>
      </c>
      <c r="D12" s="498">
        <f t="shared" ref="D12:N12" si="1">D10-D11</f>
        <v>91.09202953426734</v>
      </c>
      <c r="E12" s="498">
        <f t="shared" si="1"/>
        <v>56.780158572844414</v>
      </c>
      <c r="F12" s="498">
        <f t="shared" si="1"/>
        <v>219.44957513718134</v>
      </c>
      <c r="G12" s="498">
        <f t="shared" si="1"/>
        <v>43.464505376770774</v>
      </c>
      <c r="H12" s="498">
        <f t="shared" si="1"/>
        <v>74.59329881206213</v>
      </c>
      <c r="I12" s="498" t="e">
        <f t="shared" si="1"/>
        <v>#DIV/0!</v>
      </c>
      <c r="J12" s="498" t="e">
        <f t="shared" si="1"/>
        <v>#DIV/0!</v>
      </c>
      <c r="K12" s="498" t="e">
        <f t="shared" si="1"/>
        <v>#DIV/0!</v>
      </c>
      <c r="L12" s="498" t="e">
        <f t="shared" si="1"/>
        <v>#DIV/0!</v>
      </c>
      <c r="M12" s="498" t="e">
        <f t="shared" si="1"/>
        <v>#DIV/0!</v>
      </c>
      <c r="N12" s="498" t="e">
        <f t="shared" si="1"/>
        <v>#DIV/0!</v>
      </c>
    </row>
    <row r="13" spans="2:22" ht="15" customHeight="1" thickBot="1" x14ac:dyDescent="0.3">
      <c r="Q13" s="1727" t="s">
        <v>58</v>
      </c>
      <c r="R13" s="1727"/>
      <c r="S13" s="1727"/>
      <c r="T13" s="1727"/>
      <c r="U13" s="1727"/>
      <c r="V13" s="1742"/>
    </row>
    <row r="14" spans="2:22" ht="15" customHeight="1" thickTop="1" thickBot="1" x14ac:dyDescent="0.45">
      <c r="C14" s="38"/>
      <c r="D14" s="50"/>
      <c r="E14" s="1746" t="s">
        <v>58</v>
      </c>
      <c r="F14" s="1747"/>
      <c r="G14" s="1747"/>
      <c r="H14" s="1747"/>
      <c r="I14" s="1747"/>
      <c r="J14" s="1747"/>
      <c r="K14" s="1748"/>
      <c r="L14" s="50"/>
      <c r="M14" s="50"/>
    </row>
    <row r="15" spans="2:22" ht="15" customHeight="1" thickTop="1" x14ac:dyDescent="0.25"/>
    <row r="16" spans="2:22" ht="15" customHeight="1" thickBot="1" x14ac:dyDescent="0.3">
      <c r="B16" s="500" t="s">
        <v>1148</v>
      </c>
      <c r="C16" s="503" t="s">
        <v>0</v>
      </c>
      <c r="D16" s="503" t="s">
        <v>1</v>
      </c>
      <c r="E16" s="503" t="s">
        <v>2</v>
      </c>
      <c r="F16" s="503" t="s">
        <v>3</v>
      </c>
      <c r="G16" s="503" t="s">
        <v>4</v>
      </c>
      <c r="H16" s="503" t="s">
        <v>5</v>
      </c>
      <c r="I16" s="503" t="s">
        <v>6</v>
      </c>
      <c r="J16" s="503" t="s">
        <v>7</v>
      </c>
      <c r="K16" s="503" t="s">
        <v>8</v>
      </c>
      <c r="L16" s="503" t="s">
        <v>9</v>
      </c>
      <c r="M16" s="503" t="s">
        <v>10</v>
      </c>
      <c r="N16" s="504" t="s">
        <v>11</v>
      </c>
    </row>
    <row r="17" spans="2:24" ht="15" customHeight="1" x14ac:dyDescent="0.25">
      <c r="B17" s="73" t="s">
        <v>60</v>
      </c>
      <c r="C17" s="686">
        <f>DATOS!C16</f>
        <v>6671.85</v>
      </c>
      <c r="D17" s="686">
        <f>DATOS!E16</f>
        <v>3626.81</v>
      </c>
      <c r="E17" s="686">
        <f>(DATOS!G16)-15000</f>
        <v>3429.9900000000016</v>
      </c>
      <c r="F17" s="686">
        <f>DATOS!I16</f>
        <v>4948.67</v>
      </c>
      <c r="G17" s="686">
        <f>DATOS!K16</f>
        <v>10000.86</v>
      </c>
      <c r="H17" s="686">
        <f>DATOS!M16</f>
        <v>0</v>
      </c>
      <c r="I17" s="686">
        <f>DATOS!O16</f>
        <v>0</v>
      </c>
      <c r="J17" s="686">
        <f>DATOS!Q16</f>
        <v>0</v>
      </c>
      <c r="K17" s="686">
        <f>DATOS!S16</f>
        <v>0</v>
      </c>
      <c r="L17" s="686">
        <f>DATOS!U16</f>
        <v>0</v>
      </c>
      <c r="M17" s="686">
        <f>DATOS!W16</f>
        <v>0</v>
      </c>
      <c r="N17" s="686">
        <f>DATOS!Y16</f>
        <v>0</v>
      </c>
      <c r="P17" s="25"/>
      <c r="Q17" s="25"/>
      <c r="R17" s="25"/>
      <c r="S17" s="25"/>
      <c r="T17" s="25"/>
      <c r="U17" s="25"/>
    </row>
    <row r="18" spans="2:24" ht="15" customHeight="1" x14ac:dyDescent="0.25">
      <c r="B18" s="71" t="s">
        <v>61</v>
      </c>
      <c r="C18" s="686">
        <f>DATOS!C$12</f>
        <v>52417.27</v>
      </c>
      <c r="D18" s="686">
        <f>DATOS!E$12</f>
        <v>68593.16</v>
      </c>
      <c r="E18" s="686">
        <f>DATOS!G$12</f>
        <v>61343.69</v>
      </c>
      <c r="F18" s="686">
        <f>DATOS!I$12</f>
        <v>77504.75</v>
      </c>
      <c r="G18" s="686">
        <f>DATOS!K$12</f>
        <v>59691.81</v>
      </c>
      <c r="H18" s="686">
        <f>DATOS!M$12</f>
        <v>0</v>
      </c>
      <c r="I18" s="686">
        <f>DATOS!O$12</f>
        <v>0</v>
      </c>
      <c r="J18" s="686">
        <f>DATOS!Q$12</f>
        <v>0</v>
      </c>
      <c r="K18" s="686">
        <f>DATOS!S$12</f>
        <v>0</v>
      </c>
      <c r="L18" s="686">
        <f>DATOS!U$12</f>
        <v>0</v>
      </c>
      <c r="M18" s="686">
        <f>DATOS!W$12</f>
        <v>0</v>
      </c>
      <c r="N18" s="686">
        <f>DATOS!Y$12</f>
        <v>0</v>
      </c>
      <c r="P18" s="25"/>
      <c r="Q18" s="1727"/>
      <c r="R18" s="1727"/>
      <c r="S18" s="1727"/>
      <c r="T18" s="1727"/>
      <c r="U18" s="1727"/>
      <c r="V18" s="1742"/>
    </row>
    <row r="19" spans="2:24" ht="15" customHeight="1" x14ac:dyDescent="0.25">
      <c r="B19" t="s">
        <v>62</v>
      </c>
      <c r="C19" s="687">
        <f>DATOS!C$6</f>
        <v>69178.91</v>
      </c>
      <c r="D19" s="687">
        <f>DATOS!E$6</f>
        <v>82709.88</v>
      </c>
      <c r="E19" s="687">
        <f>DATOS!G$6</f>
        <v>68626.98</v>
      </c>
      <c r="F19" s="687">
        <f>DATOS!I$6</f>
        <v>65358.879999999997</v>
      </c>
      <c r="G19" s="687">
        <f>DATOS!K$6</f>
        <v>70700.649999999994</v>
      </c>
      <c r="H19" s="687">
        <f>DATOS!M$6</f>
        <v>0</v>
      </c>
      <c r="I19" s="687">
        <f>DATOS!O$6</f>
        <v>0</v>
      </c>
      <c r="J19" s="687">
        <f>DATOS!Q$6</f>
        <v>0</v>
      </c>
      <c r="K19" s="687">
        <f>DATOS!S$6</f>
        <v>0</v>
      </c>
      <c r="L19" s="687">
        <f>DATOS!U$6</f>
        <v>0</v>
      </c>
      <c r="M19" s="687">
        <f>DATOS!W$6</f>
        <v>0</v>
      </c>
      <c r="N19" s="687">
        <f>DATOS!Y$6</f>
        <v>0</v>
      </c>
    </row>
    <row r="20" spans="2:24" ht="15" customHeight="1" x14ac:dyDescent="0.25">
      <c r="B20" s="76" t="s">
        <v>63</v>
      </c>
      <c r="C20" s="688">
        <f>DATOS!C$3</f>
        <v>218405.28</v>
      </c>
      <c r="D20" s="688">
        <f>DATOS!E$3</f>
        <v>285804.81</v>
      </c>
      <c r="E20" s="688">
        <f>DATOS!G$3</f>
        <v>255670.59</v>
      </c>
      <c r="F20" s="688">
        <f>DATOS!I$3</f>
        <v>322936.45</v>
      </c>
      <c r="G20" s="688">
        <f>DATOS!K$3</f>
        <v>248715.98</v>
      </c>
      <c r="H20" s="688">
        <f>DATOS!M$3</f>
        <v>258335.97</v>
      </c>
      <c r="I20" s="688">
        <f>DATOS!O$3</f>
        <v>0</v>
      </c>
      <c r="J20" s="688">
        <f>DATOS!Q$3</f>
        <v>0</v>
      </c>
      <c r="K20" s="688">
        <f>DATOS!S$3</f>
        <v>0</v>
      </c>
      <c r="L20" s="688">
        <f>DATOS!U$3</f>
        <v>0</v>
      </c>
      <c r="M20" s="688">
        <f>DATOS!W$3</f>
        <v>0</v>
      </c>
      <c r="N20" s="688">
        <f>DATOS!Y$3</f>
        <v>0</v>
      </c>
    </row>
    <row r="21" spans="2:24" ht="15" customHeight="1" x14ac:dyDescent="0.3">
      <c r="B21" s="77" t="s">
        <v>27</v>
      </c>
      <c r="C21" s="689"/>
      <c r="D21" s="689"/>
      <c r="E21" s="689">
        <f>(C17+D17+E17+C18+D18+E18+C19+D19+E19)/(C20+D20+E20)</f>
        <v>0.54824204768569729</v>
      </c>
      <c r="F21" s="689"/>
      <c r="G21" s="689"/>
      <c r="H21" s="689">
        <f>(F17+G17+H17+F18+G18+H18+F19+G19+H19)/(F20+G20+H20)</f>
        <v>0.34724053974730246</v>
      </c>
      <c r="I21" s="689"/>
      <c r="J21" s="689"/>
      <c r="K21" s="689" t="e">
        <f>(I17+J17+K17+I18+J18+K18+I19+J19+K19)/(I20+J20+K20)</f>
        <v>#DIV/0!</v>
      </c>
      <c r="L21" s="689"/>
      <c r="M21" s="689"/>
      <c r="N21" s="689" t="e">
        <f>(L17+M17+N17+L18+M18+N18+L19+M19+N19)/(L20+M20+N20)</f>
        <v>#DIV/0!</v>
      </c>
      <c r="R21" s="1727"/>
      <c r="S21" s="1727"/>
    </row>
    <row r="22" spans="2:24" ht="15" customHeight="1" x14ac:dyDescent="0.25">
      <c r="B22" s="1" t="s">
        <v>20</v>
      </c>
      <c r="C22" s="690"/>
      <c r="D22" s="690"/>
      <c r="E22" s="690">
        <v>0.55000000000000004</v>
      </c>
      <c r="F22" s="690"/>
      <c r="G22" s="690"/>
      <c r="H22" s="690">
        <v>0.55000000000000004</v>
      </c>
      <c r="I22" s="690"/>
      <c r="J22" s="690"/>
      <c r="K22" s="690">
        <v>0.55000000000000004</v>
      </c>
      <c r="L22" s="690"/>
      <c r="M22" s="690"/>
      <c r="N22" s="690">
        <v>0.55000000000000004</v>
      </c>
    </row>
    <row r="23" spans="2:24" ht="15" customHeight="1" x14ac:dyDescent="0.25">
      <c r="B23" s="8" t="s">
        <v>17</v>
      </c>
      <c r="C23" s="691"/>
      <c r="D23" s="691"/>
      <c r="E23" s="1566">
        <f>E22-E21</f>
        <v>1.7579523143027576E-3</v>
      </c>
      <c r="F23" s="691"/>
      <c r="G23" s="691"/>
      <c r="H23" s="691">
        <f>H22-H21</f>
        <v>0.20275946025269759</v>
      </c>
      <c r="I23" s="691"/>
      <c r="J23" s="691"/>
      <c r="K23" s="691" t="e">
        <f>K22-K21</f>
        <v>#DIV/0!</v>
      </c>
      <c r="L23" s="691"/>
      <c r="M23" s="691"/>
      <c r="N23" s="691" t="e">
        <f>N22-N21</f>
        <v>#DIV/0!</v>
      </c>
    </row>
    <row r="24" spans="2:24" ht="15" customHeight="1" x14ac:dyDescent="0.25"/>
    <row r="25" spans="2:24" ht="15" customHeight="1" x14ac:dyDescent="0.25">
      <c r="E25" s="1416"/>
      <c r="Q25" s="1736" t="s">
        <v>1051</v>
      </c>
      <c r="R25" s="1736"/>
      <c r="S25" s="1736"/>
      <c r="T25" s="1736"/>
      <c r="U25" s="1736"/>
      <c r="V25" s="1736"/>
      <c r="W25" s="1736"/>
      <c r="X25" s="1736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7"/>
      <c r="F28" s="487"/>
      <c r="G28" s="487"/>
      <c r="H28" s="487"/>
      <c r="I28" s="487"/>
    </row>
    <row r="29" spans="2:24" ht="15" customHeight="1" thickTop="1" thickBot="1" x14ac:dyDescent="0.3">
      <c r="E29" s="1746" t="s">
        <v>1051</v>
      </c>
      <c r="F29" s="1747"/>
      <c r="G29" s="1747"/>
      <c r="H29" s="1747"/>
      <c r="I29" s="1747"/>
      <c r="J29" s="1747"/>
      <c r="K29" s="1747"/>
      <c r="L29" s="1747"/>
      <c r="M29" s="1748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3" t="s">
        <v>1051</v>
      </c>
      <c r="C32" s="505" t="s">
        <v>0</v>
      </c>
      <c r="D32" s="505" t="s">
        <v>1</v>
      </c>
      <c r="E32" s="505" t="s">
        <v>2</v>
      </c>
      <c r="F32" s="505" t="s">
        <v>3</v>
      </c>
      <c r="G32" s="505" t="s">
        <v>4</v>
      </c>
      <c r="H32" s="505" t="s">
        <v>5</v>
      </c>
      <c r="I32" s="505" t="s">
        <v>6</v>
      </c>
      <c r="J32" s="505" t="s">
        <v>7</v>
      </c>
      <c r="K32" s="505" t="s">
        <v>8</v>
      </c>
      <c r="L32" s="505" t="s">
        <v>9</v>
      </c>
      <c r="M32" s="505" t="s">
        <v>10</v>
      </c>
      <c r="N32" s="506" t="s">
        <v>11</v>
      </c>
    </row>
    <row r="33" spans="2:24" ht="15" customHeight="1" x14ac:dyDescent="0.25">
      <c r="B33" s="508" t="s">
        <v>1051</v>
      </c>
      <c r="C33" s="538">
        <v>102</v>
      </c>
      <c r="D33" s="538">
        <v>101</v>
      </c>
      <c r="E33" s="538">
        <v>103</v>
      </c>
      <c r="F33" s="538">
        <v>104</v>
      </c>
      <c r="G33" s="538">
        <v>101</v>
      </c>
      <c r="H33" s="538"/>
      <c r="I33" s="538"/>
      <c r="J33" s="538"/>
      <c r="K33" s="538"/>
      <c r="L33" s="538"/>
      <c r="M33" s="538"/>
      <c r="N33" s="538"/>
    </row>
    <row r="34" spans="2:24" ht="15" customHeight="1" x14ac:dyDescent="0.25">
      <c r="B34" s="507" t="s">
        <v>384</v>
      </c>
      <c r="C34" s="539">
        <v>100</v>
      </c>
      <c r="D34" s="539">
        <v>100</v>
      </c>
      <c r="E34" s="539">
        <v>100</v>
      </c>
      <c r="F34" s="539">
        <v>100</v>
      </c>
      <c r="G34" s="539">
        <v>100</v>
      </c>
      <c r="H34" s="539">
        <v>100</v>
      </c>
      <c r="I34" s="539">
        <v>100</v>
      </c>
      <c r="J34" s="539">
        <v>100</v>
      </c>
      <c r="K34" s="539">
        <v>100</v>
      </c>
      <c r="L34" s="539">
        <v>100</v>
      </c>
      <c r="M34" s="539">
        <v>100</v>
      </c>
      <c r="N34" s="539">
        <v>100</v>
      </c>
      <c r="Q34" s="1736"/>
      <c r="R34" s="1736"/>
      <c r="S34" s="1736"/>
      <c r="T34" s="1736"/>
      <c r="U34" s="1736"/>
      <c r="V34" s="1736"/>
      <c r="W34" s="1736"/>
      <c r="X34" s="1736"/>
    </row>
    <row r="35" spans="2:24" ht="15" customHeight="1" x14ac:dyDescent="0.25">
      <c r="B35" s="492" t="s">
        <v>17</v>
      </c>
      <c r="C35" s="540">
        <f>C$34-C$33</f>
        <v>-2</v>
      </c>
      <c r="D35" s="540">
        <f t="shared" ref="D35:N35" si="2">D$34-D$33</f>
        <v>-1</v>
      </c>
      <c r="E35" s="540">
        <f t="shared" si="2"/>
        <v>-3</v>
      </c>
      <c r="F35" s="540">
        <f t="shared" si="2"/>
        <v>-4</v>
      </c>
      <c r="G35" s="540">
        <f t="shared" si="2"/>
        <v>-1</v>
      </c>
      <c r="H35" s="540">
        <f t="shared" si="2"/>
        <v>100</v>
      </c>
      <c r="I35" s="540">
        <f t="shared" si="2"/>
        <v>100</v>
      </c>
      <c r="J35" s="540">
        <f t="shared" si="2"/>
        <v>100</v>
      </c>
      <c r="K35" s="540">
        <f t="shared" si="2"/>
        <v>100</v>
      </c>
      <c r="L35" s="540">
        <f t="shared" si="2"/>
        <v>100</v>
      </c>
      <c r="M35" s="540">
        <f t="shared" si="2"/>
        <v>100</v>
      </c>
      <c r="N35" s="540">
        <f t="shared" si="2"/>
        <v>100</v>
      </c>
      <c r="Q35" s="1727"/>
      <c r="R35" s="1727"/>
      <c r="S35" s="1727"/>
      <c r="T35" s="1727"/>
    </row>
    <row r="36" spans="2:24" ht="15" customHeight="1" x14ac:dyDescent="0.4">
      <c r="E36" s="1749"/>
      <c r="F36" s="1749"/>
      <c r="G36" s="1749"/>
      <c r="H36" s="1749"/>
      <c r="I36" s="1749"/>
      <c r="J36" s="1750"/>
    </row>
    <row r="37" spans="2:24" ht="15" customHeight="1" x14ac:dyDescent="0.4">
      <c r="E37" s="484"/>
      <c r="F37" s="484"/>
      <c r="G37" s="484"/>
      <c r="H37" s="484"/>
      <c r="I37" s="484"/>
      <c r="J37" s="485"/>
      <c r="Q37" s="1736"/>
      <c r="R37" s="1736"/>
      <c r="S37" s="1736"/>
      <c r="T37" s="1736"/>
      <c r="U37" s="1736"/>
      <c r="V37" s="1736"/>
      <c r="W37" s="1736"/>
      <c r="X37" s="1736"/>
    </row>
    <row r="38" spans="2:24" ht="15" customHeight="1" x14ac:dyDescent="0.4">
      <c r="E38" s="484"/>
      <c r="F38" s="484"/>
      <c r="G38" s="484"/>
      <c r="H38" s="484"/>
      <c r="I38" s="484"/>
      <c r="J38" s="485"/>
    </row>
    <row r="39" spans="2:24" ht="15" customHeight="1" x14ac:dyDescent="0.4">
      <c r="E39" s="484"/>
      <c r="F39" s="484"/>
      <c r="G39" s="484"/>
      <c r="H39" s="484"/>
      <c r="I39" s="484"/>
      <c r="J39" s="485"/>
    </row>
    <row r="40" spans="2:24" ht="15" customHeight="1" x14ac:dyDescent="0.25">
      <c r="R40" s="1727" t="s">
        <v>1053</v>
      </c>
      <c r="S40" s="1727"/>
      <c r="T40" s="1727"/>
      <c r="U40" s="1727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751" t="s">
        <v>1052</v>
      </c>
      <c r="F42" s="1752"/>
      <c r="G42" s="1752"/>
      <c r="H42" s="1752"/>
      <c r="I42" s="1752"/>
      <c r="J42" s="1752"/>
      <c r="K42" s="1752"/>
      <c r="L42" s="1752"/>
      <c r="M42" s="1753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25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4" t="s">
        <v>1054</v>
      </c>
      <c r="C45" s="505" t="s">
        <v>0</v>
      </c>
      <c r="D45" s="505" t="s">
        <v>1</v>
      </c>
      <c r="E45" s="505" t="s">
        <v>2</v>
      </c>
      <c r="F45" s="505" t="s">
        <v>3</v>
      </c>
      <c r="G45" s="505" t="s">
        <v>4</v>
      </c>
      <c r="H45" s="505" t="s">
        <v>5</v>
      </c>
      <c r="I45" s="505" t="s">
        <v>6</v>
      </c>
      <c r="J45" s="505" t="s">
        <v>7</v>
      </c>
      <c r="K45" s="505" t="s">
        <v>8</v>
      </c>
      <c r="L45" s="505" t="s">
        <v>9</v>
      </c>
      <c r="M45" s="505" t="s">
        <v>10</v>
      </c>
      <c r="N45" s="506" t="s">
        <v>11</v>
      </c>
    </row>
    <row r="46" spans="2:24" ht="15" customHeight="1" x14ac:dyDescent="0.25">
      <c r="B46" s="510" t="s">
        <v>1055</v>
      </c>
      <c r="C46" s="552">
        <v>0.92</v>
      </c>
      <c r="D46" s="552">
        <v>0.9</v>
      </c>
      <c r="E46" s="552">
        <v>0.93</v>
      </c>
      <c r="F46" s="552">
        <v>0.9</v>
      </c>
      <c r="G46" s="552">
        <v>0.88</v>
      </c>
      <c r="H46" s="552"/>
      <c r="I46" s="552"/>
      <c r="J46" s="552"/>
      <c r="K46" s="552"/>
      <c r="L46" s="552"/>
      <c r="M46" s="552"/>
      <c r="N46" s="552"/>
      <c r="Q46" s="1727"/>
      <c r="R46" s="1727"/>
      <c r="S46" s="1727"/>
      <c r="T46" s="1727"/>
    </row>
    <row r="47" spans="2:24" ht="15" customHeight="1" x14ac:dyDescent="0.25">
      <c r="B47" s="509" t="s">
        <v>384</v>
      </c>
      <c r="C47" s="685">
        <v>0.85</v>
      </c>
      <c r="D47" s="685">
        <v>0.85</v>
      </c>
      <c r="E47" s="685">
        <v>0.85</v>
      </c>
      <c r="F47" s="685">
        <v>0.85</v>
      </c>
      <c r="G47" s="685">
        <v>0.85</v>
      </c>
      <c r="H47" s="685">
        <v>0.85</v>
      </c>
      <c r="I47" s="685">
        <v>0.85</v>
      </c>
      <c r="J47" s="685">
        <v>0.85</v>
      </c>
      <c r="K47" s="685">
        <v>0.85</v>
      </c>
      <c r="L47" s="685">
        <v>0.85</v>
      </c>
      <c r="M47" s="685">
        <v>0.85</v>
      </c>
      <c r="N47" s="685">
        <v>0.85</v>
      </c>
      <c r="Q47" s="1727"/>
      <c r="R47" s="1727"/>
      <c r="S47" s="1727"/>
      <c r="T47" s="1727"/>
    </row>
    <row r="48" spans="2:24" ht="15" customHeight="1" x14ac:dyDescent="0.25">
      <c r="B48" s="486" t="s">
        <v>17</v>
      </c>
      <c r="C48" s="489">
        <f>C$46-C$47</f>
        <v>7.0000000000000062E-2</v>
      </c>
      <c r="D48" s="489">
        <f t="shared" ref="D48:N48" si="3">D$46-D$47</f>
        <v>5.0000000000000044E-2</v>
      </c>
      <c r="E48" s="489">
        <f t="shared" si="3"/>
        <v>8.0000000000000071E-2</v>
      </c>
      <c r="F48" s="489">
        <f t="shared" si="3"/>
        <v>5.0000000000000044E-2</v>
      </c>
      <c r="G48" s="489">
        <f t="shared" si="3"/>
        <v>3.0000000000000027E-2</v>
      </c>
      <c r="H48" s="489">
        <f t="shared" si="3"/>
        <v>-0.85</v>
      </c>
      <c r="I48" s="489">
        <f t="shared" si="3"/>
        <v>-0.85</v>
      </c>
      <c r="J48" s="489">
        <f t="shared" si="3"/>
        <v>-0.85</v>
      </c>
      <c r="K48" s="489">
        <f t="shared" si="3"/>
        <v>-0.85</v>
      </c>
      <c r="L48" s="489">
        <f t="shared" si="3"/>
        <v>-0.85</v>
      </c>
      <c r="M48" s="489">
        <f t="shared" si="3"/>
        <v>-0.85</v>
      </c>
      <c r="N48" s="489">
        <f t="shared" si="3"/>
        <v>-0.85</v>
      </c>
    </row>
    <row r="49" spans="2:22" ht="15" customHeight="1" x14ac:dyDescent="0.25">
      <c r="B49" s="43"/>
      <c r="C49" s="54"/>
    </row>
    <row r="50" spans="2:22" ht="15" customHeight="1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736" t="s">
        <v>372</v>
      </c>
      <c r="R51" s="1739"/>
      <c r="S51" s="1739"/>
      <c r="T51" s="1739"/>
      <c r="U51" s="1739"/>
      <c r="V51" s="1739"/>
    </row>
    <row r="52" spans="2:22" ht="17.25" thickTop="1" thickBot="1" x14ac:dyDescent="0.3">
      <c r="E52" s="1751" t="s">
        <v>372</v>
      </c>
      <c r="F52" s="1752"/>
      <c r="G52" s="1752"/>
      <c r="H52" s="1752"/>
      <c r="I52" s="1752"/>
      <c r="J52" s="1752"/>
      <c r="K52" s="1752"/>
      <c r="L52" s="1752"/>
      <c r="M52" s="1753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4" t="s">
        <v>372</v>
      </c>
      <c r="C55" s="505" t="s">
        <v>0</v>
      </c>
      <c r="D55" s="505" t="s">
        <v>1</v>
      </c>
      <c r="E55" s="505" t="s">
        <v>2</v>
      </c>
      <c r="F55" s="505" t="s">
        <v>3</v>
      </c>
      <c r="G55" s="505" t="s">
        <v>4</v>
      </c>
      <c r="H55" s="505" t="s">
        <v>5</v>
      </c>
      <c r="I55" s="505" t="s">
        <v>6</v>
      </c>
      <c r="J55" s="505" t="s">
        <v>7</v>
      </c>
      <c r="K55" s="505" t="s">
        <v>8</v>
      </c>
      <c r="L55" s="505" t="s">
        <v>9</v>
      </c>
      <c r="M55" s="505" t="s">
        <v>10</v>
      </c>
      <c r="N55" s="506" t="s">
        <v>11</v>
      </c>
    </row>
    <row r="56" spans="2:22" x14ac:dyDescent="0.25">
      <c r="B56" s="510" t="s">
        <v>382</v>
      </c>
      <c r="C56" s="538">
        <v>198</v>
      </c>
      <c r="D56" s="538">
        <v>211</v>
      </c>
      <c r="E56" s="538">
        <v>172</v>
      </c>
      <c r="F56" s="538">
        <v>196</v>
      </c>
      <c r="G56" s="538">
        <v>181</v>
      </c>
      <c r="H56" s="538"/>
      <c r="I56" s="538"/>
      <c r="J56" s="538"/>
      <c r="K56" s="538"/>
      <c r="L56" s="538"/>
      <c r="M56" s="538"/>
      <c r="N56" s="538"/>
    </row>
    <row r="57" spans="2:22" x14ac:dyDescent="0.25">
      <c r="B57" s="509" t="s">
        <v>384</v>
      </c>
      <c r="C57" s="530">
        <v>225</v>
      </c>
      <c r="D57" s="530">
        <v>225</v>
      </c>
      <c r="E57" s="530">
        <v>225</v>
      </c>
      <c r="F57" s="530">
        <v>225</v>
      </c>
      <c r="G57" s="530">
        <v>225</v>
      </c>
      <c r="H57" s="530">
        <v>225</v>
      </c>
      <c r="I57" s="530">
        <v>225</v>
      </c>
      <c r="J57" s="530">
        <v>225</v>
      </c>
      <c r="K57" s="530">
        <v>225</v>
      </c>
      <c r="L57" s="530">
        <v>225</v>
      </c>
      <c r="M57" s="530">
        <v>225</v>
      </c>
      <c r="N57" s="530">
        <v>225</v>
      </c>
    </row>
    <row r="58" spans="2:22" x14ac:dyDescent="0.25">
      <c r="B58" s="486" t="s">
        <v>17</v>
      </c>
      <c r="C58" s="540">
        <f>C$57-C$56</f>
        <v>27</v>
      </c>
      <c r="D58" s="540">
        <f t="shared" ref="D58:N58" si="4">D$57-D$56</f>
        <v>14</v>
      </c>
      <c r="E58" s="540">
        <f t="shared" si="4"/>
        <v>53</v>
      </c>
      <c r="F58" s="540">
        <f t="shared" si="4"/>
        <v>29</v>
      </c>
      <c r="G58" s="540">
        <f t="shared" si="4"/>
        <v>44</v>
      </c>
      <c r="H58" s="540">
        <f t="shared" si="4"/>
        <v>225</v>
      </c>
      <c r="I58" s="540">
        <f t="shared" si="4"/>
        <v>225</v>
      </c>
      <c r="J58" s="540">
        <f t="shared" si="4"/>
        <v>225</v>
      </c>
      <c r="K58" s="540">
        <f t="shared" si="4"/>
        <v>225</v>
      </c>
      <c r="L58" s="540">
        <f t="shared" si="4"/>
        <v>225</v>
      </c>
      <c r="M58" s="540">
        <f t="shared" si="4"/>
        <v>225</v>
      </c>
      <c r="N58" s="540">
        <f t="shared" si="4"/>
        <v>225</v>
      </c>
    </row>
    <row r="60" spans="2:22" x14ac:dyDescent="0.25">
      <c r="Q60" s="1736" t="s">
        <v>373</v>
      </c>
      <c r="R60" s="1736"/>
      <c r="S60" s="1736"/>
      <c r="T60" s="1736"/>
      <c r="U60" s="1736"/>
      <c r="V60" s="1736"/>
    </row>
    <row r="61" spans="2:22" ht="15.75" thickBot="1" x14ac:dyDescent="0.3"/>
    <row r="62" spans="2:22" ht="17.25" thickTop="1" thickBot="1" x14ac:dyDescent="0.3">
      <c r="E62" s="1751" t="s">
        <v>373</v>
      </c>
      <c r="F62" s="1752"/>
      <c r="G62" s="1752"/>
      <c r="H62" s="1752"/>
      <c r="I62" s="1752"/>
      <c r="J62" s="1752"/>
      <c r="K62" s="1752"/>
      <c r="L62" s="1752"/>
      <c r="M62" s="1753"/>
      <c r="R62" s="1736" t="s">
        <v>404</v>
      </c>
      <c r="S62" s="1736"/>
      <c r="T62" s="1736"/>
      <c r="U62" s="1736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4" t="s">
        <v>373</v>
      </c>
      <c r="C65" s="505" t="s">
        <v>0</v>
      </c>
      <c r="D65" s="505" t="s">
        <v>1</v>
      </c>
      <c r="E65" s="505" t="s">
        <v>2</v>
      </c>
      <c r="F65" s="505" t="s">
        <v>3</v>
      </c>
      <c r="G65" s="505" t="s">
        <v>4</v>
      </c>
      <c r="H65" s="505" t="s">
        <v>5</v>
      </c>
      <c r="I65" s="505" t="s">
        <v>6</v>
      </c>
      <c r="J65" s="505" t="s">
        <v>7</v>
      </c>
      <c r="K65" s="505" t="s">
        <v>8</v>
      </c>
      <c r="L65" s="505" t="s">
        <v>9</v>
      </c>
      <c r="M65" s="505" t="s">
        <v>10</v>
      </c>
      <c r="N65" s="506" t="s">
        <v>11</v>
      </c>
    </row>
    <row r="66" spans="2:23" x14ac:dyDescent="0.25">
      <c r="B66" s="510" t="s">
        <v>383</v>
      </c>
      <c r="C66" s="552">
        <v>1</v>
      </c>
      <c r="D66" s="488">
        <v>1</v>
      </c>
      <c r="E66" s="488">
        <v>1</v>
      </c>
      <c r="F66" s="488">
        <v>1</v>
      </c>
      <c r="G66" s="488">
        <v>1</v>
      </c>
      <c r="H66" s="488"/>
      <c r="I66" s="488"/>
      <c r="J66" s="488"/>
      <c r="K66" s="488"/>
      <c r="L66" s="488"/>
      <c r="M66" s="488"/>
      <c r="N66" s="488"/>
    </row>
    <row r="67" spans="2:23" x14ac:dyDescent="0.25">
      <c r="B67" s="509" t="s">
        <v>384</v>
      </c>
      <c r="C67" s="490">
        <v>1</v>
      </c>
      <c r="D67" s="490">
        <v>1</v>
      </c>
      <c r="E67" s="490">
        <v>1</v>
      </c>
      <c r="F67" s="490">
        <v>1</v>
      </c>
      <c r="G67" s="490">
        <v>1</v>
      </c>
      <c r="H67" s="490">
        <v>1</v>
      </c>
      <c r="I67" s="490">
        <v>1</v>
      </c>
      <c r="J67" s="490">
        <v>1</v>
      </c>
      <c r="K67" s="490">
        <v>1</v>
      </c>
      <c r="L67" s="490">
        <v>1</v>
      </c>
      <c r="M67" s="490">
        <v>1</v>
      </c>
      <c r="N67" s="490">
        <v>1</v>
      </c>
    </row>
    <row r="68" spans="2:23" x14ac:dyDescent="0.25">
      <c r="B68" s="486" t="s">
        <v>17</v>
      </c>
      <c r="C68" s="489">
        <f t="shared" ref="C68:H68" si="5">C66-C67</f>
        <v>0</v>
      </c>
      <c r="D68" s="489">
        <f t="shared" si="5"/>
        <v>0</v>
      </c>
      <c r="E68" s="489">
        <f t="shared" si="5"/>
        <v>0</v>
      </c>
      <c r="F68" s="489">
        <f t="shared" si="5"/>
        <v>0</v>
      </c>
      <c r="G68" s="489">
        <f t="shared" si="5"/>
        <v>0</v>
      </c>
      <c r="H68" s="489">
        <f t="shared" si="5"/>
        <v>-1</v>
      </c>
      <c r="I68" s="489">
        <f t="shared" ref="I68:N68" si="6">I66-I67</f>
        <v>-1</v>
      </c>
      <c r="J68" s="489">
        <f t="shared" si="6"/>
        <v>-1</v>
      </c>
      <c r="K68" s="489">
        <f t="shared" si="6"/>
        <v>-1</v>
      </c>
      <c r="L68" s="489">
        <f t="shared" si="6"/>
        <v>-1</v>
      </c>
      <c r="M68" s="489">
        <f t="shared" si="6"/>
        <v>-1</v>
      </c>
      <c r="N68" s="489">
        <f t="shared" si="6"/>
        <v>-1</v>
      </c>
    </row>
    <row r="70" spans="2:23" x14ac:dyDescent="0.25">
      <c r="Q70" s="1736" t="s">
        <v>374</v>
      </c>
      <c r="R70" s="1736"/>
      <c r="S70" s="1736"/>
      <c r="T70" s="1736"/>
      <c r="U70" s="1736"/>
      <c r="V70" s="1736"/>
      <c r="W70" s="1736"/>
    </row>
    <row r="75" spans="2:23" ht="15.75" thickBot="1" x14ac:dyDescent="0.3"/>
    <row r="76" spans="2:23" ht="17.25" thickTop="1" thickBot="1" x14ac:dyDescent="0.3">
      <c r="E76" s="1751" t="s">
        <v>374</v>
      </c>
      <c r="F76" s="1752"/>
      <c r="G76" s="1752"/>
      <c r="H76" s="1752"/>
      <c r="I76" s="1752"/>
      <c r="J76" s="1752"/>
      <c r="K76" s="1752"/>
      <c r="L76" s="1752"/>
      <c r="M76" s="1753"/>
      <c r="R76" s="1736" t="s">
        <v>374</v>
      </c>
      <c r="S76" s="1739"/>
      <c r="T76" s="1739"/>
      <c r="U76" s="1739"/>
      <c r="V76" s="1739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5.75" thickBot="1" x14ac:dyDescent="0.3">
      <c r="B79" s="494" t="s">
        <v>374</v>
      </c>
      <c r="C79" s="505" t="s">
        <v>0</v>
      </c>
      <c r="D79" s="505" t="s">
        <v>1</v>
      </c>
      <c r="E79" s="505" t="s">
        <v>2</v>
      </c>
      <c r="F79" s="505" t="s">
        <v>3</v>
      </c>
      <c r="G79" s="505" t="s">
        <v>4</v>
      </c>
      <c r="H79" s="505" t="s">
        <v>5</v>
      </c>
      <c r="I79" s="505" t="s">
        <v>6</v>
      </c>
      <c r="J79" s="505" t="s">
        <v>7</v>
      </c>
      <c r="K79" s="505" t="s">
        <v>8</v>
      </c>
      <c r="L79" s="505" t="s">
        <v>9</v>
      </c>
      <c r="M79" s="505" t="s">
        <v>10</v>
      </c>
      <c r="N79" s="506" t="s">
        <v>11</v>
      </c>
    </row>
    <row r="80" spans="2:23" x14ac:dyDescent="0.25">
      <c r="B80" s="491" t="s">
        <v>403</v>
      </c>
      <c r="C80" s="538">
        <f>DATOS!C$64</f>
        <v>0</v>
      </c>
      <c r="D80" s="538">
        <f>DATOS!E$64</f>
        <v>0</v>
      </c>
      <c r="E80" s="538">
        <f>DATOS!G$64</f>
        <v>0</v>
      </c>
      <c r="F80" s="538">
        <f>DATOS!I$64</f>
        <v>0</v>
      </c>
      <c r="G80" s="538">
        <f>DATOS!K$64</f>
        <v>0</v>
      </c>
      <c r="H80" s="538">
        <f>DATOS!M$64</f>
        <v>0</v>
      </c>
      <c r="I80" s="538">
        <f>DATOS!O$64</f>
        <v>0</v>
      </c>
      <c r="J80" s="538">
        <f>DATOS!Q$64</f>
        <v>0</v>
      </c>
      <c r="K80" s="538">
        <f>DATOS!S$64</f>
        <v>0</v>
      </c>
      <c r="L80" s="538">
        <f>DATOS!U$64</f>
        <v>0</v>
      </c>
      <c r="M80" s="538">
        <f>DATOS!W$64</f>
        <v>0</v>
      </c>
      <c r="N80" s="538">
        <f>DATOS!Y$64</f>
        <v>0</v>
      </c>
    </row>
    <row r="81" spans="2:22" x14ac:dyDescent="0.25">
      <c r="B81" s="510" t="s">
        <v>27</v>
      </c>
      <c r="C81" s="538"/>
      <c r="D81" s="538"/>
      <c r="E81" s="538">
        <f>AVERAGE(C80:E80)</f>
        <v>0</v>
      </c>
      <c r="F81" s="538"/>
      <c r="G81" s="538"/>
      <c r="H81" s="538">
        <f>AVERAGE(F80:H80)</f>
        <v>0</v>
      </c>
      <c r="I81" s="538"/>
      <c r="J81" s="538"/>
      <c r="K81" s="538">
        <f>AVERAGE(I80:K80)</f>
        <v>0</v>
      </c>
      <c r="L81" s="538"/>
      <c r="M81" s="538"/>
      <c r="N81" s="538">
        <f>AVERAGE(L80:N80)</f>
        <v>0</v>
      </c>
    </row>
    <row r="82" spans="2:22" x14ac:dyDescent="0.25">
      <c r="B82" s="509" t="s">
        <v>384</v>
      </c>
      <c r="C82" s="539">
        <v>0</v>
      </c>
      <c r="D82" s="539">
        <v>0</v>
      </c>
      <c r="E82" s="539">
        <v>0</v>
      </c>
      <c r="F82" s="539">
        <v>0</v>
      </c>
      <c r="G82" s="539">
        <v>0</v>
      </c>
      <c r="H82" s="539">
        <v>0</v>
      </c>
      <c r="I82" s="539">
        <v>0</v>
      </c>
      <c r="J82" s="539">
        <v>0</v>
      </c>
      <c r="K82" s="539">
        <v>0</v>
      </c>
      <c r="L82" s="539">
        <v>0</v>
      </c>
      <c r="M82" s="539">
        <v>0</v>
      </c>
      <c r="N82" s="539">
        <v>0</v>
      </c>
    </row>
    <row r="83" spans="2:22" x14ac:dyDescent="0.25">
      <c r="B83" s="486" t="s">
        <v>17</v>
      </c>
      <c r="C83" s="540"/>
      <c r="D83" s="540"/>
      <c r="E83" s="540">
        <f>E82-E81</f>
        <v>0</v>
      </c>
      <c r="F83" s="540"/>
      <c r="G83" s="540"/>
      <c r="H83" s="540">
        <f>H82-H81</f>
        <v>0</v>
      </c>
      <c r="I83" s="540"/>
      <c r="J83" s="540"/>
      <c r="K83" s="540">
        <f>K82-K81</f>
        <v>0</v>
      </c>
      <c r="L83" s="540"/>
      <c r="M83" s="540"/>
      <c r="N83" s="540">
        <f>N82-N81</f>
        <v>0</v>
      </c>
    </row>
    <row r="89" spans="2:22" ht="15.75" thickBot="1" x14ac:dyDescent="0.3"/>
    <row r="90" spans="2:22" ht="17.25" thickTop="1" thickBot="1" x14ac:dyDescent="0.3">
      <c r="E90" s="1751" t="s">
        <v>1046</v>
      </c>
      <c r="F90" s="1752"/>
      <c r="G90" s="1752"/>
      <c r="H90" s="1752"/>
      <c r="I90" s="1752"/>
      <c r="J90" s="1752"/>
      <c r="K90" s="1752"/>
      <c r="L90" s="1752"/>
      <c r="M90" s="1753"/>
    </row>
    <row r="91" spans="2:22" ht="16.5" thickTop="1" thickBot="1" x14ac:dyDescent="0.3">
      <c r="R91" s="1739" t="s">
        <v>1047</v>
      </c>
      <c r="S91" s="1739"/>
      <c r="T91" s="1739"/>
      <c r="U91" s="1739"/>
      <c r="V91" s="1739"/>
    </row>
    <row r="92" spans="2:22" ht="15.75" thickBot="1" x14ac:dyDescent="0.3">
      <c r="B92" s="494" t="s">
        <v>1046</v>
      </c>
      <c r="C92" s="505" t="s">
        <v>0</v>
      </c>
      <c r="D92" s="505" t="s">
        <v>1</v>
      </c>
      <c r="E92" s="505" t="s">
        <v>2</v>
      </c>
      <c r="F92" s="505" t="s">
        <v>3</v>
      </c>
      <c r="G92" s="505" t="s">
        <v>4</v>
      </c>
      <c r="H92" s="505" t="s">
        <v>5</v>
      </c>
      <c r="I92" s="505" t="s">
        <v>6</v>
      </c>
      <c r="J92" s="505" t="s">
        <v>7</v>
      </c>
      <c r="K92" s="505" t="s">
        <v>8</v>
      </c>
      <c r="L92" s="505" t="s">
        <v>9</v>
      </c>
      <c r="M92" s="505" t="s">
        <v>10</v>
      </c>
      <c r="N92" s="506" t="s">
        <v>11</v>
      </c>
    </row>
    <row r="93" spans="2:22" x14ac:dyDescent="0.25">
      <c r="B93" s="491" t="s">
        <v>1046</v>
      </c>
      <c r="C93" s="552">
        <v>0.92</v>
      </c>
      <c r="D93" s="552">
        <v>1.03</v>
      </c>
      <c r="E93" s="552">
        <v>1.04</v>
      </c>
      <c r="F93" s="552">
        <v>1.08</v>
      </c>
      <c r="G93" s="552">
        <v>1.02</v>
      </c>
      <c r="H93" s="552">
        <v>1.05</v>
      </c>
      <c r="I93" s="552"/>
      <c r="J93" s="552"/>
      <c r="K93" s="552"/>
      <c r="L93" s="552"/>
      <c r="M93" s="552"/>
      <c r="N93" s="552"/>
    </row>
    <row r="94" spans="2:22" x14ac:dyDescent="0.25">
      <c r="B94" s="510" t="s">
        <v>27</v>
      </c>
      <c r="C94" s="1491"/>
      <c r="D94" s="1491"/>
      <c r="E94" s="1491"/>
      <c r="F94" s="1491"/>
      <c r="G94" s="1491"/>
      <c r="H94" s="1491"/>
      <c r="I94" s="1491"/>
      <c r="J94" s="1491"/>
      <c r="K94" s="1491"/>
      <c r="L94" s="1491"/>
      <c r="M94" s="1491"/>
      <c r="N94" s="1491"/>
    </row>
    <row r="95" spans="2:22" x14ac:dyDescent="0.25">
      <c r="B95" s="1483" t="s">
        <v>384</v>
      </c>
      <c r="C95" s="1492">
        <v>0.9</v>
      </c>
      <c r="D95" s="1492">
        <v>0.9</v>
      </c>
      <c r="E95" s="1492">
        <v>0.9</v>
      </c>
      <c r="F95" s="1492">
        <v>0.9</v>
      </c>
      <c r="G95" s="1492">
        <v>0.9</v>
      </c>
      <c r="H95" s="1492">
        <v>0.9</v>
      </c>
      <c r="I95" s="1492">
        <v>0.9</v>
      </c>
      <c r="J95" s="1492">
        <v>0.9</v>
      </c>
      <c r="K95" s="1492">
        <v>0.9</v>
      </c>
      <c r="L95" s="1492">
        <v>0.9</v>
      </c>
      <c r="M95" s="1492">
        <v>0.9</v>
      </c>
      <c r="N95" s="1492">
        <v>0.9</v>
      </c>
    </row>
    <row r="96" spans="2:22" x14ac:dyDescent="0.25">
      <c r="B96" s="1493" t="s">
        <v>17</v>
      </c>
      <c r="C96" s="1494">
        <f>C94-C95</f>
        <v>-0.9</v>
      </c>
      <c r="D96" s="1494">
        <f t="shared" ref="D96:N96" si="7">D94-D95</f>
        <v>-0.9</v>
      </c>
      <c r="E96" s="1494">
        <f t="shared" si="7"/>
        <v>-0.9</v>
      </c>
      <c r="F96" s="1494">
        <f t="shared" si="7"/>
        <v>-0.9</v>
      </c>
      <c r="G96" s="1494">
        <f t="shared" si="7"/>
        <v>-0.9</v>
      </c>
      <c r="H96" s="1494">
        <f t="shared" si="7"/>
        <v>-0.9</v>
      </c>
      <c r="I96" s="1494">
        <f t="shared" si="7"/>
        <v>-0.9</v>
      </c>
      <c r="J96" s="1494">
        <f t="shared" si="7"/>
        <v>-0.9</v>
      </c>
      <c r="K96" s="1494">
        <f t="shared" si="7"/>
        <v>-0.9</v>
      </c>
      <c r="L96" s="1494">
        <f t="shared" si="7"/>
        <v>-0.9</v>
      </c>
      <c r="M96" s="1494">
        <f t="shared" si="7"/>
        <v>-0.9</v>
      </c>
      <c r="N96" s="1494">
        <f t="shared" si="7"/>
        <v>-0.9</v>
      </c>
    </row>
    <row r="102" spans="2:23" ht="15.75" thickBot="1" x14ac:dyDescent="0.3"/>
    <row r="103" spans="2:23" ht="17.25" thickTop="1" thickBot="1" x14ac:dyDescent="0.3">
      <c r="E103" s="1751" t="s">
        <v>1048</v>
      </c>
      <c r="F103" s="1752"/>
      <c r="G103" s="1752"/>
      <c r="H103" s="1752"/>
      <c r="I103" s="1752"/>
      <c r="J103" s="1752"/>
      <c r="K103" s="1752"/>
      <c r="L103" s="1752"/>
      <c r="M103" s="1753"/>
    </row>
    <row r="104" spans="2:23" ht="16.5" thickTop="1" thickBot="1" x14ac:dyDescent="0.3">
      <c r="Q104" s="1739" t="s">
        <v>1050</v>
      </c>
      <c r="R104" s="1739"/>
      <c r="S104" s="1739"/>
      <c r="T104" s="1739"/>
      <c r="U104" s="1739"/>
      <c r="V104" s="1739"/>
      <c r="W104" s="1739"/>
    </row>
    <row r="105" spans="2:23" ht="29.25" customHeight="1" thickBot="1" x14ac:dyDescent="0.3">
      <c r="B105" s="493" t="s">
        <v>1049</v>
      </c>
      <c r="C105" s="505" t="s">
        <v>0</v>
      </c>
      <c r="D105" s="505" t="s">
        <v>1</v>
      </c>
      <c r="E105" s="505" t="s">
        <v>2</v>
      </c>
      <c r="F105" s="505" t="s">
        <v>3</v>
      </c>
      <c r="G105" s="505" t="s">
        <v>4</v>
      </c>
      <c r="H105" s="505" t="s">
        <v>5</v>
      </c>
      <c r="I105" s="505" t="s">
        <v>6</v>
      </c>
      <c r="J105" s="505" t="s">
        <v>7</v>
      </c>
      <c r="K105" s="505" t="s">
        <v>8</v>
      </c>
      <c r="L105" s="505" t="s">
        <v>9</v>
      </c>
      <c r="M105" s="505" t="s">
        <v>10</v>
      </c>
      <c r="N105" s="506" t="s">
        <v>11</v>
      </c>
    </row>
    <row r="106" spans="2:23" x14ac:dyDescent="0.25">
      <c r="B106" s="491" t="s">
        <v>1049</v>
      </c>
      <c r="C106" s="538">
        <v>4</v>
      </c>
      <c r="D106" s="538">
        <v>2.56</v>
      </c>
      <c r="E106" s="538">
        <v>1.59</v>
      </c>
      <c r="F106" s="538">
        <v>2.4500000000000002</v>
      </c>
      <c r="G106" s="538">
        <v>5</v>
      </c>
      <c r="H106" s="538">
        <v>4</v>
      </c>
      <c r="I106" s="538"/>
      <c r="J106" s="538"/>
      <c r="K106" s="538"/>
      <c r="L106" s="538"/>
      <c r="M106" s="538"/>
      <c r="N106" s="538"/>
    </row>
    <row r="107" spans="2:23" x14ac:dyDescent="0.25">
      <c r="B107" s="510" t="s">
        <v>27</v>
      </c>
      <c r="C107" s="538"/>
      <c r="D107" s="538"/>
      <c r="E107" s="538"/>
      <c r="F107" s="538"/>
      <c r="G107" s="538"/>
      <c r="H107" s="538"/>
      <c r="I107" s="538"/>
      <c r="J107" s="538"/>
      <c r="K107" s="538"/>
      <c r="L107" s="538"/>
      <c r="M107" s="538"/>
      <c r="N107" s="538"/>
    </row>
    <row r="108" spans="2:23" x14ac:dyDescent="0.25">
      <c r="B108" s="1483" t="s">
        <v>384</v>
      </c>
      <c r="C108" s="1495">
        <v>15</v>
      </c>
      <c r="D108" s="1495">
        <v>15</v>
      </c>
      <c r="E108" s="1495">
        <v>15</v>
      </c>
      <c r="F108" s="1495">
        <v>15</v>
      </c>
      <c r="G108" s="1495">
        <v>15</v>
      </c>
      <c r="H108" s="1495">
        <v>15</v>
      </c>
      <c r="I108" s="1495">
        <v>15</v>
      </c>
      <c r="J108" s="1495">
        <v>15</v>
      </c>
      <c r="K108" s="1495">
        <v>15</v>
      </c>
      <c r="L108" s="1495">
        <v>15</v>
      </c>
      <c r="M108" s="1495">
        <v>15</v>
      </c>
      <c r="N108" s="1495">
        <v>15</v>
      </c>
    </row>
    <row r="109" spans="2:23" x14ac:dyDescent="0.25">
      <c r="B109" s="1493" t="s">
        <v>17</v>
      </c>
      <c r="C109" s="1496">
        <f>C108-C107</f>
        <v>15</v>
      </c>
      <c r="D109" s="1496">
        <f t="shared" ref="D109:N109" si="8">D108-D107</f>
        <v>15</v>
      </c>
      <c r="E109" s="1496">
        <f t="shared" si="8"/>
        <v>15</v>
      </c>
      <c r="F109" s="1497">
        <f t="shared" si="8"/>
        <v>15</v>
      </c>
      <c r="G109" s="1496">
        <f t="shared" si="8"/>
        <v>15</v>
      </c>
      <c r="H109" s="1496">
        <f t="shared" si="8"/>
        <v>15</v>
      </c>
      <c r="I109" s="1496">
        <f t="shared" si="8"/>
        <v>15</v>
      </c>
      <c r="J109" s="1496">
        <f t="shared" si="8"/>
        <v>15</v>
      </c>
      <c r="K109" s="1496">
        <f t="shared" si="8"/>
        <v>15</v>
      </c>
      <c r="L109" s="1496">
        <f t="shared" si="8"/>
        <v>15</v>
      </c>
      <c r="M109" s="1496">
        <f t="shared" si="8"/>
        <v>15</v>
      </c>
      <c r="N109" s="1496">
        <f t="shared" si="8"/>
        <v>15</v>
      </c>
    </row>
    <row r="114" spans="2:23" ht="15.75" thickBot="1" x14ac:dyDescent="0.3"/>
    <row r="115" spans="2:23" ht="17.25" thickTop="1" thickBot="1" x14ac:dyDescent="0.3">
      <c r="E115" s="1751" t="s">
        <v>1056</v>
      </c>
      <c r="F115" s="1752"/>
      <c r="G115" s="1752"/>
      <c r="H115" s="1752"/>
      <c r="I115" s="1752"/>
      <c r="J115" s="1752"/>
      <c r="K115" s="1752"/>
      <c r="L115" s="1752"/>
      <c r="M115" s="1753"/>
    </row>
    <row r="116" spans="2:23" ht="16.5" thickTop="1" thickBot="1" x14ac:dyDescent="0.3">
      <c r="R116" s="1739" t="s">
        <v>1056</v>
      </c>
      <c r="S116" s="1739"/>
      <c r="T116" s="1739"/>
      <c r="U116" s="1739"/>
      <c r="V116" s="1739"/>
    </row>
    <row r="117" spans="2:23" ht="15.75" thickBot="1" x14ac:dyDescent="0.3">
      <c r="B117" s="494" t="s">
        <v>1057</v>
      </c>
      <c r="C117" s="505" t="s">
        <v>0</v>
      </c>
      <c r="D117" s="505" t="s">
        <v>1</v>
      </c>
      <c r="E117" s="505" t="s">
        <v>2</v>
      </c>
      <c r="F117" s="505" t="s">
        <v>3</v>
      </c>
      <c r="G117" s="505" t="s">
        <v>4</v>
      </c>
      <c r="H117" s="505" t="s">
        <v>5</v>
      </c>
      <c r="I117" s="505" t="s">
        <v>6</v>
      </c>
      <c r="J117" s="505" t="s">
        <v>7</v>
      </c>
      <c r="K117" s="505" t="s">
        <v>8</v>
      </c>
      <c r="L117" s="505" t="s">
        <v>9</v>
      </c>
      <c r="M117" s="505" t="s">
        <v>10</v>
      </c>
      <c r="N117" s="506" t="s">
        <v>11</v>
      </c>
    </row>
    <row r="118" spans="2:23" x14ac:dyDescent="0.25">
      <c r="B118" s="510" t="s">
        <v>1058</v>
      </c>
      <c r="C118" s="538"/>
      <c r="D118" s="538"/>
      <c r="E118" s="538"/>
      <c r="F118" s="538"/>
      <c r="G118" s="538"/>
      <c r="H118" s="538"/>
      <c r="I118" s="538"/>
      <c r="J118" s="538"/>
      <c r="K118" s="538"/>
      <c r="L118" s="538"/>
      <c r="M118" s="538"/>
      <c r="N118" s="538"/>
    </row>
    <row r="119" spans="2:23" x14ac:dyDescent="0.25">
      <c r="B119" s="1483" t="s">
        <v>384</v>
      </c>
      <c r="C119" s="1498">
        <v>90</v>
      </c>
      <c r="D119" s="1498">
        <v>90</v>
      </c>
      <c r="E119" s="1498">
        <v>90</v>
      </c>
      <c r="F119" s="1498">
        <v>90</v>
      </c>
      <c r="G119" s="1498">
        <v>90</v>
      </c>
      <c r="H119" s="1498">
        <v>90</v>
      </c>
      <c r="I119" s="1498">
        <v>90</v>
      </c>
      <c r="J119" s="1498">
        <v>90</v>
      </c>
      <c r="K119" s="1498">
        <v>90</v>
      </c>
      <c r="L119" s="1498">
        <v>90</v>
      </c>
      <c r="M119" s="1498">
        <v>90</v>
      </c>
      <c r="N119" s="1498">
        <v>90</v>
      </c>
    </row>
    <row r="120" spans="2:23" x14ac:dyDescent="0.25">
      <c r="B120" s="1493" t="s">
        <v>17</v>
      </c>
      <c r="C120" s="1496">
        <f>C118-C119</f>
        <v>-90</v>
      </c>
      <c r="D120" s="1496">
        <f t="shared" ref="D120:N120" si="9">D118-D119</f>
        <v>-90</v>
      </c>
      <c r="E120" s="1496">
        <f t="shared" si="9"/>
        <v>-90</v>
      </c>
      <c r="F120" s="1496">
        <f t="shared" si="9"/>
        <v>-90</v>
      </c>
      <c r="G120" s="1496">
        <f t="shared" si="9"/>
        <v>-90</v>
      </c>
      <c r="H120" s="1496">
        <f t="shared" si="9"/>
        <v>-90</v>
      </c>
      <c r="I120" s="1496">
        <f t="shared" si="9"/>
        <v>-90</v>
      </c>
      <c r="J120" s="1496">
        <f t="shared" si="9"/>
        <v>-90</v>
      </c>
      <c r="K120" s="1496">
        <f t="shared" si="9"/>
        <v>-90</v>
      </c>
      <c r="L120" s="1496">
        <f t="shared" si="9"/>
        <v>-90</v>
      </c>
      <c r="M120" s="1496">
        <f t="shared" si="9"/>
        <v>-90</v>
      </c>
      <c r="N120" s="1496">
        <f t="shared" si="9"/>
        <v>-90</v>
      </c>
    </row>
    <row r="126" spans="2:23" ht="15.75" thickBot="1" x14ac:dyDescent="0.3"/>
    <row r="127" spans="2:23" ht="17.25" thickTop="1" thickBot="1" x14ac:dyDescent="0.3">
      <c r="E127" s="1751" t="s">
        <v>1059</v>
      </c>
      <c r="F127" s="1752"/>
      <c r="G127" s="1752"/>
      <c r="H127" s="1752"/>
      <c r="I127" s="1752"/>
      <c r="J127" s="1752"/>
      <c r="K127" s="1752"/>
      <c r="L127" s="1752"/>
      <c r="M127" s="1753"/>
    </row>
    <row r="128" spans="2:23" ht="16.5" thickTop="1" thickBot="1" x14ac:dyDescent="0.3">
      <c r="R128" s="1739" t="s">
        <v>1059</v>
      </c>
      <c r="S128" s="1739"/>
      <c r="T128" s="1739"/>
      <c r="U128" s="1739"/>
      <c r="V128" s="1739"/>
      <c r="W128" s="1739"/>
    </row>
    <row r="129" spans="2:14" ht="30.75" thickBot="1" x14ac:dyDescent="0.3">
      <c r="B129" s="494" t="s">
        <v>1060</v>
      </c>
      <c r="C129" s="505" t="s">
        <v>0</v>
      </c>
      <c r="D129" s="505" t="s">
        <v>1</v>
      </c>
      <c r="E129" s="505" t="s">
        <v>2</v>
      </c>
      <c r="F129" s="505" t="s">
        <v>3</v>
      </c>
      <c r="G129" s="505" t="s">
        <v>4</v>
      </c>
      <c r="H129" s="505" t="s">
        <v>5</v>
      </c>
      <c r="I129" s="505" t="s">
        <v>6</v>
      </c>
      <c r="J129" s="505" t="s">
        <v>7</v>
      </c>
      <c r="K129" s="505" t="s">
        <v>8</v>
      </c>
      <c r="L129" s="505" t="s">
        <v>9</v>
      </c>
      <c r="M129" s="505" t="s">
        <v>10</v>
      </c>
      <c r="N129" s="506" t="s">
        <v>11</v>
      </c>
    </row>
    <row r="130" spans="2:14" x14ac:dyDescent="0.25">
      <c r="B130" s="510" t="s">
        <v>1061</v>
      </c>
      <c r="C130" s="538"/>
      <c r="D130" s="538"/>
      <c r="E130" s="538"/>
      <c r="F130" s="538"/>
      <c r="G130" s="538"/>
      <c r="H130" s="538"/>
      <c r="I130" s="538"/>
      <c r="J130" s="538"/>
      <c r="K130" s="538"/>
      <c r="L130" s="538"/>
      <c r="M130" s="538"/>
      <c r="N130" s="538"/>
    </row>
    <row r="131" spans="2:14" x14ac:dyDescent="0.25">
      <c r="B131" s="1483" t="s">
        <v>384</v>
      </c>
      <c r="C131" s="1498">
        <v>90</v>
      </c>
      <c r="D131" s="1498">
        <v>90</v>
      </c>
      <c r="E131" s="1498">
        <v>90</v>
      </c>
      <c r="F131" s="1498">
        <v>90</v>
      </c>
      <c r="G131" s="1498">
        <v>90</v>
      </c>
      <c r="H131" s="1498">
        <v>90</v>
      </c>
      <c r="I131" s="1498">
        <v>90</v>
      </c>
      <c r="J131" s="1498">
        <v>90</v>
      </c>
      <c r="K131" s="1498">
        <v>90</v>
      </c>
      <c r="L131" s="1498">
        <v>90</v>
      </c>
      <c r="M131" s="1498">
        <v>90</v>
      </c>
      <c r="N131" s="1498">
        <v>90</v>
      </c>
    </row>
    <row r="132" spans="2:14" x14ac:dyDescent="0.25">
      <c r="B132" s="1493" t="s">
        <v>17</v>
      </c>
      <c r="C132" s="1496">
        <f>C130-C131</f>
        <v>-90</v>
      </c>
      <c r="D132" s="1496">
        <f t="shared" ref="D132:N132" si="10">D130-D131</f>
        <v>-90</v>
      </c>
      <c r="E132" s="1496">
        <f t="shared" si="10"/>
        <v>-90</v>
      </c>
      <c r="F132" s="1496">
        <f t="shared" si="10"/>
        <v>-90</v>
      </c>
      <c r="G132" s="1496">
        <f t="shared" si="10"/>
        <v>-90</v>
      </c>
      <c r="H132" s="1496">
        <f t="shared" si="10"/>
        <v>-90</v>
      </c>
      <c r="I132" s="1496">
        <f t="shared" si="10"/>
        <v>-90</v>
      </c>
      <c r="J132" s="1496">
        <f t="shared" si="10"/>
        <v>-90</v>
      </c>
      <c r="K132" s="1496">
        <f t="shared" si="10"/>
        <v>-90</v>
      </c>
      <c r="L132" s="1496">
        <f t="shared" si="10"/>
        <v>-90</v>
      </c>
      <c r="M132" s="1496">
        <f t="shared" si="10"/>
        <v>-90</v>
      </c>
      <c r="N132" s="1496">
        <f t="shared" si="10"/>
        <v>-90</v>
      </c>
    </row>
  </sheetData>
  <mergeCells count="32">
    <mergeCell ref="E115:M115"/>
    <mergeCell ref="R116:V116"/>
    <mergeCell ref="E127:M127"/>
    <mergeCell ref="R128:W128"/>
    <mergeCell ref="E90:M90"/>
    <mergeCell ref="R91:V91"/>
    <mergeCell ref="E103:M103"/>
    <mergeCell ref="Q104:W104"/>
    <mergeCell ref="E76:M76"/>
    <mergeCell ref="Q70:W70"/>
    <mergeCell ref="E52:M52"/>
    <mergeCell ref="Q51:V51"/>
    <mergeCell ref="E62:M62"/>
    <mergeCell ref="Q60:V60"/>
    <mergeCell ref="R62:U62"/>
    <mergeCell ref="R76:V76"/>
    <mergeCell ref="E36:J36"/>
    <mergeCell ref="Q46:T46"/>
    <mergeCell ref="Q47:T47"/>
    <mergeCell ref="Q25:X25"/>
    <mergeCell ref="E42:M42"/>
    <mergeCell ref="E29:M29"/>
    <mergeCell ref="Q37:X37"/>
    <mergeCell ref="Q34:X34"/>
    <mergeCell ref="R40:U40"/>
    <mergeCell ref="R1:U1"/>
    <mergeCell ref="E14:K14"/>
    <mergeCell ref="Q18:V18"/>
    <mergeCell ref="Q13:V13"/>
    <mergeCell ref="Q35:T35"/>
    <mergeCell ref="E4:I4"/>
    <mergeCell ref="R21:S21"/>
  </mergeCells>
  <pageMargins left="0.7" right="0.7" top="0.75" bottom="0.75" header="0.3" footer="0.3"/>
  <pageSetup paperSize="9" orientation="portrait" r:id="rId1"/>
  <ignoredErrors>
    <ignoredError sqref="H10:N10 H23 K23 N23 H12:N12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097" r:id="rId4"/>
      </mc:Fallback>
    </mc:AlternateContent>
  </oleObjects>
  <tableParts count="2"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132"/>
  <sheetViews>
    <sheetView topLeftCell="B1" zoomScale="70" zoomScaleNormal="70" workbookViewId="0">
      <selection activeCell="N8" sqref="N8"/>
    </sheetView>
  </sheetViews>
  <sheetFormatPr baseColWidth="10" defaultRowHeight="15" x14ac:dyDescent="0.25"/>
  <cols>
    <col min="1" max="1" width="8.140625" customWidth="1"/>
    <col min="2" max="2" width="67.28515625" bestFit="1" customWidth="1"/>
    <col min="3" max="4" width="11.7109375" customWidth="1"/>
    <col min="5" max="6" width="12.42578125" bestFit="1" customWidth="1"/>
    <col min="7" max="7" width="12" bestFit="1" customWidth="1"/>
    <col min="8" max="9" width="11.42578125" bestFit="1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22" ht="15" customHeight="1" x14ac:dyDescent="0.25">
      <c r="R1" s="1727" t="s">
        <v>55</v>
      </c>
      <c r="S1" s="1727"/>
      <c r="T1" s="1742"/>
      <c r="U1" s="1742"/>
    </row>
    <row r="2" spans="2:22" ht="15" customHeight="1" x14ac:dyDescent="0.25"/>
    <row r="3" spans="2:22" ht="15" customHeight="1" thickBot="1" x14ac:dyDescent="0.3"/>
    <row r="4" spans="2:22" ht="15" customHeight="1" thickTop="1" thickBot="1" x14ac:dyDescent="0.3">
      <c r="E4" s="1746" t="s">
        <v>1172</v>
      </c>
      <c r="F4" s="1747"/>
      <c r="G4" s="1747"/>
      <c r="H4" s="1747"/>
      <c r="I4" s="1748"/>
    </row>
    <row r="5" spans="2:22" ht="15" customHeight="1" thickTop="1" x14ac:dyDescent="0.25"/>
    <row r="6" spans="2:22" ht="15" customHeight="1" thickBot="1" x14ac:dyDescent="0.3">
      <c r="B6" s="499" t="s">
        <v>1147</v>
      </c>
      <c r="C6" s="501" t="s">
        <v>0</v>
      </c>
      <c r="D6" s="501" t="s">
        <v>1</v>
      </c>
      <c r="E6" s="501" t="s">
        <v>2</v>
      </c>
      <c r="F6" s="501" t="s">
        <v>3</v>
      </c>
      <c r="G6" s="501" t="s">
        <v>4</v>
      </c>
      <c r="H6" s="501" t="s">
        <v>5</v>
      </c>
      <c r="I6" s="501" t="s">
        <v>6</v>
      </c>
      <c r="J6" s="501" t="s">
        <v>7</v>
      </c>
      <c r="K6" s="501" t="s">
        <v>8</v>
      </c>
      <c r="L6" s="501" t="s">
        <v>9</v>
      </c>
      <c r="M6" s="501" t="s">
        <v>10</v>
      </c>
      <c r="N6" s="502" t="s">
        <v>11</v>
      </c>
    </row>
    <row r="7" spans="2:22" ht="15" customHeight="1" x14ac:dyDescent="0.25">
      <c r="B7" s="75" t="s">
        <v>38</v>
      </c>
      <c r="C7" s="694">
        <f>DATOS!D$3</f>
        <v>95881.64</v>
      </c>
      <c r="D7" s="694">
        <f>DATOS!F$3</f>
        <v>128390.48</v>
      </c>
      <c r="E7" s="694">
        <f>DATOS!H$3</f>
        <v>108657.03</v>
      </c>
      <c r="F7" s="694">
        <f>DATOS!J$3</f>
        <v>115706.75</v>
      </c>
      <c r="G7" s="694">
        <f>DATOS!L$3</f>
        <v>108298.14</v>
      </c>
      <c r="H7" s="694">
        <f>DATOS!N$3</f>
        <v>92068.47</v>
      </c>
      <c r="I7" s="694">
        <f>DATOS!P$3</f>
        <v>0</v>
      </c>
      <c r="J7" s="694">
        <f>DATOS!R$3</f>
        <v>0</v>
      </c>
      <c r="K7" s="694">
        <f>DATOS!T$3</f>
        <v>0</v>
      </c>
      <c r="L7" s="694">
        <f>DATOS!V$3</f>
        <v>0</v>
      </c>
      <c r="M7" s="694">
        <f>DATOS!X$3</f>
        <v>0</v>
      </c>
      <c r="N7" s="694">
        <f>DATOS!Z$3</f>
        <v>0</v>
      </c>
    </row>
    <row r="8" spans="2:22" ht="15" customHeight="1" x14ac:dyDescent="0.25">
      <c r="B8" s="1" t="s">
        <v>56</v>
      </c>
      <c r="C8" s="495">
        <v>14</v>
      </c>
      <c r="D8" s="495">
        <v>19</v>
      </c>
      <c r="E8" s="495">
        <v>15</v>
      </c>
      <c r="F8" s="495">
        <v>16</v>
      </c>
      <c r="G8" s="495">
        <v>15</v>
      </c>
      <c r="H8" s="495">
        <v>15</v>
      </c>
      <c r="I8" s="495"/>
      <c r="J8" s="495"/>
      <c r="K8" s="495"/>
      <c r="L8" s="495"/>
      <c r="M8" s="495"/>
      <c r="N8" s="495"/>
    </row>
    <row r="9" spans="2:22" ht="15" customHeight="1" x14ac:dyDescent="0.25">
      <c r="B9" s="1" t="s">
        <v>57</v>
      </c>
      <c r="C9" s="496">
        <v>6</v>
      </c>
      <c r="D9" s="496">
        <v>6</v>
      </c>
      <c r="E9" s="496">
        <v>6</v>
      </c>
      <c r="F9" s="496">
        <v>6</v>
      </c>
      <c r="G9" s="496">
        <v>6</v>
      </c>
      <c r="H9" s="496">
        <v>5</v>
      </c>
      <c r="I9" s="496">
        <f>DATOS!P$23</f>
        <v>0</v>
      </c>
      <c r="J9" s="496">
        <f>DATOS!R$23</f>
        <v>0</v>
      </c>
      <c r="K9" s="496">
        <f>DATOS!T$23</f>
        <v>0</v>
      </c>
      <c r="L9" s="496">
        <f>DATOS!V$23</f>
        <v>0</v>
      </c>
      <c r="M9" s="496">
        <f>DATOS!X$23</f>
        <v>0</v>
      </c>
      <c r="N9" s="496">
        <f>DATOS!Z$23</f>
        <v>0</v>
      </c>
    </row>
    <row r="10" spans="2:22" ht="15" customHeight="1" x14ac:dyDescent="0.3">
      <c r="B10" s="77" t="s">
        <v>27</v>
      </c>
      <c r="C10" s="497">
        <f>(C$7/C$8)/C$9</f>
        <v>1141.4480952380952</v>
      </c>
      <c r="D10" s="497">
        <f t="shared" ref="D10:N10" si="0">(D$7/D$8)/D$9</f>
        <v>1126.2322807017542</v>
      </c>
      <c r="E10" s="497">
        <f t="shared" si="0"/>
        <v>1207.3003333333334</v>
      </c>
      <c r="F10" s="497">
        <f t="shared" si="0"/>
        <v>1205.2786458333333</v>
      </c>
      <c r="G10" s="497">
        <f t="shared" si="0"/>
        <v>1203.3126666666667</v>
      </c>
      <c r="H10" s="497">
        <f t="shared" si="0"/>
        <v>1227.5796</v>
      </c>
      <c r="I10" s="497" t="e">
        <f t="shared" si="0"/>
        <v>#DIV/0!</v>
      </c>
      <c r="J10" s="497" t="e">
        <f t="shared" si="0"/>
        <v>#DIV/0!</v>
      </c>
      <c r="K10" s="497" t="e">
        <f t="shared" si="0"/>
        <v>#DIV/0!</v>
      </c>
      <c r="L10" s="497" t="e">
        <f t="shared" si="0"/>
        <v>#DIV/0!</v>
      </c>
      <c r="M10" s="497" t="e">
        <f t="shared" si="0"/>
        <v>#DIV/0!</v>
      </c>
      <c r="N10" s="497" t="e">
        <f t="shared" si="0"/>
        <v>#DIV/0!</v>
      </c>
    </row>
    <row r="11" spans="2:22" ht="15" customHeight="1" x14ac:dyDescent="0.25">
      <c r="B11" s="1" t="s">
        <v>20</v>
      </c>
      <c r="C11" s="496">
        <v>1000</v>
      </c>
      <c r="D11" s="496">
        <v>1000</v>
      </c>
      <c r="E11" s="496">
        <v>1000</v>
      </c>
      <c r="F11" s="496">
        <v>1000</v>
      </c>
      <c r="G11" s="496">
        <v>1000</v>
      </c>
      <c r="H11" s="496">
        <v>1000</v>
      </c>
      <c r="I11" s="496">
        <v>1000</v>
      </c>
      <c r="J11" s="496">
        <v>1000</v>
      </c>
      <c r="K11" s="496">
        <v>1000</v>
      </c>
      <c r="L11" s="496">
        <v>1000</v>
      </c>
      <c r="M11" s="496">
        <v>1000</v>
      </c>
      <c r="N11" s="496">
        <v>1000</v>
      </c>
    </row>
    <row r="12" spans="2:22" ht="15" customHeight="1" x14ac:dyDescent="0.25">
      <c r="B12" s="8" t="s">
        <v>17</v>
      </c>
      <c r="C12" s="498">
        <f>C10-C11</f>
        <v>141.44809523809522</v>
      </c>
      <c r="D12" s="498">
        <f t="shared" ref="D12:N12" si="1">D10-D11</f>
        <v>126.23228070175423</v>
      </c>
      <c r="E12" s="498">
        <f t="shared" si="1"/>
        <v>207.30033333333336</v>
      </c>
      <c r="F12" s="498">
        <f t="shared" si="1"/>
        <v>205.27864583333326</v>
      </c>
      <c r="G12" s="498">
        <f t="shared" si="1"/>
        <v>203.3126666666667</v>
      </c>
      <c r="H12" s="498">
        <f t="shared" si="1"/>
        <v>227.57960000000003</v>
      </c>
      <c r="I12" s="498" t="e">
        <f t="shared" si="1"/>
        <v>#DIV/0!</v>
      </c>
      <c r="J12" s="498" t="e">
        <f t="shared" si="1"/>
        <v>#DIV/0!</v>
      </c>
      <c r="K12" s="498" t="e">
        <f t="shared" si="1"/>
        <v>#DIV/0!</v>
      </c>
      <c r="L12" s="498" t="e">
        <f t="shared" si="1"/>
        <v>#DIV/0!</v>
      </c>
      <c r="M12" s="498" t="e">
        <f t="shared" si="1"/>
        <v>#DIV/0!</v>
      </c>
      <c r="N12" s="498" t="e">
        <f t="shared" si="1"/>
        <v>#DIV/0!</v>
      </c>
    </row>
    <row r="13" spans="2:22" ht="15" customHeight="1" thickBot="1" x14ac:dyDescent="0.3">
      <c r="Q13" s="1727" t="s">
        <v>58</v>
      </c>
      <c r="R13" s="1727"/>
      <c r="S13" s="1727"/>
      <c r="T13" s="1727"/>
      <c r="U13" s="1727"/>
      <c r="V13" s="1742"/>
    </row>
    <row r="14" spans="2:22" ht="15" customHeight="1" thickTop="1" thickBot="1" x14ac:dyDescent="0.45">
      <c r="C14" s="38"/>
      <c r="D14" s="50"/>
      <c r="E14" s="1746" t="s">
        <v>58</v>
      </c>
      <c r="F14" s="1747"/>
      <c r="G14" s="1747"/>
      <c r="H14" s="1747"/>
      <c r="I14" s="1747"/>
      <c r="J14" s="1747"/>
      <c r="K14" s="1748"/>
      <c r="L14" s="50"/>
      <c r="M14" s="50"/>
    </row>
    <row r="15" spans="2:22" ht="15" customHeight="1" thickTop="1" x14ac:dyDescent="0.25"/>
    <row r="16" spans="2:22" ht="15" customHeight="1" thickBot="1" x14ac:dyDescent="0.3">
      <c r="B16" s="500" t="s">
        <v>1148</v>
      </c>
      <c r="C16" s="503" t="s">
        <v>0</v>
      </c>
      <c r="D16" s="503" t="s">
        <v>1</v>
      </c>
      <c r="E16" s="503" t="s">
        <v>2</v>
      </c>
      <c r="F16" s="503" t="s">
        <v>3</v>
      </c>
      <c r="G16" s="503" t="s">
        <v>4</v>
      </c>
      <c r="H16" s="503" t="s">
        <v>5</v>
      </c>
      <c r="I16" s="503" t="s">
        <v>6</v>
      </c>
      <c r="J16" s="503" t="s">
        <v>7</v>
      </c>
      <c r="K16" s="503" t="s">
        <v>8</v>
      </c>
      <c r="L16" s="503" t="s">
        <v>9</v>
      </c>
      <c r="M16" s="503" t="s">
        <v>10</v>
      </c>
      <c r="N16" s="504" t="s">
        <v>11</v>
      </c>
    </row>
    <row r="17" spans="2:24" ht="15" customHeight="1" x14ac:dyDescent="0.25">
      <c r="B17" s="73" t="s">
        <v>60</v>
      </c>
      <c r="C17" s="686">
        <f>DATOS!D16</f>
        <v>610.48</v>
      </c>
      <c r="D17" s="686">
        <f>DATOS!F16</f>
        <v>1510.68</v>
      </c>
      <c r="E17" s="686">
        <f>DATOS!H16</f>
        <v>1976.08</v>
      </c>
      <c r="F17" s="686">
        <f>DATOS!J16</f>
        <v>157.97999999999999</v>
      </c>
      <c r="G17" s="686">
        <f>DATOS!L16</f>
        <v>1034.22</v>
      </c>
      <c r="H17" s="686">
        <f>DATOS!N16</f>
        <v>0</v>
      </c>
      <c r="I17" s="686">
        <f>DATOS!P16</f>
        <v>0</v>
      </c>
      <c r="J17" s="686">
        <f>DATOS!R16</f>
        <v>0</v>
      </c>
      <c r="K17" s="686">
        <f>DATOS!T16</f>
        <v>0</v>
      </c>
      <c r="L17" s="686">
        <f>DATOS!V16</f>
        <v>0</v>
      </c>
      <c r="M17" s="686">
        <f>DATOS!X16</f>
        <v>0</v>
      </c>
      <c r="N17" s="686">
        <f>DATOS!Z16</f>
        <v>0</v>
      </c>
      <c r="P17" s="1528"/>
      <c r="Q17" s="1528"/>
      <c r="R17" s="1528"/>
      <c r="S17" s="1528"/>
      <c r="T17" s="1528"/>
      <c r="U17" s="1528"/>
    </row>
    <row r="18" spans="2:24" ht="15" customHeight="1" x14ac:dyDescent="0.25">
      <c r="B18" s="71" t="s">
        <v>61</v>
      </c>
      <c r="C18" s="686">
        <f>DATOS!D$12</f>
        <v>5752.9</v>
      </c>
      <c r="D18" s="686">
        <f>DATOS!F$12</f>
        <v>7703.43</v>
      </c>
      <c r="E18" s="686">
        <f>DATOS!H$12</f>
        <v>6515.11</v>
      </c>
      <c r="F18" s="686">
        <f>DATOS!J$12</f>
        <v>6942.41</v>
      </c>
      <c r="G18" s="686">
        <f>DATOS!L$12</f>
        <v>6497.92</v>
      </c>
      <c r="H18" s="686">
        <f>DATOS!N$12</f>
        <v>0</v>
      </c>
      <c r="I18" s="686">
        <f>DATOS!P$12</f>
        <v>0</v>
      </c>
      <c r="J18" s="686">
        <f>DATOS!R$12</f>
        <v>0</v>
      </c>
      <c r="K18" s="686">
        <f>DATOS!T$12</f>
        <v>0</v>
      </c>
      <c r="L18" s="686">
        <f>DATOS!V$12</f>
        <v>0</v>
      </c>
      <c r="M18" s="686">
        <f>DATOS!X$12</f>
        <v>0</v>
      </c>
      <c r="N18" s="686">
        <f>DATOS!Z$12</f>
        <v>0</v>
      </c>
      <c r="P18" s="1528"/>
      <c r="Q18" s="1727"/>
      <c r="R18" s="1727"/>
      <c r="S18" s="1727"/>
      <c r="T18" s="1727"/>
      <c r="U18" s="1727"/>
      <c r="V18" s="1742"/>
    </row>
    <row r="19" spans="2:24" ht="15" customHeight="1" x14ac:dyDescent="0.25">
      <c r="B19" t="s">
        <v>62</v>
      </c>
      <c r="C19" s="687">
        <f>DATOS!D$6</f>
        <v>38874.22</v>
      </c>
      <c r="D19" s="687">
        <f>DATOS!F$6</f>
        <v>29443.65</v>
      </c>
      <c r="E19" s="687">
        <f>DATOS!H$6</f>
        <v>24128.68</v>
      </c>
      <c r="F19" s="687">
        <f>DATOS!J$6</f>
        <v>23271</v>
      </c>
      <c r="G19" s="687">
        <f>DATOS!L$6</f>
        <v>23119.27</v>
      </c>
      <c r="H19" s="687">
        <f>DATOS!N$6</f>
        <v>0</v>
      </c>
      <c r="I19" s="687">
        <f>DATOS!P$6</f>
        <v>0</v>
      </c>
      <c r="J19" s="687">
        <f>DATOS!R$6</f>
        <v>0</v>
      </c>
      <c r="K19" s="687">
        <f>DATOS!T$6</f>
        <v>0</v>
      </c>
      <c r="L19" s="687">
        <f>DATOS!V$6</f>
        <v>0</v>
      </c>
      <c r="M19" s="687">
        <f>DATOS!X$6</f>
        <v>0</v>
      </c>
      <c r="N19" s="687">
        <f>DATOS!Z$6</f>
        <v>0</v>
      </c>
    </row>
    <row r="20" spans="2:24" ht="15" customHeight="1" x14ac:dyDescent="0.25">
      <c r="B20" s="76" t="s">
        <v>63</v>
      </c>
      <c r="C20" s="688">
        <f>DATOS!D$3</f>
        <v>95881.64</v>
      </c>
      <c r="D20" s="688">
        <f>DATOS!F$3</f>
        <v>128390.48</v>
      </c>
      <c r="E20" s="688">
        <f>DATOS!H$3</f>
        <v>108657.03</v>
      </c>
      <c r="F20" s="688">
        <f>DATOS!J$3</f>
        <v>115706.75</v>
      </c>
      <c r="G20" s="688">
        <f>DATOS!L$3</f>
        <v>108298.14</v>
      </c>
      <c r="H20" s="688">
        <f>DATOS!N$3</f>
        <v>92068.47</v>
      </c>
      <c r="I20" s="688">
        <f>DATOS!P$3</f>
        <v>0</v>
      </c>
      <c r="J20" s="688">
        <f>DATOS!R$3</f>
        <v>0</v>
      </c>
      <c r="K20" s="688">
        <f>DATOS!T$3</f>
        <v>0</v>
      </c>
      <c r="L20" s="688">
        <f>DATOS!V$3</f>
        <v>0</v>
      </c>
      <c r="M20" s="688">
        <f>DATOS!X$3</f>
        <v>0</v>
      </c>
      <c r="N20" s="688">
        <f>DATOS!Z$3</f>
        <v>0</v>
      </c>
    </row>
    <row r="21" spans="2:24" ht="15" customHeight="1" x14ac:dyDescent="0.3">
      <c r="B21" s="77" t="s">
        <v>27</v>
      </c>
      <c r="C21" s="689"/>
      <c r="D21" s="689"/>
      <c r="E21" s="689">
        <f>(C17+D17+E17+C18+D18+E18+C19+D19+E19)/(C20+D20+E20)</f>
        <v>0.34997004617949495</v>
      </c>
      <c r="F21" s="689"/>
      <c r="G21" s="689"/>
      <c r="H21" s="689">
        <f>(F17+G17+H17+F18+G18+H18+F19+G19+H19)/(F20+G20+H20)</f>
        <v>0.19306530610488656</v>
      </c>
      <c r="I21" s="689"/>
      <c r="J21" s="689"/>
      <c r="K21" s="689" t="e">
        <f>(I17+J17+K17+I18+J18+K18+I19+J19+K19)/(I20+J20+K20)</f>
        <v>#DIV/0!</v>
      </c>
      <c r="L21" s="689"/>
      <c r="M21" s="689"/>
      <c r="N21" s="689" t="e">
        <f>(L17+M17+N17+L18+M18+N18+L19+M19+N19)/(L20+M20+N20)</f>
        <v>#DIV/0!</v>
      </c>
      <c r="R21" s="1727"/>
      <c r="S21" s="1727"/>
    </row>
    <row r="22" spans="2:24" ht="15" customHeight="1" x14ac:dyDescent="0.25">
      <c r="B22" s="1" t="s">
        <v>20</v>
      </c>
      <c r="C22" s="690"/>
      <c r="D22" s="690"/>
      <c r="E22" s="690">
        <v>0.55000000000000004</v>
      </c>
      <c r="F22" s="690"/>
      <c r="G22" s="690"/>
      <c r="H22" s="690">
        <v>0.55000000000000004</v>
      </c>
      <c r="I22" s="690"/>
      <c r="J22" s="690"/>
      <c r="K22" s="690">
        <v>0.55000000000000004</v>
      </c>
      <c r="L22" s="690"/>
      <c r="M22" s="690"/>
      <c r="N22" s="690">
        <v>0.55000000000000004</v>
      </c>
    </row>
    <row r="23" spans="2:24" ht="15" customHeight="1" x14ac:dyDescent="0.25">
      <c r="B23" s="8" t="s">
        <v>17</v>
      </c>
      <c r="C23" s="691"/>
      <c r="D23" s="691"/>
      <c r="E23" s="691">
        <f>E22-E21</f>
        <v>0.20002995382050509</v>
      </c>
      <c r="F23" s="691"/>
      <c r="G23" s="691"/>
      <c r="H23" s="691">
        <f>H22-H21</f>
        <v>0.35693469389511345</v>
      </c>
      <c r="I23" s="691"/>
      <c r="J23" s="691"/>
      <c r="K23" s="691" t="e">
        <f>K22-K21</f>
        <v>#DIV/0!</v>
      </c>
      <c r="L23" s="691"/>
      <c r="M23" s="691"/>
      <c r="N23" s="691" t="e">
        <f>N22-N21</f>
        <v>#DIV/0!</v>
      </c>
    </row>
    <row r="24" spans="2:24" ht="15" customHeight="1" x14ac:dyDescent="0.25"/>
    <row r="25" spans="2:24" ht="15" customHeight="1" x14ac:dyDescent="0.25">
      <c r="E25" s="1416"/>
      <c r="Q25" s="1736" t="s">
        <v>1051</v>
      </c>
      <c r="R25" s="1736"/>
      <c r="S25" s="1736"/>
      <c r="T25" s="1736"/>
      <c r="U25" s="1736"/>
      <c r="V25" s="1736"/>
      <c r="W25" s="1736"/>
      <c r="X25" s="1736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7"/>
      <c r="F28" s="487"/>
      <c r="G28" s="487"/>
      <c r="H28" s="487"/>
      <c r="I28" s="487"/>
    </row>
    <row r="29" spans="2:24" ht="15" customHeight="1" thickTop="1" thickBot="1" x14ac:dyDescent="0.3">
      <c r="E29" s="1746" t="s">
        <v>1051</v>
      </c>
      <c r="F29" s="1747"/>
      <c r="G29" s="1747"/>
      <c r="H29" s="1747"/>
      <c r="I29" s="1747"/>
      <c r="J29" s="1747"/>
      <c r="K29" s="1747"/>
      <c r="L29" s="1747"/>
      <c r="M29" s="1748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3" t="s">
        <v>1051</v>
      </c>
      <c r="C32" s="505" t="s">
        <v>0</v>
      </c>
      <c r="D32" s="505" t="s">
        <v>1</v>
      </c>
      <c r="E32" s="505" t="s">
        <v>2</v>
      </c>
      <c r="F32" s="505" t="s">
        <v>3</v>
      </c>
      <c r="G32" s="505" t="s">
        <v>4</v>
      </c>
      <c r="H32" s="505" t="s">
        <v>5</v>
      </c>
      <c r="I32" s="505" t="s">
        <v>6</v>
      </c>
      <c r="J32" s="505" t="s">
        <v>7</v>
      </c>
      <c r="K32" s="505" t="s">
        <v>8</v>
      </c>
      <c r="L32" s="505" t="s">
        <v>9</v>
      </c>
      <c r="M32" s="505" t="s">
        <v>10</v>
      </c>
      <c r="N32" s="506" t="s">
        <v>11</v>
      </c>
    </row>
    <row r="33" spans="2:24" ht="15" customHeight="1" x14ac:dyDescent="0.25">
      <c r="B33" s="508" t="s">
        <v>1051</v>
      </c>
      <c r="C33" s="538"/>
      <c r="D33" s="538"/>
      <c r="E33" s="538"/>
      <c r="F33" s="538"/>
      <c r="G33" s="538"/>
      <c r="H33" s="538"/>
      <c r="I33" s="538"/>
      <c r="J33" s="538"/>
      <c r="K33" s="538"/>
      <c r="L33" s="538"/>
      <c r="M33" s="538"/>
      <c r="N33" s="538"/>
    </row>
    <row r="34" spans="2:24" ht="15" customHeight="1" x14ac:dyDescent="0.25">
      <c r="B34" s="507" t="s">
        <v>384</v>
      </c>
      <c r="C34" s="539">
        <v>100</v>
      </c>
      <c r="D34" s="539">
        <v>100</v>
      </c>
      <c r="E34" s="539">
        <v>100</v>
      </c>
      <c r="F34" s="539">
        <v>100</v>
      </c>
      <c r="G34" s="539">
        <v>100</v>
      </c>
      <c r="H34" s="539">
        <v>100</v>
      </c>
      <c r="I34" s="539">
        <v>100</v>
      </c>
      <c r="J34" s="539">
        <v>100</v>
      </c>
      <c r="K34" s="539">
        <v>100</v>
      </c>
      <c r="L34" s="539">
        <v>100</v>
      </c>
      <c r="M34" s="539">
        <v>100</v>
      </c>
      <c r="N34" s="539">
        <v>100</v>
      </c>
      <c r="Q34" s="1736"/>
      <c r="R34" s="1736"/>
      <c r="S34" s="1736"/>
      <c r="T34" s="1736"/>
      <c r="U34" s="1736"/>
      <c r="V34" s="1736"/>
      <c r="W34" s="1736"/>
      <c r="X34" s="1736"/>
    </row>
    <row r="35" spans="2:24" ht="15" customHeight="1" x14ac:dyDescent="0.25">
      <c r="B35" s="492" t="s">
        <v>17</v>
      </c>
      <c r="C35" s="540">
        <f>C$34-C$33</f>
        <v>100</v>
      </c>
      <c r="D35" s="540">
        <f t="shared" ref="D35:N35" si="2">D$34-D$33</f>
        <v>100</v>
      </c>
      <c r="E35" s="540">
        <f t="shared" si="2"/>
        <v>100</v>
      </c>
      <c r="F35" s="540">
        <f t="shared" si="2"/>
        <v>100</v>
      </c>
      <c r="G35" s="540">
        <f t="shared" si="2"/>
        <v>100</v>
      </c>
      <c r="H35" s="540">
        <f t="shared" si="2"/>
        <v>100</v>
      </c>
      <c r="I35" s="540">
        <f t="shared" si="2"/>
        <v>100</v>
      </c>
      <c r="J35" s="540">
        <f t="shared" si="2"/>
        <v>100</v>
      </c>
      <c r="K35" s="540">
        <f t="shared" si="2"/>
        <v>100</v>
      </c>
      <c r="L35" s="540">
        <f t="shared" si="2"/>
        <v>100</v>
      </c>
      <c r="M35" s="540">
        <f t="shared" si="2"/>
        <v>100</v>
      </c>
      <c r="N35" s="540">
        <f t="shared" si="2"/>
        <v>100</v>
      </c>
      <c r="Q35" s="1727"/>
      <c r="R35" s="1727"/>
      <c r="S35" s="1727"/>
      <c r="T35" s="1727"/>
    </row>
    <row r="36" spans="2:24" ht="15" customHeight="1" x14ac:dyDescent="0.4">
      <c r="E36" s="1749"/>
      <c r="F36" s="1749"/>
      <c r="G36" s="1749"/>
      <c r="H36" s="1749"/>
      <c r="I36" s="1749"/>
      <c r="J36" s="1750"/>
    </row>
    <row r="37" spans="2:24" ht="15" customHeight="1" x14ac:dyDescent="0.4">
      <c r="E37" s="1530"/>
      <c r="F37" s="1530"/>
      <c r="G37" s="1530"/>
      <c r="H37" s="1530"/>
      <c r="I37" s="1530"/>
      <c r="J37" s="1531"/>
      <c r="Q37" s="1736"/>
      <c r="R37" s="1736"/>
      <c r="S37" s="1736"/>
      <c r="T37" s="1736"/>
      <c r="U37" s="1736"/>
      <c r="V37" s="1736"/>
      <c r="W37" s="1736"/>
      <c r="X37" s="1736"/>
    </row>
    <row r="38" spans="2:24" ht="15" customHeight="1" x14ac:dyDescent="0.4">
      <c r="E38" s="1530"/>
      <c r="F38" s="1530"/>
      <c r="G38" s="1530"/>
      <c r="H38" s="1530"/>
      <c r="I38" s="1530"/>
      <c r="J38" s="1531"/>
    </row>
    <row r="39" spans="2:24" ht="15" customHeight="1" x14ac:dyDescent="0.4">
      <c r="E39" s="1530"/>
      <c r="F39" s="1530"/>
      <c r="G39" s="1530"/>
      <c r="H39" s="1530"/>
      <c r="I39" s="1530"/>
      <c r="J39" s="1531"/>
    </row>
    <row r="40" spans="2:24" ht="15" customHeight="1" x14ac:dyDescent="0.25">
      <c r="R40" s="1727" t="s">
        <v>1053</v>
      </c>
      <c r="S40" s="1727"/>
      <c r="T40" s="1727"/>
      <c r="U40" s="1727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751" t="s">
        <v>1052</v>
      </c>
      <c r="F42" s="1752"/>
      <c r="G42" s="1752"/>
      <c r="H42" s="1752"/>
      <c r="I42" s="1752"/>
      <c r="J42" s="1752"/>
      <c r="K42" s="1752"/>
      <c r="L42" s="1752"/>
      <c r="M42" s="1753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1528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4" t="s">
        <v>1054</v>
      </c>
      <c r="C45" s="505" t="s">
        <v>0</v>
      </c>
      <c r="D45" s="505" t="s">
        <v>1</v>
      </c>
      <c r="E45" s="505" t="s">
        <v>2</v>
      </c>
      <c r="F45" s="505" t="s">
        <v>3</v>
      </c>
      <c r="G45" s="505" t="s">
        <v>4</v>
      </c>
      <c r="H45" s="505" t="s">
        <v>5</v>
      </c>
      <c r="I45" s="505" t="s">
        <v>6</v>
      </c>
      <c r="J45" s="505" t="s">
        <v>7</v>
      </c>
      <c r="K45" s="505" t="s">
        <v>8</v>
      </c>
      <c r="L45" s="505" t="s">
        <v>9</v>
      </c>
      <c r="M45" s="505" t="s">
        <v>10</v>
      </c>
      <c r="N45" s="506" t="s">
        <v>11</v>
      </c>
    </row>
    <row r="46" spans="2:24" ht="15" customHeight="1" x14ac:dyDescent="0.25">
      <c r="B46" s="510" t="s">
        <v>1055</v>
      </c>
      <c r="C46" s="552"/>
      <c r="D46" s="552"/>
      <c r="E46" s="552"/>
      <c r="F46" s="552"/>
      <c r="G46" s="552"/>
      <c r="H46" s="552"/>
      <c r="I46" s="552"/>
      <c r="J46" s="552"/>
      <c r="K46" s="552"/>
      <c r="L46" s="552"/>
      <c r="M46" s="552"/>
      <c r="N46" s="552"/>
      <c r="Q46" s="1727"/>
      <c r="R46" s="1727"/>
      <c r="S46" s="1727"/>
      <c r="T46" s="1727"/>
    </row>
    <row r="47" spans="2:24" ht="15" customHeight="1" x14ac:dyDescent="0.25">
      <c r="B47" s="509" t="s">
        <v>384</v>
      </c>
      <c r="C47" s="685">
        <v>0.85</v>
      </c>
      <c r="D47" s="685">
        <v>0.85</v>
      </c>
      <c r="E47" s="685">
        <v>0.85</v>
      </c>
      <c r="F47" s="685">
        <v>0.85</v>
      </c>
      <c r="G47" s="685">
        <v>0.85</v>
      </c>
      <c r="H47" s="685">
        <v>0.85</v>
      </c>
      <c r="I47" s="685">
        <v>0.85</v>
      </c>
      <c r="J47" s="685">
        <v>0.85</v>
      </c>
      <c r="K47" s="685">
        <v>0.85</v>
      </c>
      <c r="L47" s="685">
        <v>0.85</v>
      </c>
      <c r="M47" s="685">
        <v>0.85</v>
      </c>
      <c r="N47" s="685">
        <v>0.85</v>
      </c>
      <c r="Q47" s="1727"/>
      <c r="R47" s="1727"/>
      <c r="S47" s="1727"/>
      <c r="T47" s="1727"/>
    </row>
    <row r="48" spans="2:24" ht="15" customHeight="1" x14ac:dyDescent="0.25">
      <c r="B48" s="486" t="s">
        <v>17</v>
      </c>
      <c r="C48" s="489">
        <f>C$46-C$47</f>
        <v>-0.85</v>
      </c>
      <c r="D48" s="489">
        <f t="shared" ref="D48:N48" si="3">D$46-D$47</f>
        <v>-0.85</v>
      </c>
      <c r="E48" s="489">
        <f t="shared" si="3"/>
        <v>-0.85</v>
      </c>
      <c r="F48" s="489">
        <f t="shared" si="3"/>
        <v>-0.85</v>
      </c>
      <c r="G48" s="489">
        <f t="shared" si="3"/>
        <v>-0.85</v>
      </c>
      <c r="H48" s="489">
        <f t="shared" si="3"/>
        <v>-0.85</v>
      </c>
      <c r="I48" s="489">
        <f t="shared" si="3"/>
        <v>-0.85</v>
      </c>
      <c r="J48" s="489">
        <f t="shared" si="3"/>
        <v>-0.85</v>
      </c>
      <c r="K48" s="489">
        <f t="shared" si="3"/>
        <v>-0.85</v>
      </c>
      <c r="L48" s="489">
        <f t="shared" si="3"/>
        <v>-0.85</v>
      </c>
      <c r="M48" s="489">
        <f t="shared" si="3"/>
        <v>-0.85</v>
      </c>
      <c r="N48" s="489">
        <f t="shared" si="3"/>
        <v>-0.85</v>
      </c>
    </row>
    <row r="49" spans="2:22" ht="15" customHeight="1" x14ac:dyDescent="0.25">
      <c r="B49" s="43"/>
      <c r="C49" s="54"/>
    </row>
    <row r="50" spans="2:22" ht="15" customHeight="1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736" t="s">
        <v>372</v>
      </c>
      <c r="R51" s="1739"/>
      <c r="S51" s="1739"/>
      <c r="T51" s="1739"/>
      <c r="U51" s="1739"/>
      <c r="V51" s="1739"/>
    </row>
    <row r="52" spans="2:22" ht="17.25" thickTop="1" thickBot="1" x14ac:dyDescent="0.3">
      <c r="E52" s="1751" t="s">
        <v>372</v>
      </c>
      <c r="F52" s="1752"/>
      <c r="G52" s="1752"/>
      <c r="H52" s="1752"/>
      <c r="I52" s="1752"/>
      <c r="J52" s="1752"/>
      <c r="K52" s="1752"/>
      <c r="L52" s="1752"/>
      <c r="M52" s="1753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4" t="s">
        <v>372</v>
      </c>
      <c r="C55" s="505" t="s">
        <v>0</v>
      </c>
      <c r="D55" s="505" t="s">
        <v>1</v>
      </c>
      <c r="E55" s="505" t="s">
        <v>2</v>
      </c>
      <c r="F55" s="505" t="s">
        <v>3</v>
      </c>
      <c r="G55" s="505" t="s">
        <v>4</v>
      </c>
      <c r="H55" s="505" t="s">
        <v>5</v>
      </c>
      <c r="I55" s="505" t="s">
        <v>6</v>
      </c>
      <c r="J55" s="505" t="s">
        <v>7</v>
      </c>
      <c r="K55" s="505" t="s">
        <v>8</v>
      </c>
      <c r="L55" s="505" t="s">
        <v>9</v>
      </c>
      <c r="M55" s="505" t="s">
        <v>10</v>
      </c>
      <c r="N55" s="506" t="s">
        <v>11</v>
      </c>
    </row>
    <row r="56" spans="2:22" x14ac:dyDescent="0.25">
      <c r="B56" s="510" t="s">
        <v>382</v>
      </c>
      <c r="C56" s="538"/>
      <c r="D56" s="538"/>
      <c r="E56" s="538"/>
      <c r="F56" s="538"/>
      <c r="G56" s="538"/>
      <c r="H56" s="538"/>
      <c r="I56" s="538"/>
      <c r="J56" s="538"/>
      <c r="K56" s="538"/>
      <c r="L56" s="538"/>
      <c r="M56" s="538"/>
      <c r="N56" s="538"/>
    </row>
    <row r="57" spans="2:22" x14ac:dyDescent="0.25">
      <c r="B57" s="509" t="s">
        <v>384</v>
      </c>
      <c r="C57" s="530">
        <v>225</v>
      </c>
      <c r="D57" s="530">
        <v>225</v>
      </c>
      <c r="E57" s="530">
        <v>225</v>
      </c>
      <c r="F57" s="530">
        <v>225</v>
      </c>
      <c r="G57" s="530">
        <v>225</v>
      </c>
      <c r="H57" s="530">
        <v>225</v>
      </c>
      <c r="I57" s="530">
        <v>225</v>
      </c>
      <c r="J57" s="530">
        <v>225</v>
      </c>
      <c r="K57" s="530">
        <v>225</v>
      </c>
      <c r="L57" s="530">
        <v>225</v>
      </c>
      <c r="M57" s="530">
        <v>225</v>
      </c>
      <c r="N57" s="530">
        <v>225</v>
      </c>
    </row>
    <row r="58" spans="2:22" x14ac:dyDescent="0.25">
      <c r="B58" s="486" t="s">
        <v>17</v>
      </c>
      <c r="C58" s="540">
        <f>C$57-C$56</f>
        <v>225</v>
      </c>
      <c r="D58" s="540">
        <f t="shared" ref="D58:N58" si="4">D$57-D$56</f>
        <v>225</v>
      </c>
      <c r="E58" s="540">
        <f t="shared" si="4"/>
        <v>225</v>
      </c>
      <c r="F58" s="540">
        <f t="shared" si="4"/>
        <v>225</v>
      </c>
      <c r="G58" s="540">
        <f t="shared" si="4"/>
        <v>225</v>
      </c>
      <c r="H58" s="540">
        <f t="shared" si="4"/>
        <v>225</v>
      </c>
      <c r="I58" s="540">
        <f t="shared" si="4"/>
        <v>225</v>
      </c>
      <c r="J58" s="540">
        <f t="shared" si="4"/>
        <v>225</v>
      </c>
      <c r="K58" s="540">
        <f t="shared" si="4"/>
        <v>225</v>
      </c>
      <c r="L58" s="540">
        <f t="shared" si="4"/>
        <v>225</v>
      </c>
      <c r="M58" s="540">
        <f t="shared" si="4"/>
        <v>225</v>
      </c>
      <c r="N58" s="540">
        <f t="shared" si="4"/>
        <v>225</v>
      </c>
    </row>
    <row r="60" spans="2:22" x14ac:dyDescent="0.25">
      <c r="Q60" s="1736" t="s">
        <v>373</v>
      </c>
      <c r="R60" s="1736"/>
      <c r="S60" s="1736"/>
      <c r="T60" s="1736"/>
      <c r="U60" s="1736"/>
      <c r="V60" s="1736"/>
    </row>
    <row r="61" spans="2:22" ht="15.75" thickBot="1" x14ac:dyDescent="0.3"/>
    <row r="62" spans="2:22" ht="17.25" thickTop="1" thickBot="1" x14ac:dyDescent="0.3">
      <c r="E62" s="1751" t="s">
        <v>373</v>
      </c>
      <c r="F62" s="1752"/>
      <c r="G62" s="1752"/>
      <c r="H62" s="1752"/>
      <c r="I62" s="1752"/>
      <c r="J62" s="1752"/>
      <c r="K62" s="1752"/>
      <c r="L62" s="1752"/>
      <c r="M62" s="1753"/>
      <c r="R62" s="1736" t="s">
        <v>404</v>
      </c>
      <c r="S62" s="1736"/>
      <c r="T62" s="1736"/>
      <c r="U62" s="1736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4" t="s">
        <v>373</v>
      </c>
      <c r="C65" s="505" t="s">
        <v>0</v>
      </c>
      <c r="D65" s="505" t="s">
        <v>1</v>
      </c>
      <c r="E65" s="505" t="s">
        <v>2</v>
      </c>
      <c r="F65" s="505" t="s">
        <v>3</v>
      </c>
      <c r="G65" s="505" t="s">
        <v>4</v>
      </c>
      <c r="H65" s="505" t="s">
        <v>5</v>
      </c>
      <c r="I65" s="505" t="s">
        <v>6</v>
      </c>
      <c r="J65" s="505" t="s">
        <v>7</v>
      </c>
      <c r="K65" s="505" t="s">
        <v>8</v>
      </c>
      <c r="L65" s="505" t="s">
        <v>9</v>
      </c>
      <c r="M65" s="505" t="s">
        <v>10</v>
      </c>
      <c r="N65" s="506" t="s">
        <v>11</v>
      </c>
    </row>
    <row r="66" spans="2:23" x14ac:dyDescent="0.25">
      <c r="B66" s="510" t="s">
        <v>383</v>
      </c>
      <c r="C66" s="552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</row>
    <row r="67" spans="2:23" x14ac:dyDescent="0.25">
      <c r="B67" s="509" t="s">
        <v>384</v>
      </c>
      <c r="C67" s="490">
        <v>1</v>
      </c>
      <c r="D67" s="490">
        <v>1</v>
      </c>
      <c r="E67" s="490">
        <v>1</v>
      </c>
      <c r="F67" s="490">
        <v>1</v>
      </c>
      <c r="G67" s="490">
        <v>1</v>
      </c>
      <c r="H67" s="490">
        <v>1</v>
      </c>
      <c r="I67" s="490">
        <v>1</v>
      </c>
      <c r="J67" s="490">
        <v>1</v>
      </c>
      <c r="K67" s="490">
        <v>1</v>
      </c>
      <c r="L67" s="490">
        <v>1</v>
      </c>
      <c r="M67" s="490">
        <v>1</v>
      </c>
      <c r="N67" s="490">
        <v>1</v>
      </c>
    </row>
    <row r="68" spans="2:23" x14ac:dyDescent="0.25">
      <c r="B68" s="486" t="s">
        <v>17</v>
      </c>
      <c r="C68" s="489">
        <f t="shared" ref="C68:N68" si="5">C66-C67</f>
        <v>-1</v>
      </c>
      <c r="D68" s="489">
        <f t="shared" si="5"/>
        <v>-1</v>
      </c>
      <c r="E68" s="489">
        <f t="shared" si="5"/>
        <v>-1</v>
      </c>
      <c r="F68" s="489">
        <f t="shared" si="5"/>
        <v>-1</v>
      </c>
      <c r="G68" s="489">
        <f t="shared" si="5"/>
        <v>-1</v>
      </c>
      <c r="H68" s="489">
        <f t="shared" si="5"/>
        <v>-1</v>
      </c>
      <c r="I68" s="489">
        <f t="shared" si="5"/>
        <v>-1</v>
      </c>
      <c r="J68" s="489">
        <f t="shared" si="5"/>
        <v>-1</v>
      </c>
      <c r="K68" s="489">
        <f t="shared" si="5"/>
        <v>-1</v>
      </c>
      <c r="L68" s="489">
        <f t="shared" si="5"/>
        <v>-1</v>
      </c>
      <c r="M68" s="489">
        <f t="shared" si="5"/>
        <v>-1</v>
      </c>
      <c r="N68" s="489">
        <f t="shared" si="5"/>
        <v>-1</v>
      </c>
    </row>
    <row r="70" spans="2:23" x14ac:dyDescent="0.25">
      <c r="Q70" s="1736" t="s">
        <v>374</v>
      </c>
      <c r="R70" s="1736"/>
      <c r="S70" s="1736"/>
      <c r="T70" s="1736"/>
      <c r="U70" s="1736"/>
      <c r="V70" s="1736"/>
      <c r="W70" s="1736"/>
    </row>
    <row r="75" spans="2:23" ht="15.75" thickBot="1" x14ac:dyDescent="0.3"/>
    <row r="76" spans="2:23" ht="17.25" thickTop="1" thickBot="1" x14ac:dyDescent="0.3">
      <c r="E76" s="1751" t="s">
        <v>374</v>
      </c>
      <c r="F76" s="1752"/>
      <c r="G76" s="1752"/>
      <c r="H76" s="1752"/>
      <c r="I76" s="1752"/>
      <c r="J76" s="1752"/>
      <c r="K76" s="1752"/>
      <c r="L76" s="1752"/>
      <c r="M76" s="1753"/>
      <c r="R76" s="1736" t="s">
        <v>374</v>
      </c>
      <c r="S76" s="1739"/>
      <c r="T76" s="1739"/>
      <c r="U76" s="1739"/>
      <c r="V76" s="1739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5.75" thickBot="1" x14ac:dyDescent="0.3">
      <c r="B79" s="494" t="s">
        <v>374</v>
      </c>
      <c r="C79" s="505" t="s">
        <v>0</v>
      </c>
      <c r="D79" s="505" t="s">
        <v>1</v>
      </c>
      <c r="E79" s="505" t="s">
        <v>2</v>
      </c>
      <c r="F79" s="505" t="s">
        <v>3</v>
      </c>
      <c r="G79" s="505" t="s">
        <v>4</v>
      </c>
      <c r="H79" s="505" t="s">
        <v>5</v>
      </c>
      <c r="I79" s="505" t="s">
        <v>6</v>
      </c>
      <c r="J79" s="505" t="s">
        <v>7</v>
      </c>
      <c r="K79" s="505" t="s">
        <v>8</v>
      </c>
      <c r="L79" s="505" t="s">
        <v>9</v>
      </c>
      <c r="M79" s="505" t="s">
        <v>10</v>
      </c>
      <c r="N79" s="506" t="s">
        <v>11</v>
      </c>
    </row>
    <row r="80" spans="2:23" x14ac:dyDescent="0.25">
      <c r="B80" s="491" t="s">
        <v>403</v>
      </c>
      <c r="C80" s="538"/>
      <c r="D80" s="538"/>
      <c r="E80" s="538"/>
      <c r="F80" s="538"/>
      <c r="G80" s="538"/>
      <c r="H80" s="538"/>
      <c r="I80" s="538"/>
      <c r="J80" s="538"/>
      <c r="K80" s="538"/>
      <c r="L80" s="538"/>
      <c r="M80" s="538"/>
      <c r="N80" s="538"/>
    </row>
    <row r="81" spans="2:22" x14ac:dyDescent="0.25">
      <c r="B81" s="510" t="s">
        <v>27</v>
      </c>
      <c r="C81" s="538"/>
      <c r="D81" s="538"/>
      <c r="E81" s="538" t="e">
        <f>AVERAGE(C80:E80)</f>
        <v>#DIV/0!</v>
      </c>
      <c r="F81" s="538"/>
      <c r="G81" s="538"/>
      <c r="H81" s="538" t="e">
        <f>AVERAGE(F80:H80)</f>
        <v>#DIV/0!</v>
      </c>
      <c r="I81" s="538"/>
      <c r="J81" s="538"/>
      <c r="K81" s="538" t="e">
        <f>AVERAGE(I80:K80)</f>
        <v>#DIV/0!</v>
      </c>
      <c r="L81" s="538"/>
      <c r="M81" s="538"/>
      <c r="N81" s="538" t="e">
        <f>AVERAGE(L80:N80)</f>
        <v>#DIV/0!</v>
      </c>
    </row>
    <row r="82" spans="2:22" x14ac:dyDescent="0.25">
      <c r="B82" s="509" t="s">
        <v>384</v>
      </c>
      <c r="C82" s="539">
        <v>0</v>
      </c>
      <c r="D82" s="539">
        <v>0</v>
      </c>
      <c r="E82" s="539">
        <v>0</v>
      </c>
      <c r="F82" s="539">
        <v>0</v>
      </c>
      <c r="G82" s="539">
        <v>0</v>
      </c>
      <c r="H82" s="539">
        <v>0</v>
      </c>
      <c r="I82" s="539">
        <v>0</v>
      </c>
      <c r="J82" s="539">
        <v>0</v>
      </c>
      <c r="K82" s="539">
        <v>0</v>
      </c>
      <c r="L82" s="539">
        <v>0</v>
      </c>
      <c r="M82" s="539">
        <v>0</v>
      </c>
      <c r="N82" s="539">
        <v>0</v>
      </c>
    </row>
    <row r="83" spans="2:22" x14ac:dyDescent="0.25">
      <c r="B83" s="486" t="s">
        <v>17</v>
      </c>
      <c r="C83" s="540"/>
      <c r="D83" s="540"/>
      <c r="E83" s="540" t="e">
        <f>E82-E81</f>
        <v>#DIV/0!</v>
      </c>
      <c r="F83" s="540"/>
      <c r="G83" s="540"/>
      <c r="H83" s="540" t="e">
        <f>H82-H81</f>
        <v>#DIV/0!</v>
      </c>
      <c r="I83" s="540"/>
      <c r="J83" s="540"/>
      <c r="K83" s="540" t="e">
        <f>K82-K81</f>
        <v>#DIV/0!</v>
      </c>
      <c r="L83" s="540"/>
      <c r="M83" s="540"/>
      <c r="N83" s="540" t="e">
        <f>N82-N81</f>
        <v>#DIV/0!</v>
      </c>
    </row>
    <row r="89" spans="2:22" ht="15.75" thickBot="1" x14ac:dyDescent="0.3"/>
    <row r="90" spans="2:22" ht="17.25" thickTop="1" thickBot="1" x14ac:dyDescent="0.3">
      <c r="E90" s="1751" t="s">
        <v>1046</v>
      </c>
      <c r="F90" s="1752"/>
      <c r="G90" s="1752"/>
      <c r="H90" s="1752"/>
      <c r="I90" s="1752"/>
      <c r="J90" s="1752"/>
      <c r="K90" s="1752"/>
      <c r="L90" s="1752"/>
      <c r="M90" s="1753"/>
    </row>
    <row r="91" spans="2:22" ht="16.5" thickTop="1" thickBot="1" x14ac:dyDescent="0.3">
      <c r="R91" s="1739" t="s">
        <v>1047</v>
      </c>
      <c r="S91" s="1739"/>
      <c r="T91" s="1739"/>
      <c r="U91" s="1739"/>
      <c r="V91" s="1739"/>
    </row>
    <row r="92" spans="2:22" ht="15.75" thickBot="1" x14ac:dyDescent="0.3">
      <c r="B92" s="494" t="s">
        <v>1046</v>
      </c>
      <c r="C92" s="505" t="s">
        <v>0</v>
      </c>
      <c r="D92" s="505" t="s">
        <v>1</v>
      </c>
      <c r="E92" s="505" t="s">
        <v>2</v>
      </c>
      <c r="F92" s="505" t="s">
        <v>3</v>
      </c>
      <c r="G92" s="505" t="s">
        <v>4</v>
      </c>
      <c r="H92" s="505" t="s">
        <v>5</v>
      </c>
      <c r="I92" s="505" t="s">
        <v>6</v>
      </c>
      <c r="J92" s="505" t="s">
        <v>7</v>
      </c>
      <c r="K92" s="505" t="s">
        <v>8</v>
      </c>
      <c r="L92" s="505" t="s">
        <v>9</v>
      </c>
      <c r="M92" s="505" t="s">
        <v>10</v>
      </c>
      <c r="N92" s="506" t="s">
        <v>11</v>
      </c>
    </row>
    <row r="93" spans="2:22" x14ac:dyDescent="0.25">
      <c r="B93" s="491" t="s">
        <v>1046</v>
      </c>
      <c r="C93" s="552"/>
      <c r="D93" s="552"/>
      <c r="E93" s="552"/>
      <c r="F93" s="552"/>
      <c r="G93" s="552"/>
      <c r="H93" s="552"/>
      <c r="I93" s="552"/>
      <c r="J93" s="552"/>
      <c r="K93" s="552"/>
      <c r="L93" s="552"/>
      <c r="M93" s="552"/>
      <c r="N93" s="552"/>
    </row>
    <row r="94" spans="2:22" x14ac:dyDescent="0.25">
      <c r="B94" s="510" t="s">
        <v>27</v>
      </c>
      <c r="C94" s="1491"/>
      <c r="D94" s="1491"/>
      <c r="E94" s="1491"/>
      <c r="F94" s="1491"/>
      <c r="G94" s="1491"/>
      <c r="H94" s="1491"/>
      <c r="I94" s="1491"/>
      <c r="J94" s="1491"/>
      <c r="K94" s="1491"/>
      <c r="L94" s="1491"/>
      <c r="M94" s="1491"/>
      <c r="N94" s="1491"/>
    </row>
    <row r="95" spans="2:22" x14ac:dyDescent="0.25">
      <c r="B95" s="1483" t="s">
        <v>384</v>
      </c>
      <c r="C95" s="1492">
        <v>0.9</v>
      </c>
      <c r="D95" s="1492">
        <v>0.9</v>
      </c>
      <c r="E95" s="1492">
        <v>0.9</v>
      </c>
      <c r="F95" s="1492">
        <v>0.9</v>
      </c>
      <c r="G95" s="1492">
        <v>0.9</v>
      </c>
      <c r="H95" s="1492">
        <v>0.9</v>
      </c>
      <c r="I95" s="1492">
        <v>0.9</v>
      </c>
      <c r="J95" s="1492">
        <v>0.9</v>
      </c>
      <c r="K95" s="1492">
        <v>0.9</v>
      </c>
      <c r="L95" s="1492">
        <v>0.9</v>
      </c>
      <c r="M95" s="1492">
        <v>0.9</v>
      </c>
      <c r="N95" s="1492">
        <v>0.9</v>
      </c>
    </row>
    <row r="96" spans="2:22" x14ac:dyDescent="0.25">
      <c r="B96" s="1493" t="s">
        <v>17</v>
      </c>
      <c r="C96" s="1494">
        <f>C94-C95</f>
        <v>-0.9</v>
      </c>
      <c r="D96" s="1494">
        <f t="shared" ref="D96:N96" si="6">D94-D95</f>
        <v>-0.9</v>
      </c>
      <c r="E96" s="1494">
        <f t="shared" si="6"/>
        <v>-0.9</v>
      </c>
      <c r="F96" s="1494">
        <f t="shared" si="6"/>
        <v>-0.9</v>
      </c>
      <c r="G96" s="1494">
        <f t="shared" si="6"/>
        <v>-0.9</v>
      </c>
      <c r="H96" s="1494">
        <f t="shared" si="6"/>
        <v>-0.9</v>
      </c>
      <c r="I96" s="1494">
        <f t="shared" si="6"/>
        <v>-0.9</v>
      </c>
      <c r="J96" s="1494">
        <f t="shared" si="6"/>
        <v>-0.9</v>
      </c>
      <c r="K96" s="1494">
        <f t="shared" si="6"/>
        <v>-0.9</v>
      </c>
      <c r="L96" s="1494">
        <f t="shared" si="6"/>
        <v>-0.9</v>
      </c>
      <c r="M96" s="1494">
        <f t="shared" si="6"/>
        <v>-0.9</v>
      </c>
      <c r="N96" s="1494">
        <f t="shared" si="6"/>
        <v>-0.9</v>
      </c>
    </row>
    <row r="102" spans="2:23" ht="15.75" thickBot="1" x14ac:dyDescent="0.3"/>
    <row r="103" spans="2:23" ht="17.25" thickTop="1" thickBot="1" x14ac:dyDescent="0.3">
      <c r="E103" s="1751" t="s">
        <v>1048</v>
      </c>
      <c r="F103" s="1752"/>
      <c r="G103" s="1752"/>
      <c r="H103" s="1752"/>
      <c r="I103" s="1752"/>
      <c r="J103" s="1752"/>
      <c r="K103" s="1752"/>
      <c r="L103" s="1752"/>
      <c r="M103" s="1753"/>
    </row>
    <row r="104" spans="2:23" ht="16.5" thickTop="1" thickBot="1" x14ac:dyDescent="0.3">
      <c r="Q104" s="1739" t="s">
        <v>1050</v>
      </c>
      <c r="R104" s="1739"/>
      <c r="S104" s="1739"/>
      <c r="T104" s="1739"/>
      <c r="U104" s="1739"/>
      <c r="V104" s="1739"/>
      <c r="W104" s="1739"/>
    </row>
    <row r="105" spans="2:23" ht="29.25" customHeight="1" thickBot="1" x14ac:dyDescent="0.3">
      <c r="B105" s="493" t="s">
        <v>1049</v>
      </c>
      <c r="C105" s="505" t="s">
        <v>0</v>
      </c>
      <c r="D105" s="505" t="s">
        <v>1</v>
      </c>
      <c r="E105" s="505" t="s">
        <v>2</v>
      </c>
      <c r="F105" s="505" t="s">
        <v>3</v>
      </c>
      <c r="G105" s="505" t="s">
        <v>4</v>
      </c>
      <c r="H105" s="505" t="s">
        <v>5</v>
      </c>
      <c r="I105" s="505" t="s">
        <v>6</v>
      </c>
      <c r="J105" s="505" t="s">
        <v>7</v>
      </c>
      <c r="K105" s="505" t="s">
        <v>8</v>
      </c>
      <c r="L105" s="505" t="s">
        <v>9</v>
      </c>
      <c r="M105" s="505" t="s">
        <v>10</v>
      </c>
      <c r="N105" s="506" t="s">
        <v>11</v>
      </c>
    </row>
    <row r="106" spans="2:23" x14ac:dyDescent="0.25">
      <c r="B106" s="491" t="s">
        <v>1049</v>
      </c>
      <c r="C106" s="538"/>
      <c r="D106" s="538"/>
      <c r="E106" s="538"/>
      <c r="F106" s="538"/>
      <c r="G106" s="538"/>
      <c r="H106" s="538"/>
      <c r="I106" s="538"/>
      <c r="J106" s="538"/>
      <c r="K106" s="538"/>
      <c r="L106" s="538"/>
      <c r="M106" s="538"/>
      <c r="N106" s="538"/>
    </row>
    <row r="107" spans="2:23" x14ac:dyDescent="0.25">
      <c r="B107" s="510" t="s">
        <v>27</v>
      </c>
      <c r="C107" s="538"/>
      <c r="D107" s="538"/>
      <c r="E107" s="538"/>
      <c r="F107" s="538"/>
      <c r="G107" s="538"/>
      <c r="H107" s="538"/>
      <c r="I107" s="538"/>
      <c r="J107" s="538"/>
      <c r="K107" s="538"/>
      <c r="L107" s="538"/>
      <c r="M107" s="538"/>
      <c r="N107" s="538"/>
    </row>
    <row r="108" spans="2:23" x14ac:dyDescent="0.25">
      <c r="B108" s="1483" t="s">
        <v>384</v>
      </c>
      <c r="C108" s="1495">
        <v>15</v>
      </c>
      <c r="D108" s="1495">
        <v>15</v>
      </c>
      <c r="E108" s="1495">
        <v>15</v>
      </c>
      <c r="F108" s="1495">
        <v>15</v>
      </c>
      <c r="G108" s="1495">
        <v>15</v>
      </c>
      <c r="H108" s="1495">
        <v>15</v>
      </c>
      <c r="I108" s="1495">
        <v>15</v>
      </c>
      <c r="J108" s="1495">
        <v>15</v>
      </c>
      <c r="K108" s="1495">
        <v>15</v>
      </c>
      <c r="L108" s="1495">
        <v>15</v>
      </c>
      <c r="M108" s="1495">
        <v>15</v>
      </c>
      <c r="N108" s="1495">
        <v>15</v>
      </c>
    </row>
    <row r="109" spans="2:23" x14ac:dyDescent="0.25">
      <c r="B109" s="1493" t="s">
        <v>17</v>
      </c>
      <c r="C109" s="1496">
        <f>C108-C107</f>
        <v>15</v>
      </c>
      <c r="D109" s="1496">
        <f t="shared" ref="D109:N109" si="7">D108-D107</f>
        <v>15</v>
      </c>
      <c r="E109" s="1496">
        <f t="shared" si="7"/>
        <v>15</v>
      </c>
      <c r="F109" s="1497">
        <f t="shared" si="7"/>
        <v>15</v>
      </c>
      <c r="G109" s="1496">
        <f t="shared" si="7"/>
        <v>15</v>
      </c>
      <c r="H109" s="1496">
        <f t="shared" si="7"/>
        <v>15</v>
      </c>
      <c r="I109" s="1496">
        <f t="shared" si="7"/>
        <v>15</v>
      </c>
      <c r="J109" s="1496">
        <f t="shared" si="7"/>
        <v>15</v>
      </c>
      <c r="K109" s="1496">
        <f t="shared" si="7"/>
        <v>15</v>
      </c>
      <c r="L109" s="1496">
        <f t="shared" si="7"/>
        <v>15</v>
      </c>
      <c r="M109" s="1496">
        <f t="shared" si="7"/>
        <v>15</v>
      </c>
      <c r="N109" s="1496">
        <f t="shared" si="7"/>
        <v>15</v>
      </c>
    </row>
    <row r="114" spans="2:23" ht="15.75" thickBot="1" x14ac:dyDescent="0.3"/>
    <row r="115" spans="2:23" ht="17.25" thickTop="1" thickBot="1" x14ac:dyDescent="0.3">
      <c r="E115" s="1751" t="s">
        <v>1056</v>
      </c>
      <c r="F115" s="1752"/>
      <c r="G115" s="1752"/>
      <c r="H115" s="1752"/>
      <c r="I115" s="1752"/>
      <c r="J115" s="1752"/>
      <c r="K115" s="1752"/>
      <c r="L115" s="1752"/>
      <c r="M115" s="1753"/>
    </row>
    <row r="116" spans="2:23" ht="16.5" thickTop="1" thickBot="1" x14ac:dyDescent="0.3">
      <c r="R116" s="1739" t="s">
        <v>1056</v>
      </c>
      <c r="S116" s="1739"/>
      <c r="T116" s="1739"/>
      <c r="U116" s="1739"/>
      <c r="V116" s="1739"/>
    </row>
    <row r="117" spans="2:23" ht="15.75" thickBot="1" x14ac:dyDescent="0.3">
      <c r="B117" s="494" t="s">
        <v>1057</v>
      </c>
      <c r="C117" s="505" t="s">
        <v>0</v>
      </c>
      <c r="D117" s="505" t="s">
        <v>1</v>
      </c>
      <c r="E117" s="505" t="s">
        <v>2</v>
      </c>
      <c r="F117" s="505" t="s">
        <v>3</v>
      </c>
      <c r="G117" s="505" t="s">
        <v>4</v>
      </c>
      <c r="H117" s="505" t="s">
        <v>5</v>
      </c>
      <c r="I117" s="505" t="s">
        <v>6</v>
      </c>
      <c r="J117" s="505" t="s">
        <v>7</v>
      </c>
      <c r="K117" s="505" t="s">
        <v>8</v>
      </c>
      <c r="L117" s="505" t="s">
        <v>9</v>
      </c>
      <c r="M117" s="505" t="s">
        <v>10</v>
      </c>
      <c r="N117" s="506" t="s">
        <v>11</v>
      </c>
    </row>
    <row r="118" spans="2:23" x14ac:dyDescent="0.25">
      <c r="B118" s="510" t="s">
        <v>1058</v>
      </c>
      <c r="C118" s="538"/>
      <c r="D118" s="538"/>
      <c r="E118" s="538"/>
      <c r="F118" s="538"/>
      <c r="G118" s="538"/>
      <c r="H118" s="538"/>
      <c r="I118" s="538"/>
      <c r="J118" s="538"/>
      <c r="K118" s="538"/>
      <c r="L118" s="538"/>
      <c r="M118" s="538"/>
      <c r="N118" s="538"/>
    </row>
    <row r="119" spans="2:23" x14ac:dyDescent="0.25">
      <c r="B119" s="1483" t="s">
        <v>384</v>
      </c>
      <c r="C119" s="1498">
        <v>90</v>
      </c>
      <c r="D119" s="1498">
        <v>90</v>
      </c>
      <c r="E119" s="1498">
        <v>90</v>
      </c>
      <c r="F119" s="1498">
        <v>90</v>
      </c>
      <c r="G119" s="1498">
        <v>90</v>
      </c>
      <c r="H119" s="1498">
        <v>90</v>
      </c>
      <c r="I119" s="1498">
        <v>90</v>
      </c>
      <c r="J119" s="1498">
        <v>90</v>
      </c>
      <c r="K119" s="1498">
        <v>90</v>
      </c>
      <c r="L119" s="1498">
        <v>90</v>
      </c>
      <c r="M119" s="1498">
        <v>90</v>
      </c>
      <c r="N119" s="1498">
        <v>90</v>
      </c>
    </row>
    <row r="120" spans="2:23" x14ac:dyDescent="0.25">
      <c r="B120" s="1493" t="s">
        <v>17</v>
      </c>
      <c r="C120" s="1496">
        <f>C118-C119</f>
        <v>-90</v>
      </c>
      <c r="D120" s="1496">
        <f t="shared" ref="D120:N120" si="8">D118-D119</f>
        <v>-90</v>
      </c>
      <c r="E120" s="1496">
        <f t="shared" si="8"/>
        <v>-90</v>
      </c>
      <c r="F120" s="1496">
        <f t="shared" si="8"/>
        <v>-90</v>
      </c>
      <c r="G120" s="1496">
        <f t="shared" si="8"/>
        <v>-90</v>
      </c>
      <c r="H120" s="1496">
        <f t="shared" si="8"/>
        <v>-90</v>
      </c>
      <c r="I120" s="1496">
        <f t="shared" si="8"/>
        <v>-90</v>
      </c>
      <c r="J120" s="1496">
        <f t="shared" si="8"/>
        <v>-90</v>
      </c>
      <c r="K120" s="1496">
        <f t="shared" si="8"/>
        <v>-90</v>
      </c>
      <c r="L120" s="1496">
        <f t="shared" si="8"/>
        <v>-90</v>
      </c>
      <c r="M120" s="1496">
        <f t="shared" si="8"/>
        <v>-90</v>
      </c>
      <c r="N120" s="1496">
        <f t="shared" si="8"/>
        <v>-90</v>
      </c>
    </row>
    <row r="126" spans="2:23" ht="15.75" thickBot="1" x14ac:dyDescent="0.3"/>
    <row r="127" spans="2:23" ht="17.25" thickTop="1" thickBot="1" x14ac:dyDescent="0.3">
      <c r="E127" s="1751" t="s">
        <v>1059</v>
      </c>
      <c r="F127" s="1752"/>
      <c r="G127" s="1752"/>
      <c r="H127" s="1752"/>
      <c r="I127" s="1752"/>
      <c r="J127" s="1752"/>
      <c r="K127" s="1752"/>
      <c r="L127" s="1752"/>
      <c r="M127" s="1753"/>
    </row>
    <row r="128" spans="2:23" ht="16.5" thickTop="1" thickBot="1" x14ac:dyDescent="0.3">
      <c r="R128" s="1739" t="s">
        <v>1059</v>
      </c>
      <c r="S128" s="1739"/>
      <c r="T128" s="1739"/>
      <c r="U128" s="1739"/>
      <c r="V128" s="1739"/>
      <c r="W128" s="1739"/>
    </row>
    <row r="129" spans="2:14" ht="15.75" thickBot="1" x14ac:dyDescent="0.3">
      <c r="B129" s="494" t="s">
        <v>1060</v>
      </c>
      <c r="C129" s="505" t="s">
        <v>0</v>
      </c>
      <c r="D129" s="505" t="s">
        <v>1</v>
      </c>
      <c r="E129" s="505" t="s">
        <v>2</v>
      </c>
      <c r="F129" s="505" t="s">
        <v>3</v>
      </c>
      <c r="G129" s="505" t="s">
        <v>4</v>
      </c>
      <c r="H129" s="505" t="s">
        <v>5</v>
      </c>
      <c r="I129" s="505" t="s">
        <v>6</v>
      </c>
      <c r="J129" s="505" t="s">
        <v>7</v>
      </c>
      <c r="K129" s="505" t="s">
        <v>8</v>
      </c>
      <c r="L129" s="505" t="s">
        <v>9</v>
      </c>
      <c r="M129" s="505" t="s">
        <v>10</v>
      </c>
      <c r="N129" s="506" t="s">
        <v>11</v>
      </c>
    </row>
    <row r="130" spans="2:14" x14ac:dyDescent="0.25">
      <c r="B130" s="510" t="s">
        <v>1061</v>
      </c>
      <c r="C130" s="538"/>
      <c r="D130" s="538"/>
      <c r="E130" s="538"/>
      <c r="F130" s="538"/>
      <c r="G130" s="538"/>
      <c r="H130" s="538"/>
      <c r="I130" s="538"/>
      <c r="J130" s="538"/>
      <c r="K130" s="538"/>
      <c r="L130" s="538"/>
      <c r="M130" s="538"/>
      <c r="N130" s="538"/>
    </row>
    <row r="131" spans="2:14" x14ac:dyDescent="0.25">
      <c r="B131" s="1483" t="s">
        <v>384</v>
      </c>
      <c r="C131" s="1498">
        <v>90</v>
      </c>
      <c r="D131" s="1498">
        <v>90</v>
      </c>
      <c r="E131" s="1498">
        <v>90</v>
      </c>
      <c r="F131" s="1498">
        <v>90</v>
      </c>
      <c r="G131" s="1498">
        <v>90</v>
      </c>
      <c r="H131" s="1498">
        <v>90</v>
      </c>
      <c r="I131" s="1498">
        <v>90</v>
      </c>
      <c r="J131" s="1498">
        <v>90</v>
      </c>
      <c r="K131" s="1498">
        <v>90</v>
      </c>
      <c r="L131" s="1498">
        <v>90</v>
      </c>
      <c r="M131" s="1498">
        <v>90</v>
      </c>
      <c r="N131" s="1498">
        <v>90</v>
      </c>
    </row>
    <row r="132" spans="2:14" x14ac:dyDescent="0.25">
      <c r="B132" s="1493" t="s">
        <v>17</v>
      </c>
      <c r="C132" s="1496">
        <f>C130-C131</f>
        <v>-90</v>
      </c>
      <c r="D132" s="1496">
        <f t="shared" ref="D132:N132" si="9">D130-D131</f>
        <v>-90</v>
      </c>
      <c r="E132" s="1496">
        <f t="shared" si="9"/>
        <v>-90</v>
      </c>
      <c r="F132" s="1496">
        <f t="shared" si="9"/>
        <v>-90</v>
      </c>
      <c r="G132" s="1496">
        <f t="shared" si="9"/>
        <v>-90</v>
      </c>
      <c r="H132" s="1496">
        <f t="shared" si="9"/>
        <v>-90</v>
      </c>
      <c r="I132" s="1496">
        <f t="shared" si="9"/>
        <v>-90</v>
      </c>
      <c r="J132" s="1496">
        <f t="shared" si="9"/>
        <v>-90</v>
      </c>
      <c r="K132" s="1496">
        <f t="shared" si="9"/>
        <v>-90</v>
      </c>
      <c r="L132" s="1496">
        <f t="shared" si="9"/>
        <v>-90</v>
      </c>
      <c r="M132" s="1496">
        <f t="shared" si="9"/>
        <v>-90</v>
      </c>
      <c r="N132" s="1496">
        <f t="shared" si="9"/>
        <v>-90</v>
      </c>
    </row>
  </sheetData>
  <mergeCells count="32">
    <mergeCell ref="E127:M127"/>
    <mergeCell ref="R128:W128"/>
    <mergeCell ref="E90:M90"/>
    <mergeCell ref="R91:V91"/>
    <mergeCell ref="E103:M103"/>
    <mergeCell ref="Q104:W104"/>
    <mergeCell ref="E115:M115"/>
    <mergeCell ref="R116:V116"/>
    <mergeCell ref="Q60:V60"/>
    <mergeCell ref="E62:M62"/>
    <mergeCell ref="R62:U62"/>
    <mergeCell ref="Q70:W70"/>
    <mergeCell ref="E76:M76"/>
    <mergeCell ref="R76:V76"/>
    <mergeCell ref="E52:M52"/>
    <mergeCell ref="Q25:X25"/>
    <mergeCell ref="E29:M29"/>
    <mergeCell ref="Q34:X34"/>
    <mergeCell ref="Q35:T35"/>
    <mergeCell ref="E36:J36"/>
    <mergeCell ref="Q37:X37"/>
    <mergeCell ref="R40:U40"/>
    <mergeCell ref="E42:M42"/>
    <mergeCell ref="Q46:T46"/>
    <mergeCell ref="Q47:T47"/>
    <mergeCell ref="Q51:V51"/>
    <mergeCell ref="R21:S21"/>
    <mergeCell ref="R1:U1"/>
    <mergeCell ref="E4:I4"/>
    <mergeCell ref="Q13:V13"/>
    <mergeCell ref="E14:K14"/>
    <mergeCell ref="Q18:V1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97281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97281" r:id="rId3"/>
      </mc:Fallback>
    </mc:AlternateContent>
  </oleObjects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8</vt:i4>
      </vt:variant>
    </vt:vector>
  </HeadingPairs>
  <TitlesOfParts>
    <vt:vector size="43" baseType="lpstr">
      <vt:lpstr>DATOS</vt:lpstr>
      <vt:lpstr>MATG-JGS-JAAR AÑO (LINARES)</vt:lpstr>
      <vt:lpstr>MATG-MMN-JAAR (SESEÑA)</vt:lpstr>
      <vt:lpstr>MATG (SESEÑA)</vt:lpstr>
      <vt:lpstr>RSB (LINARES)</vt:lpstr>
      <vt:lpstr>RSB (SESEÑA)</vt:lpstr>
      <vt:lpstr>RSB (SESEÑA</vt:lpstr>
      <vt:lpstr>JCC-NLM AÑO (LINARES)</vt:lpstr>
      <vt:lpstr>MMN (SESEÑA)</vt:lpstr>
      <vt:lpstr>JNL-MCG AÑO (LINARES)</vt:lpstr>
      <vt:lpstr>JNL (SESEÑA)</vt:lpstr>
      <vt:lpstr>MAC (SESEÑA)</vt:lpstr>
      <vt:lpstr>AÑO (LINARES)NUEVOS</vt:lpstr>
      <vt:lpstr>AÑO (LINARES)</vt:lpstr>
      <vt:lpstr>AÑO (SESEÑA)</vt:lpstr>
      <vt:lpstr>COMPARAC. REAL-PRESUPUESTO (L)</vt:lpstr>
      <vt:lpstr>COMPARAC. REAL-PRESUPUESTO (S)</vt:lpstr>
      <vt:lpstr>EVOLUCION RATIOS (LINARES) </vt:lpstr>
      <vt:lpstr>EVOLUCION RATIOS (SESEÑA)</vt:lpstr>
      <vt:lpstr>PRODUCTIV. OPERARIO X DIA (L)</vt:lpstr>
      <vt:lpstr>PRODUCTIV. OPERARIO X DIA (S)</vt:lpstr>
      <vt:lpstr>DATOS PERSONAL (L)</vt:lpstr>
      <vt:lpstr>DATOS PERSONAL (S)</vt:lpstr>
      <vt:lpstr>DESCLOSE FACTURACION</vt:lpstr>
      <vt:lpstr>FACTURACION %CLIENTES</vt:lpstr>
      <vt:lpstr>QUECAMBIARCADAMES</vt:lpstr>
      <vt:lpstr>Ventas por Grupo Cliente 2017</vt:lpstr>
      <vt:lpstr>Promedio Fact x día trabajo1</vt:lpstr>
      <vt:lpstr>Comparación Vtas mes 2016-2017</vt:lpstr>
      <vt:lpstr>Comparacion acumulada vta 16-17</vt:lpstr>
      <vt:lpstr>Evolución del personal 2018</vt:lpstr>
      <vt:lpstr>Clasificación del personal</vt:lpstr>
      <vt:lpstr>Resumen evaluación aprobados</vt:lpstr>
      <vt:lpstr>Presupuesto 2018 L (Plantilla)</vt:lpstr>
      <vt:lpstr>Presupuesto 2018 T (Plantilla)</vt:lpstr>
      <vt:lpstr>'Comparacion acumulada vta 16-17'!Área_de_impresión</vt:lpstr>
      <vt:lpstr>'Comparación Vtas mes 2016-2017'!Área_de_impresión</vt:lpstr>
      <vt:lpstr>'FACTURACION %CLIENTES'!Área_de_impresión</vt:lpstr>
      <vt:lpstr>'Presupuesto 2018 L (Plantilla)'!Área_de_impresión</vt:lpstr>
      <vt:lpstr>'Presupuesto 2018 T (Plantilla)'!Área_de_impresión</vt:lpstr>
      <vt:lpstr>'PRODUCTIV. OPERARIO X DIA (L)'!Área_de_impresión</vt:lpstr>
      <vt:lpstr>'Promedio Fact x día trabajo1'!Área_de_impresión</vt:lpstr>
      <vt:lpstr>'Ventas por Grupo Cliente 2017'!Área_de_impresión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Rafael Soriano</cp:lastModifiedBy>
  <cp:lastPrinted>2018-07-07T07:08:41Z</cp:lastPrinted>
  <dcterms:created xsi:type="dcterms:W3CDTF">2007-11-10T09:04:57Z</dcterms:created>
  <dcterms:modified xsi:type="dcterms:W3CDTF">2018-07-07T08:16:28Z</dcterms:modified>
</cp:coreProperties>
</file>